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1"/>
  </bookViews>
  <sheets>
    <sheet name="92303" sheetId="1" r:id="rId1"/>
    <sheet name="92306" sheetId="2" r:id="rId2"/>
  </sheets>
  <definedNames/>
  <calcPr fullCalcOnLoad="1"/>
</workbook>
</file>

<file path=xl/sharedStrings.xml><?xml version="1.0" encoding="utf-8"?>
<sst xmlns="http://schemas.openxmlformats.org/spreadsheetml/2006/main" count="368" uniqueCount="116">
  <si>
    <t>x</t>
  </si>
  <si>
    <t>uk.</t>
  </si>
  <si>
    <t>SU</t>
  </si>
  <si>
    <t>č.a.</t>
  </si>
  <si>
    <t>§</t>
  </si>
  <si>
    <t>pol.</t>
  </si>
  <si>
    <t>změna</t>
  </si>
  <si>
    <t>06</t>
  </si>
  <si>
    <t>nákup ostatních služeb</t>
  </si>
  <si>
    <t>pohoštění</t>
  </si>
  <si>
    <t>nákup materiálu</t>
  </si>
  <si>
    <t>SR 2012</t>
  </si>
  <si>
    <t>drobný dlouhý dlouhodobý majetek</t>
  </si>
  <si>
    <t>investiční transfery zřízeným příspěvkovým organizacím</t>
  </si>
  <si>
    <t>stavba nebo rekonstrukce silnice</t>
  </si>
  <si>
    <t>tis.Kč</t>
  </si>
  <si>
    <t>ÚZ</t>
  </si>
  <si>
    <t>S P O L U F I N A N C O V Á N Í   E U</t>
  </si>
  <si>
    <t>běžné a kapitálové výdaje resortu celkem</t>
  </si>
  <si>
    <t>ROP</t>
  </si>
  <si>
    <t>služby peněžních ústavů</t>
  </si>
  <si>
    <t>0650420000</t>
  </si>
  <si>
    <t>ROP - III/28724 Malá Skála - Frýdštejn</t>
  </si>
  <si>
    <t>38185501</t>
  </si>
  <si>
    <t>38585505</t>
  </si>
  <si>
    <t>0650320000</t>
  </si>
  <si>
    <t>ROP - II/287 Kokonín - Bratříkov</t>
  </si>
  <si>
    <t>00000000</t>
  </si>
  <si>
    <t>vypořádání minulých let mezi RRRS a krajem</t>
  </si>
  <si>
    <t>0650430000</t>
  </si>
  <si>
    <t>ROP - II/283 Turnov 5. května</t>
  </si>
  <si>
    <t>0650440000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</si>
  <si>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</si>
  <si>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</si>
  <si>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</si>
  <si>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</si>
  <si>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</si>
  <si>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</si>
  <si>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</si>
  <si>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</si>
  <si>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</si>
  <si>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</si>
  <si>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</si>
  <si>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0650510000</t>
  </si>
  <si>
    <t>0650540000</t>
  </si>
  <si>
    <t>ROP - II/270 Mimoň-humanizace průtahu a OK Tyršovo náměstí</t>
  </si>
  <si>
    <t>0659000000</t>
  </si>
  <si>
    <t>Vratky úroků RRRS z předfinancování 3. výzvy ROP</t>
  </si>
  <si>
    <t>ostatní neinvestiční výdaje jinde nezařazené</t>
  </si>
  <si>
    <t>OP PS pro cíl EÚS</t>
  </si>
  <si>
    <t>41117883</t>
  </si>
  <si>
    <t>0650361601</t>
  </si>
  <si>
    <t>41100000</t>
  </si>
  <si>
    <t>0650370000</t>
  </si>
  <si>
    <t>Cíl 3 - NISA GO</t>
  </si>
  <si>
    <t>41117007</t>
  </si>
  <si>
    <t>cestovné</t>
  </si>
  <si>
    <t>programové vybavení</t>
  </si>
  <si>
    <t>výpočetní technika</t>
  </si>
  <si>
    <t>0650570000</t>
  </si>
  <si>
    <t>Cíl 3 - LUBAHN</t>
  </si>
  <si>
    <t>úhrady sankcí jiným rozpočtům</t>
  </si>
  <si>
    <t>ROP - přeložka komunikace II/592 Chrastava - II.etapa</t>
  </si>
  <si>
    <t>0650441601</t>
  </si>
  <si>
    <r>
      <t>ROP - III/2784 Liberec, přestavba křižovatky Č. mládeže - 2. etapa</t>
    </r>
  </si>
  <si>
    <t>ROP - Přeložka komunikace II/592 Chrastava - III. etapa</t>
  </si>
  <si>
    <t>0650580000</t>
  </si>
  <si>
    <t>ROP IV. výzva - silnice III/27017 Krompach - státní hranice</t>
  </si>
  <si>
    <t>0650590000</t>
  </si>
  <si>
    <t xml:space="preserve">ROP IV. výzva - Rekonstrukce silnice III/2887 Bozkov </t>
  </si>
  <si>
    <t>0650200000</t>
  </si>
  <si>
    <t>ROP - II/270 Postřelná - Jablonné v Podještědí</t>
  </si>
  <si>
    <t>Cíl 3 - III/27014 Krompach - Jonsdorf, I.etapa</t>
  </si>
  <si>
    <t>finanční vypořádání mezi regionální radou a kraji</t>
  </si>
  <si>
    <t>0650530000</t>
  </si>
  <si>
    <t>ROP - III/28624, 28625, 28626 Benecko – Štěpanice – Mrklov</t>
  </si>
  <si>
    <t>0650210000</t>
  </si>
  <si>
    <t>ROP - II/278 Český Dub - Hodkovice nad Mohelkou</t>
  </si>
  <si>
    <t>0650310000</t>
  </si>
  <si>
    <t>ROP - III/26832 Srní - Provodín</t>
  </si>
  <si>
    <t>Poznámka:</t>
  </si>
  <si>
    <t>níže jsou uvedeny přesné částky akcí na haléře</t>
  </si>
  <si>
    <t>Kč</t>
  </si>
  <si>
    <t>UR I 2012</t>
  </si>
  <si>
    <t>UR II 2012</t>
  </si>
  <si>
    <t>92306 - Spolufinancování EU</t>
  </si>
  <si>
    <t>Cíl 3 - II/294 Rezek</t>
  </si>
  <si>
    <t>0650140000</t>
  </si>
  <si>
    <t>Rozpis výdajů kapitoly 923 - odbor dopravy</t>
  </si>
  <si>
    <t>správce rozpočtových výdajů = odbor dopravy</t>
  </si>
  <si>
    <t>0650471601</t>
  </si>
  <si>
    <t>ostatní úroky a ostatní finanční výdaje</t>
  </si>
  <si>
    <t>0650500000</t>
  </si>
  <si>
    <r>
      <t>Cíl 3 - Mezinárodní press-trip ODRA-NISA</t>
    </r>
  </si>
  <si>
    <t>41500000</t>
  </si>
  <si>
    <t>ostatní neinvestiční transfery do zahraničí</t>
  </si>
  <si>
    <t>0650601601</t>
  </si>
  <si>
    <t>Cíl 3 - Rekonstrukce příhraničních komunikací a mostů po povodních 2010</t>
  </si>
  <si>
    <t>19.změna-RO č. 308/12</t>
  </si>
  <si>
    <t>Rozpis výdajů kapitoly 923 - ekonomický odbor</t>
  </si>
  <si>
    <t>92303 - Spolufinancování EU</t>
  </si>
  <si>
    <t xml:space="preserve"> tis. Kč</t>
  </si>
  <si>
    <t>č.a. (ORG)</t>
  </si>
  <si>
    <t>Příjmy a výdaje kapitoly v resortu celkem</t>
  </si>
  <si>
    <t>0000</t>
  </si>
  <si>
    <t>Kofinancování ROP a TOP</t>
  </si>
  <si>
    <t>Nespecifikované rezervy</t>
  </si>
  <si>
    <t>Kurzové rodíly a transakční náklady projektů EU</t>
  </si>
  <si>
    <t>Realizované kurzové zprávy</t>
  </si>
  <si>
    <t>Služby peněžních ústavů</t>
  </si>
  <si>
    <t>Vratky z předfin. projektů EU resortu dopravy</t>
  </si>
  <si>
    <t>ZR-RO č. 308/12</t>
  </si>
  <si>
    <t>ROP - II/287 Kokonín - Bratříkov (UZ 38185501)</t>
  </si>
  <si>
    <t>ROP - II/287 Kokonín - Bratříkov (UZ 38585505)</t>
  </si>
  <si>
    <t>ROP - II/287 Kokonín - Bratříkov (pol. 5368)</t>
  </si>
  <si>
    <t>ROP - II/287 Kokonín - Bratříkov (pol. 5363)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</si>
</sst>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  <numFmt numFmtId="179" formatCode="#,##0.00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6"/>
      <name val="Arial"/>
      <family val="2"/>
    </font>
    <font>
      <b/>
      <sz val="10"/>
      <color indexed="21"/>
      <name val="Arial"/>
      <family val="2"/>
    </font>
    <font>
      <b/>
      <sz val="8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50" applyAlignment="1">
      <alignment vertical="center"/>
      <protection/>
    </xf>
    <xf numFmtId="0" fontId="0" fillId="0" borderId="0" xfId="0" applyAlignment="1">
      <alignment vertical="center"/>
    </xf>
    <xf numFmtId="0" fontId="1" fillId="0" borderId="10" xfId="50" applyFont="1" applyBorder="1" applyAlignment="1">
      <alignment horizontal="center" vertical="center"/>
      <protection/>
    </xf>
    <xf numFmtId="0" fontId="1" fillId="0" borderId="11" xfId="50" applyFont="1" applyBorder="1" applyAlignment="1">
      <alignment horizontal="center" vertical="center"/>
      <protection/>
    </xf>
    <xf numFmtId="0" fontId="1" fillId="0" borderId="12" xfId="50" applyFont="1" applyBorder="1" applyAlignment="1">
      <alignment horizontal="center" vertical="center"/>
      <protection/>
    </xf>
    <xf numFmtId="0" fontId="1" fillId="0" borderId="13" xfId="50" applyFont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0" fontId="1" fillId="0" borderId="16" xfId="50" applyFont="1" applyFill="1" applyBorder="1" applyAlignment="1">
      <alignment horizontal="center"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0" fontId="1" fillId="0" borderId="18" xfId="50" applyFont="1" applyFill="1" applyBorder="1" applyAlignment="1">
      <alignment horizontal="center" vertical="center"/>
      <protection/>
    </xf>
    <xf numFmtId="0" fontId="1" fillId="0" borderId="18" xfId="50" applyFont="1" applyBorder="1" applyAlignment="1">
      <alignment horizontal="center" vertical="center"/>
      <protection/>
    </xf>
    <xf numFmtId="4" fontId="1" fillId="0" borderId="19" xfId="50" applyNumberFormat="1" applyFont="1" applyFill="1" applyBorder="1" applyAlignment="1">
      <alignment vertical="center"/>
      <protection/>
    </xf>
    <xf numFmtId="0" fontId="1" fillId="0" borderId="20" xfId="50" applyFont="1" applyBorder="1" applyAlignment="1">
      <alignment horizontal="center" vertical="center"/>
      <protection/>
    </xf>
    <xf numFmtId="0" fontId="1" fillId="0" borderId="21" xfId="50" applyFont="1" applyBorder="1" applyAlignment="1">
      <alignment vertical="center"/>
      <protection/>
    </xf>
    <xf numFmtId="4" fontId="1" fillId="0" borderId="22" xfId="50" applyNumberFormat="1" applyFont="1" applyFill="1" applyBorder="1" applyAlignment="1">
      <alignment vertical="center"/>
      <protection/>
    </xf>
    <xf numFmtId="0" fontId="1" fillId="0" borderId="12" xfId="50" applyFont="1" applyFill="1" applyBorder="1" applyAlignment="1">
      <alignment horizontal="center" vertical="center"/>
      <protection/>
    </xf>
    <xf numFmtId="4" fontId="1" fillId="0" borderId="23" xfId="50" applyNumberFormat="1" applyFont="1" applyFill="1" applyBorder="1" applyAlignment="1">
      <alignment vertical="center"/>
      <protection/>
    </xf>
    <xf numFmtId="0" fontId="1" fillId="0" borderId="24" xfId="50" applyFont="1" applyFill="1" applyBorder="1" applyAlignment="1">
      <alignment horizontal="center" vertical="center"/>
      <protection/>
    </xf>
    <xf numFmtId="0" fontId="28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49" fontId="29" fillId="0" borderId="0" xfId="49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175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4" fillId="0" borderId="0" xfId="50" applyFont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26" xfId="50" applyFont="1" applyBorder="1" applyAlignment="1">
      <alignment horizontal="center" vertical="center"/>
      <protection/>
    </xf>
    <xf numFmtId="0" fontId="4" fillId="0" borderId="27" xfId="50" applyFont="1" applyBorder="1" applyAlignment="1">
      <alignment horizontal="center" vertical="center"/>
      <protection/>
    </xf>
    <xf numFmtId="0" fontId="4" fillId="0" borderId="28" xfId="50" applyFont="1" applyBorder="1" applyAlignment="1">
      <alignment horizontal="center" vertical="center"/>
      <protection/>
    </xf>
    <xf numFmtId="49" fontId="4" fillId="0" borderId="29" xfId="50" applyNumberFormat="1" applyFont="1" applyBorder="1" applyAlignment="1">
      <alignment horizontal="center" vertical="center"/>
      <protection/>
    </xf>
    <xf numFmtId="4" fontId="4" fillId="0" borderId="26" xfId="50" applyNumberFormat="1" applyFont="1" applyFill="1" applyBorder="1" applyAlignment="1">
      <alignment vertical="center"/>
      <protection/>
    </xf>
    <xf numFmtId="0" fontId="5" fillId="0" borderId="0" xfId="50" applyFont="1" applyAlignment="1">
      <alignment vertical="center"/>
      <protection/>
    </xf>
    <xf numFmtId="0" fontId="6" fillId="0" borderId="30" xfId="50" applyFont="1" applyBorder="1" applyAlignment="1">
      <alignment horizontal="center" vertical="center"/>
      <protection/>
    </xf>
    <xf numFmtId="49" fontId="6" fillId="0" borderId="31" xfId="50" applyNumberFormat="1" applyFont="1" applyFill="1" applyBorder="1" applyAlignment="1">
      <alignment horizontal="center" vertical="center"/>
      <protection/>
    </xf>
    <xf numFmtId="0" fontId="6" fillId="0" borderId="31" xfId="50" applyFont="1" applyBorder="1" applyAlignment="1">
      <alignment horizontal="center" vertical="center"/>
      <protection/>
    </xf>
    <xf numFmtId="0" fontId="6" fillId="0" borderId="31" xfId="50" applyFont="1" applyBorder="1" applyAlignment="1">
      <alignment horizontal="center" vertical="center"/>
      <protection/>
    </xf>
    <xf numFmtId="49" fontId="6" fillId="0" borderId="32" xfId="50" applyNumberFormat="1" applyFont="1" applyBorder="1" applyAlignment="1">
      <alignment horizontal="center" vertical="center"/>
      <protection/>
    </xf>
    <xf numFmtId="0" fontId="32" fillId="0" borderId="32" xfId="48" applyFont="1" applyFill="1" applyBorder="1" applyAlignment="1">
      <alignment vertical="center"/>
      <protection/>
    </xf>
    <xf numFmtId="4" fontId="6" fillId="0" borderId="33" xfId="50" applyNumberFormat="1" applyFont="1" applyFill="1" applyBorder="1" applyAlignment="1">
      <alignment vertical="center"/>
      <protection/>
    </xf>
    <xf numFmtId="4" fontId="6" fillId="0" borderId="34" xfId="50" applyNumberFormat="1" applyFont="1" applyFill="1" applyBorder="1" applyAlignment="1">
      <alignment vertical="center"/>
      <protection/>
    </xf>
    <xf numFmtId="0" fontId="1" fillId="0" borderId="12" xfId="50" applyFont="1" applyFill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0" fontId="1" fillId="0" borderId="11" xfId="50" applyFont="1" applyFill="1" applyBorder="1" applyAlignment="1">
      <alignment horizontal="center" vertical="center"/>
      <protection/>
    </xf>
    <xf numFmtId="0" fontId="1" fillId="0" borderId="11" xfId="50" applyFont="1" applyFill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4" fontId="1" fillId="0" borderId="35" xfId="50" applyNumberFormat="1" applyFont="1" applyFill="1" applyBorder="1" applyAlignment="1">
      <alignment vertical="center"/>
      <protection/>
    </xf>
    <xf numFmtId="0" fontId="1" fillId="0" borderId="36" xfId="50" applyFont="1" applyFill="1" applyBorder="1" applyAlignment="1">
      <alignment horizontal="center" vertical="center"/>
      <protection/>
    </xf>
    <xf numFmtId="49" fontId="1" fillId="0" borderId="37" xfId="50" applyNumberFormat="1" applyFont="1" applyFill="1" applyBorder="1" applyAlignment="1">
      <alignment horizontal="center" vertical="center"/>
      <protection/>
    </xf>
    <xf numFmtId="49" fontId="1" fillId="0" borderId="13" xfId="51" applyNumberFormat="1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49" fontId="1" fillId="0" borderId="12" xfId="50" applyNumberFormat="1" applyFont="1" applyFill="1" applyBorder="1" applyAlignment="1">
      <alignment horizontal="center" vertical="center"/>
      <protection/>
    </xf>
    <xf numFmtId="4" fontId="1" fillId="0" borderId="38" xfId="50" applyNumberFormat="1" applyFont="1" applyFill="1" applyBorder="1" applyAlignment="1">
      <alignment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0" fontId="1" fillId="0" borderId="10" xfId="50" applyFont="1" applyFill="1" applyBorder="1" applyAlignment="1">
      <alignment horizontal="center" vertical="center"/>
      <protection/>
    </xf>
    <xf numFmtId="0" fontId="1" fillId="0" borderId="40" xfId="50" applyFont="1" applyBorder="1" applyAlignment="1">
      <alignment horizontal="center"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0" fontId="1" fillId="0" borderId="36" xfId="50" applyFont="1" applyFill="1" applyBorder="1" applyAlignment="1">
      <alignment horizontal="center" vertical="center"/>
      <protection/>
    </xf>
    <xf numFmtId="49" fontId="1" fillId="0" borderId="37" xfId="50" applyNumberFormat="1" applyFont="1" applyFill="1" applyBorder="1" applyAlignment="1">
      <alignment horizontal="center"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49" fontId="5" fillId="0" borderId="11" xfId="50" applyNumberFormat="1" applyFont="1" applyFill="1" applyBorder="1" applyAlignment="1">
      <alignment horizontal="center" vertical="center"/>
      <protection/>
    </xf>
    <xf numFmtId="49" fontId="5" fillId="0" borderId="41" xfId="50" applyNumberFormat="1" applyFont="1" applyFill="1" applyBorder="1" applyAlignment="1">
      <alignment horizontal="center" vertical="center"/>
      <protection/>
    </xf>
    <xf numFmtId="0" fontId="6" fillId="0" borderId="30" xfId="50" applyFont="1" applyFill="1" applyBorder="1" applyAlignment="1">
      <alignment horizontal="center" vertical="center"/>
      <protection/>
    </xf>
    <xf numFmtId="49" fontId="6" fillId="0" borderId="32" xfId="50" applyNumberFormat="1" applyFont="1" applyFill="1" applyBorder="1" applyAlignment="1">
      <alignment horizontal="center" vertical="center"/>
      <protection/>
    </xf>
    <xf numFmtId="0" fontId="30" fillId="0" borderId="18" xfId="50" applyFont="1" applyFill="1" applyBorder="1" applyAlignment="1">
      <alignment horizontal="center" vertical="center"/>
      <protection/>
    </xf>
    <xf numFmtId="49" fontId="1" fillId="0" borderId="36" xfId="50" applyNumberFormat="1" applyFont="1" applyFill="1" applyBorder="1" applyAlignment="1">
      <alignment horizontal="center" vertical="center"/>
      <protection/>
    </xf>
    <xf numFmtId="4" fontId="1" fillId="0" borderId="23" xfId="50" applyNumberFormat="1" applyFont="1" applyFill="1" applyBorder="1" applyAlignment="1">
      <alignment vertical="center"/>
      <protection/>
    </xf>
    <xf numFmtId="4" fontId="1" fillId="0" borderId="35" xfId="50" applyNumberFormat="1" applyFont="1" applyFill="1" applyBorder="1" applyAlignment="1">
      <alignment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49" fontId="6" fillId="0" borderId="11" xfId="50" applyNumberFormat="1" applyFont="1" applyFill="1" applyBorder="1" applyAlignment="1">
      <alignment horizontal="center" vertical="center"/>
      <protection/>
    </xf>
    <xf numFmtId="49" fontId="6" fillId="0" borderId="21" xfId="50" applyNumberFormat="1" applyFont="1" applyFill="1" applyBorder="1" applyAlignment="1">
      <alignment horizontal="center" vertical="center"/>
      <protection/>
    </xf>
    <xf numFmtId="49" fontId="1" fillId="0" borderId="39" xfId="50" applyNumberFormat="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horizontal="left" vertical="center"/>
      <protection/>
    </xf>
    <xf numFmtId="0" fontId="30" fillId="0" borderId="27" xfId="50" applyFont="1" applyBorder="1" applyAlignment="1">
      <alignment horizontal="center" vertical="center"/>
      <protection/>
    </xf>
    <xf numFmtId="49" fontId="30" fillId="0" borderId="28" xfId="50" applyNumberFormat="1" applyFont="1" applyBorder="1" applyAlignment="1">
      <alignment horizontal="center" vertical="center"/>
      <protection/>
    </xf>
    <xf numFmtId="0" fontId="30" fillId="0" borderId="28" xfId="50" applyFont="1" applyBorder="1" applyAlignment="1">
      <alignment horizontal="center" vertical="center"/>
      <protection/>
    </xf>
    <xf numFmtId="0" fontId="30" fillId="0" borderId="28" xfId="50" applyFont="1" applyBorder="1" applyAlignment="1">
      <alignment horizontal="center" vertical="center"/>
      <protection/>
    </xf>
    <xf numFmtId="49" fontId="30" fillId="0" borderId="29" xfId="50" applyNumberFormat="1" applyFont="1" applyBorder="1" applyAlignment="1">
      <alignment horizontal="center" vertical="center"/>
      <protection/>
    </xf>
    <xf numFmtId="4" fontId="30" fillId="0" borderId="26" xfId="50" applyNumberFormat="1" applyFont="1" applyFill="1" applyBorder="1" applyAlignment="1">
      <alignment vertical="center"/>
      <protection/>
    </xf>
    <xf numFmtId="4" fontId="6" fillId="0" borderId="33" xfId="50" applyNumberFormat="1" applyFont="1" applyFill="1" applyBorder="1" applyAlignment="1">
      <alignment vertical="center"/>
      <protection/>
    </xf>
    <xf numFmtId="0" fontId="33" fillId="0" borderId="0" xfId="50" applyFont="1" applyAlignment="1">
      <alignment vertical="center"/>
      <protection/>
    </xf>
    <xf numFmtId="4" fontId="6" fillId="0" borderId="43" xfId="50" applyNumberFormat="1" applyFont="1" applyFill="1" applyBorder="1" applyAlignment="1">
      <alignment vertical="center"/>
      <protection/>
    </xf>
    <xf numFmtId="0" fontId="0" fillId="0" borderId="44" xfId="50" applyFont="1" applyBorder="1" applyAlignment="1">
      <alignment vertical="center"/>
      <protection/>
    </xf>
    <xf numFmtId="49" fontId="1" fillId="0" borderId="21" xfId="50" applyNumberFormat="1" applyFont="1" applyFill="1" applyBorder="1" applyAlignment="1">
      <alignment horizontal="center" vertical="center"/>
      <protection/>
    </xf>
    <xf numFmtId="0" fontId="0" fillId="0" borderId="45" xfId="50" applyFont="1" applyBorder="1" applyAlignment="1">
      <alignment vertical="center"/>
      <protection/>
    </xf>
    <xf numFmtId="0" fontId="1" fillId="0" borderId="13" xfId="50" applyFont="1" applyBorder="1" applyAlignment="1">
      <alignment horizontal="center" vertical="center"/>
      <protection/>
    </xf>
    <xf numFmtId="0" fontId="1" fillId="0" borderId="21" xfId="50" applyFont="1" applyBorder="1" applyAlignment="1">
      <alignment horizontal="center" vertical="center"/>
      <protection/>
    </xf>
    <xf numFmtId="0" fontId="1" fillId="0" borderId="46" xfId="50" applyFont="1" applyBorder="1" applyAlignment="1">
      <alignment vertical="center"/>
      <protection/>
    </xf>
    <xf numFmtId="0" fontId="1" fillId="0" borderId="47" xfId="50" applyFont="1" applyBorder="1" applyAlignment="1">
      <alignment vertical="center"/>
      <protection/>
    </xf>
    <xf numFmtId="0" fontId="1" fillId="0" borderId="48" xfId="50" applyFont="1" applyBorder="1" applyAlignment="1">
      <alignment vertical="center"/>
      <protection/>
    </xf>
    <xf numFmtId="0" fontId="0" fillId="0" borderId="49" xfId="50" applyFont="1" applyBorder="1" applyAlignment="1">
      <alignment vertical="center"/>
      <protection/>
    </xf>
    <xf numFmtId="0" fontId="1" fillId="0" borderId="50" xfId="50" applyFont="1" applyBorder="1" applyAlignment="1">
      <alignment horizontal="center" vertical="center"/>
      <protection/>
    </xf>
    <xf numFmtId="0" fontId="1" fillId="0" borderId="37" xfId="50" applyFont="1" applyBorder="1" applyAlignment="1">
      <alignment horizontal="center" vertical="center"/>
      <protection/>
    </xf>
    <xf numFmtId="0" fontId="1" fillId="0" borderId="51" xfId="50" applyFont="1" applyBorder="1" applyAlignment="1">
      <alignment vertical="center"/>
      <protection/>
    </xf>
    <xf numFmtId="0" fontId="1" fillId="0" borderId="42" xfId="50" applyFont="1" applyBorder="1" applyAlignment="1">
      <alignment vertical="center"/>
      <protection/>
    </xf>
    <xf numFmtId="0" fontId="0" fillId="0" borderId="52" xfId="50" applyBorder="1" applyAlignment="1">
      <alignment vertical="center"/>
      <protection/>
    </xf>
    <xf numFmtId="0" fontId="4" fillId="0" borderId="53" xfId="50" applyFont="1" applyBorder="1" applyAlignment="1">
      <alignment horizontal="center" vertical="center"/>
      <protection/>
    </xf>
    <xf numFmtId="0" fontId="31" fillId="0" borderId="53" xfId="48" applyFont="1" applyBorder="1" applyAlignment="1">
      <alignment vertical="center"/>
      <protection/>
    </xf>
    <xf numFmtId="4" fontId="30" fillId="0" borderId="54" xfId="50" applyNumberFormat="1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horizontal="center" vertical="center"/>
      <protection/>
    </xf>
    <xf numFmtId="0" fontId="6" fillId="0" borderId="31" xfId="50" applyFont="1" applyFill="1" applyBorder="1" applyAlignment="1">
      <alignment horizontal="center" vertical="center"/>
      <protection/>
    </xf>
    <xf numFmtId="0" fontId="32" fillId="0" borderId="55" xfId="48" applyFont="1" applyFill="1" applyBorder="1" applyAlignment="1">
      <alignment vertical="center"/>
      <protection/>
    </xf>
    <xf numFmtId="0" fontId="26" fillId="0" borderId="48" xfId="48" applyFont="1" applyFill="1" applyBorder="1" applyAlignment="1">
      <alignment vertical="center" wrapText="1"/>
      <protection/>
    </xf>
    <xf numFmtId="4" fontId="34" fillId="0" borderId="12" xfId="50" applyNumberFormat="1" applyFont="1" applyFill="1" applyBorder="1" applyAlignment="1">
      <alignment vertical="center"/>
      <protection/>
    </xf>
    <xf numFmtId="49" fontId="1" fillId="0" borderId="11" xfId="50" applyNumberFormat="1" applyFont="1" applyFill="1" applyBorder="1" applyAlignment="1">
      <alignment horizontal="center" vertical="center"/>
      <protection/>
    </xf>
    <xf numFmtId="4" fontId="34" fillId="0" borderId="19" xfId="50" applyNumberFormat="1" applyFont="1" applyFill="1" applyBorder="1" applyAlignment="1">
      <alignment vertical="center"/>
      <protection/>
    </xf>
    <xf numFmtId="0" fontId="26" fillId="0" borderId="42" xfId="48" applyFont="1" applyFill="1" applyBorder="1" applyAlignment="1">
      <alignment vertical="center" wrapText="1"/>
      <protection/>
    </xf>
    <xf numFmtId="0" fontId="1" fillId="0" borderId="56" xfId="50" applyFont="1" applyFill="1" applyBorder="1" applyAlignment="1">
      <alignment horizontal="center"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49" fontId="1" fillId="0" borderId="57" xfId="50" applyNumberFormat="1" applyFont="1" applyFill="1" applyBorder="1" applyAlignment="1">
      <alignment horizontal="center" vertical="center"/>
      <protection/>
    </xf>
    <xf numFmtId="4" fontId="1" fillId="0" borderId="58" xfId="50" applyNumberFormat="1" applyFont="1" applyFill="1" applyBorder="1" applyAlignment="1">
      <alignment vertical="center"/>
      <protection/>
    </xf>
    <xf numFmtId="0" fontId="26" fillId="0" borderId="59" xfId="48" applyFont="1" applyFill="1" applyBorder="1" applyAlignment="1">
      <alignment vertical="center" wrapText="1"/>
      <protection/>
    </xf>
    <xf numFmtId="4" fontId="34" fillId="0" borderId="23" xfId="50" applyNumberFormat="1" applyFont="1" applyFill="1" applyBorder="1" applyAlignment="1">
      <alignment vertical="center"/>
      <protection/>
    </xf>
    <xf numFmtId="49" fontId="1" fillId="0" borderId="11" xfId="50" applyNumberFormat="1" applyFont="1" applyFill="1" applyBorder="1" applyAlignment="1">
      <alignment horizontal="center" vertical="center"/>
      <protection/>
    </xf>
    <xf numFmtId="0" fontId="26" fillId="0" borderId="47" xfId="48" applyFont="1" applyFill="1" applyBorder="1" applyAlignment="1">
      <alignment vertical="center" wrapText="1"/>
      <protection/>
    </xf>
    <xf numFmtId="49" fontId="6" fillId="0" borderId="36" xfId="50" applyNumberFormat="1" applyFont="1" applyFill="1" applyBorder="1" applyAlignment="1">
      <alignment horizontal="center" vertical="center"/>
      <protection/>
    </xf>
    <xf numFmtId="0" fontId="26" fillId="0" borderId="42" xfId="48" applyFont="1" applyFill="1" applyBorder="1" applyAlignment="1">
      <alignment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0" fontId="6" fillId="0" borderId="11" xfId="50" applyFont="1" applyFill="1" applyBorder="1" applyAlignment="1">
      <alignment horizontal="center" vertical="center"/>
      <protection/>
    </xf>
    <xf numFmtId="0" fontId="26" fillId="0" borderId="46" xfId="48" applyFont="1" applyFill="1" applyBorder="1" applyAlignment="1">
      <alignment vertical="center" wrapText="1"/>
      <protection/>
    </xf>
    <xf numFmtId="0" fontId="6" fillId="0" borderId="43" xfId="50" applyFont="1" applyFill="1" applyBorder="1" applyAlignment="1">
      <alignment horizontal="center" vertical="center"/>
      <protection/>
    </xf>
    <xf numFmtId="0" fontId="30" fillId="0" borderId="60" xfId="50" applyFont="1" applyFill="1" applyBorder="1" applyAlignment="1">
      <alignment horizontal="center" vertical="center"/>
      <protection/>
    </xf>
    <xf numFmtId="0" fontId="1" fillId="0" borderId="61" xfId="50" applyFont="1" applyFill="1" applyBorder="1" applyAlignment="1">
      <alignment horizontal="center" vertical="center"/>
      <protection/>
    </xf>
    <xf numFmtId="0" fontId="1" fillId="0" borderId="24" xfId="50" applyFont="1" applyBorder="1" applyAlignment="1">
      <alignment horizontal="center" vertical="center"/>
      <protection/>
    </xf>
    <xf numFmtId="0" fontId="32" fillId="0" borderId="48" xfId="48" applyFont="1" applyFill="1" applyBorder="1" applyAlignment="1">
      <alignment vertical="center"/>
      <protection/>
    </xf>
    <xf numFmtId="4" fontId="6" fillId="0" borderId="38" xfId="50" applyNumberFormat="1" applyFont="1" applyFill="1" applyBorder="1" applyAlignment="1">
      <alignment vertical="center"/>
      <protection/>
    </xf>
    <xf numFmtId="4" fontId="1" fillId="0" borderId="15" xfId="50" applyNumberFormat="1" applyFont="1" applyFill="1" applyBorder="1" applyAlignment="1">
      <alignment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32" fillId="0" borderId="55" xfId="48" applyFont="1" applyBorder="1" applyAlignment="1">
      <alignment vertical="center" wrapText="1"/>
      <protection/>
    </xf>
    <xf numFmtId="0" fontId="32" fillId="0" borderId="55" xfId="48" applyFont="1" applyBorder="1" applyAlignment="1">
      <alignment vertical="center"/>
      <protection/>
    </xf>
    <xf numFmtId="4" fontId="1" fillId="0" borderId="58" xfId="50" applyNumberFormat="1" applyFont="1" applyFill="1" applyBorder="1" applyAlignment="1">
      <alignment vertical="center"/>
      <protection/>
    </xf>
    <xf numFmtId="4" fontId="34" fillId="0" borderId="58" xfId="50" applyNumberFormat="1" applyFont="1" applyFill="1" applyBorder="1" applyAlignment="1">
      <alignment vertical="center"/>
      <protection/>
    </xf>
    <xf numFmtId="0" fontId="30" fillId="0" borderId="40" xfId="50" applyFont="1" applyBorder="1" applyAlignment="1">
      <alignment horizontal="center" vertical="center"/>
      <protection/>
    </xf>
    <xf numFmtId="49" fontId="30" fillId="0" borderId="50" xfId="50" applyNumberFormat="1" applyFont="1" applyBorder="1" applyAlignment="1">
      <alignment horizontal="center" vertical="center"/>
      <protection/>
    </xf>
    <xf numFmtId="0" fontId="30" fillId="0" borderId="50" xfId="50" applyFont="1" applyBorder="1" applyAlignment="1">
      <alignment horizontal="center" vertical="center"/>
      <protection/>
    </xf>
    <xf numFmtId="0" fontId="30" fillId="0" borderId="50" xfId="50" applyFont="1" applyBorder="1" applyAlignment="1">
      <alignment horizontal="center" vertical="center"/>
      <protection/>
    </xf>
    <xf numFmtId="49" fontId="30" fillId="0" borderId="62" xfId="50" applyNumberFormat="1" applyFont="1" applyBorder="1" applyAlignment="1">
      <alignment horizontal="center" vertical="center"/>
      <protection/>
    </xf>
    <xf numFmtId="0" fontId="31" fillId="0" borderId="51" xfId="48" applyFont="1" applyBorder="1" applyAlignment="1">
      <alignment vertical="center"/>
      <protection/>
    </xf>
    <xf numFmtId="4" fontId="30" fillId="0" borderId="25" xfId="50" applyNumberFormat="1" applyFont="1" applyFill="1" applyBorder="1" applyAlignment="1">
      <alignment vertical="center"/>
      <protection/>
    </xf>
    <xf numFmtId="0" fontId="6" fillId="0" borderId="43" xfId="50" applyFont="1" applyBorder="1" applyAlignment="1">
      <alignment horizontal="center" vertical="center"/>
      <protection/>
    </xf>
    <xf numFmtId="49" fontId="1" fillId="0" borderId="59" xfId="50" applyNumberFormat="1" applyFont="1" applyFill="1" applyBorder="1" applyAlignment="1">
      <alignment horizontal="center" vertical="center"/>
      <protection/>
    </xf>
    <xf numFmtId="0" fontId="6" fillId="0" borderId="56" xfId="50" applyFont="1" applyFill="1" applyBorder="1" applyAlignment="1">
      <alignment horizontal="center" vertical="center"/>
      <protection/>
    </xf>
    <xf numFmtId="49" fontId="6" fillId="0" borderId="41" xfId="50" applyNumberFormat="1" applyFont="1" applyFill="1" applyBorder="1" applyAlignment="1">
      <alignment horizontal="center" vertical="center"/>
      <protection/>
    </xf>
    <xf numFmtId="4" fontId="1" fillId="0" borderId="22" xfId="50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 vertical="center"/>
      <protection/>
    </xf>
    <xf numFmtId="4" fontId="1" fillId="0" borderId="63" xfId="50" applyNumberFormat="1" applyFont="1" applyFill="1" applyBorder="1" applyAlignment="1">
      <alignment vertical="center"/>
      <protection/>
    </xf>
    <xf numFmtId="4" fontId="1" fillId="0" borderId="64" xfId="50" applyNumberFormat="1" applyFont="1" applyFill="1" applyBorder="1" applyAlignment="1">
      <alignment vertical="center"/>
      <protection/>
    </xf>
    <xf numFmtId="0" fontId="35" fillId="0" borderId="0" xfId="50" applyFont="1" applyBorder="1" applyAlignment="1">
      <alignment vertical="center"/>
      <protection/>
    </xf>
    <xf numFmtId="0" fontId="36" fillId="0" borderId="0" xfId="50" applyFont="1" applyBorder="1" applyAlignment="1">
      <alignment vertical="center"/>
      <protection/>
    </xf>
    <xf numFmtId="4" fontId="1" fillId="0" borderId="0" xfId="50" applyNumberFormat="1" applyFont="1" applyFill="1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36" fillId="0" borderId="0" xfId="50" applyFont="1" applyAlignment="1">
      <alignment vertical="center"/>
      <protection/>
    </xf>
    <xf numFmtId="0" fontId="37" fillId="0" borderId="0" xfId="48" applyFont="1" applyBorder="1" applyAlignment="1">
      <alignment vertical="center"/>
      <protection/>
    </xf>
    <xf numFmtId="0" fontId="32" fillId="0" borderId="32" xfId="48" applyFont="1" applyBorder="1" applyAlignment="1">
      <alignment vertical="center"/>
      <protection/>
    </xf>
    <xf numFmtId="49" fontId="6" fillId="0" borderId="31" xfId="0" applyNumberFormat="1" applyFont="1" applyBorder="1" applyAlignment="1">
      <alignment horizontal="center" vertical="center"/>
    </xf>
    <xf numFmtId="0" fontId="26" fillId="0" borderId="37" xfId="48" applyFont="1" applyFill="1" applyBorder="1" applyAlignment="1">
      <alignment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49" fontId="1" fillId="0" borderId="12" xfId="50" applyNumberFormat="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0" fontId="1" fillId="0" borderId="21" xfId="50" applyFont="1" applyFill="1" applyBorder="1" applyAlignment="1">
      <alignment horizontal="center" vertical="center"/>
      <protection/>
    </xf>
    <xf numFmtId="49" fontId="1" fillId="0" borderId="21" xfId="50" applyNumberFormat="1" applyFont="1" applyFill="1" applyBorder="1" applyAlignment="1">
      <alignment horizontal="center" vertical="center"/>
      <protection/>
    </xf>
    <xf numFmtId="4" fontId="1" fillId="0" borderId="38" xfId="50" applyNumberFormat="1" applyFont="1" applyFill="1" applyBorder="1" applyAlignment="1">
      <alignment vertical="center"/>
      <protection/>
    </xf>
    <xf numFmtId="49" fontId="5" fillId="0" borderId="12" xfId="50" applyNumberFormat="1" applyFont="1" applyFill="1" applyBorder="1" applyAlignment="1">
      <alignment horizontal="center" vertical="center"/>
      <protection/>
    </xf>
    <xf numFmtId="4" fontId="34" fillId="0" borderId="36" xfId="50" applyNumberFormat="1" applyFont="1" applyFill="1" applyBorder="1" applyAlignment="1">
      <alignment vertical="center"/>
      <protection/>
    </xf>
    <xf numFmtId="0" fontId="1" fillId="0" borderId="40" xfId="50" applyFont="1" applyFill="1" applyBorder="1" applyAlignment="1">
      <alignment horizontal="center" vertical="center"/>
      <protection/>
    </xf>
    <xf numFmtId="49" fontId="6" fillId="0" borderId="50" xfId="50" applyNumberFormat="1" applyFont="1" applyFill="1" applyBorder="1" applyAlignment="1">
      <alignment horizontal="center" vertical="center"/>
      <protection/>
    </xf>
    <xf numFmtId="0" fontId="1" fillId="0" borderId="50" xfId="50" applyFont="1" applyFill="1" applyBorder="1" applyAlignment="1">
      <alignment horizontal="center" vertical="center"/>
      <protection/>
    </xf>
    <xf numFmtId="0" fontId="1" fillId="0" borderId="50" xfId="50" applyFont="1" applyFill="1" applyBorder="1" applyAlignment="1">
      <alignment horizontal="center" vertical="center"/>
      <protection/>
    </xf>
    <xf numFmtId="49" fontId="1" fillId="0" borderId="62" xfId="50" applyNumberFormat="1" applyFont="1" applyFill="1" applyBorder="1" applyAlignment="1">
      <alignment horizontal="center" vertical="center"/>
      <protection/>
    </xf>
    <xf numFmtId="0" fontId="26" fillId="0" borderId="51" xfId="48" applyFont="1" applyFill="1" applyBorder="1" applyAlignment="1">
      <alignment vertical="center"/>
      <protection/>
    </xf>
    <xf numFmtId="4" fontId="34" fillId="0" borderId="22" xfId="50" applyNumberFormat="1" applyFont="1" applyFill="1" applyBorder="1" applyAlignment="1">
      <alignment vertical="center"/>
      <protection/>
    </xf>
    <xf numFmtId="49" fontId="6" fillId="0" borderId="12" xfId="50" applyNumberFormat="1" applyFont="1" applyFill="1" applyBorder="1" applyAlignment="1">
      <alignment horizontal="center" vertical="center"/>
      <protection/>
    </xf>
    <xf numFmtId="0" fontId="26" fillId="0" borderId="65" xfId="48" applyFont="1" applyFill="1" applyBorder="1" applyAlignment="1">
      <alignment vertical="center" wrapText="1"/>
      <protection/>
    </xf>
    <xf numFmtId="4" fontId="1" fillId="0" borderId="66" xfId="50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/>
      <protection/>
    </xf>
    <xf numFmtId="4" fontId="6" fillId="0" borderId="30" xfId="50" applyNumberFormat="1" applyFont="1" applyFill="1" applyBorder="1" applyAlignment="1">
      <alignment vertical="center"/>
      <protection/>
    </xf>
    <xf numFmtId="173" fontId="1" fillId="0" borderId="67" xfId="50" applyNumberFormat="1" applyFont="1" applyFill="1" applyBorder="1" applyAlignment="1">
      <alignment vertical="center"/>
      <protection/>
    </xf>
    <xf numFmtId="0" fontId="1" fillId="0" borderId="36" xfId="50" applyFont="1" applyBorder="1" applyAlignment="1">
      <alignment horizontal="center" vertical="center"/>
      <protection/>
    </xf>
    <xf numFmtId="0" fontId="32" fillId="0" borderId="32" xfId="48" applyFont="1" applyBorder="1" applyAlignment="1">
      <alignment vertical="center" wrapText="1"/>
      <protection/>
    </xf>
    <xf numFmtId="0" fontId="1" fillId="0" borderId="11" xfId="50" applyFont="1" applyFill="1" applyBorder="1">
      <alignment/>
      <protection/>
    </xf>
    <xf numFmtId="4" fontId="1" fillId="0" borderId="68" xfId="50" applyNumberFormat="1" applyFont="1" applyFill="1" applyBorder="1" applyAlignment="1">
      <alignment vertical="center"/>
      <protection/>
    </xf>
    <xf numFmtId="4" fontId="1" fillId="0" borderId="19" xfId="50" applyNumberFormat="1" applyFont="1" applyBorder="1" applyAlignment="1">
      <alignment vertical="center"/>
      <protection/>
    </xf>
    <xf numFmtId="0" fontId="1" fillId="0" borderId="69" xfId="50" applyFont="1" applyBorder="1" applyAlignment="1">
      <alignment horizontal="center" vertical="center"/>
      <protection/>
    </xf>
    <xf numFmtId="4" fontId="1" fillId="0" borderId="25" xfId="50" applyNumberFormat="1" applyFont="1" applyFill="1" applyBorder="1" applyAlignment="1">
      <alignment vertical="center"/>
      <protection/>
    </xf>
    <xf numFmtId="0" fontId="1" fillId="0" borderId="56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1" fillId="0" borderId="60" xfId="50" applyFont="1" applyBorder="1" applyAlignment="1">
      <alignment horizontal="center" vertical="center"/>
      <protection/>
    </xf>
    <xf numFmtId="0" fontId="26" fillId="0" borderId="47" xfId="48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60" xfId="50" applyNumberFormat="1" applyFont="1" applyFill="1" applyBorder="1" applyAlignment="1">
      <alignment vertical="center"/>
      <protection/>
    </xf>
    <xf numFmtId="0" fontId="5" fillId="0" borderId="0" xfId="50" applyFont="1" applyAlignment="1">
      <alignment horizontal="center"/>
      <protection/>
    </xf>
    <xf numFmtId="49" fontId="39" fillId="0" borderId="0" xfId="50" applyNumberFormat="1" applyFont="1" applyAlignment="1">
      <alignment horizontal="center"/>
      <protection/>
    </xf>
    <xf numFmtId="4" fontId="5" fillId="0" borderId="0" xfId="50" applyNumberFormat="1" applyFont="1" applyAlignment="1">
      <alignment horizontal="center"/>
      <protection/>
    </xf>
    <xf numFmtId="4" fontId="0" fillId="0" borderId="0" xfId="50" applyNumberFormat="1" applyFont="1">
      <alignment/>
      <protection/>
    </xf>
    <xf numFmtId="172" fontId="4" fillId="0" borderId="0" xfId="50" applyNumberFormat="1" applyFont="1" applyAlignment="1">
      <alignment horizontal="center"/>
      <protection/>
    </xf>
    <xf numFmtId="0" fontId="4" fillId="0" borderId="70" xfId="50" applyFont="1" applyBorder="1" applyAlignment="1">
      <alignment vertical="center" wrapText="1"/>
      <protection/>
    </xf>
    <xf numFmtId="0" fontId="4" fillId="0" borderId="28" xfId="50" applyFont="1" applyBorder="1" applyAlignment="1">
      <alignment horizontal="center" vertical="center" wrapText="1"/>
      <protection/>
    </xf>
    <xf numFmtId="4" fontId="4" fillId="0" borderId="28" xfId="50" applyNumberFormat="1" applyFont="1" applyFill="1" applyBorder="1" applyAlignment="1">
      <alignment horizontal="center" vertical="center" wrapText="1"/>
      <protection/>
    </xf>
    <xf numFmtId="4" fontId="4" fillId="0" borderId="29" xfId="50" applyNumberFormat="1" applyFont="1" applyBorder="1" applyAlignment="1">
      <alignment horizontal="center" vertical="center" wrapText="1"/>
      <protection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53" xfId="50" applyNumberFormat="1" applyFont="1" applyBorder="1" applyAlignment="1">
      <alignment horizontal="center" vertical="center" wrapText="1"/>
      <protection/>
    </xf>
    <xf numFmtId="0" fontId="4" fillId="16" borderId="61" xfId="50" applyFont="1" applyFill="1" applyBorder="1" applyAlignment="1">
      <alignment horizontal="center"/>
      <protection/>
    </xf>
    <xf numFmtId="0" fontId="4" fillId="16" borderId="11" xfId="50" applyFont="1" applyFill="1" applyBorder="1" applyAlignment="1">
      <alignment horizontal="center"/>
      <protection/>
    </xf>
    <xf numFmtId="0" fontId="4" fillId="16" borderId="11" xfId="50" applyFont="1" applyFill="1" applyBorder="1" applyAlignment="1">
      <alignment horizontal="left"/>
      <protection/>
    </xf>
    <xf numFmtId="4" fontId="4" fillId="16" borderId="11" xfId="50" applyNumberFormat="1" applyFont="1" applyFill="1" applyBorder="1">
      <alignment/>
      <protection/>
    </xf>
    <xf numFmtId="4" fontId="4" fillId="16" borderId="48" xfId="50" applyNumberFormat="1" applyFont="1" applyFill="1" applyBorder="1">
      <alignment/>
      <protection/>
    </xf>
    <xf numFmtId="0" fontId="40" fillId="19" borderId="60" xfId="50" applyFont="1" applyFill="1" applyBorder="1" applyAlignment="1">
      <alignment horizontal="center" vertical="center" wrapText="1"/>
      <protection/>
    </xf>
    <xf numFmtId="0" fontId="40" fillId="19" borderId="13" xfId="50" applyFont="1" applyFill="1" applyBorder="1" applyAlignment="1">
      <alignment horizontal="center" vertical="center" wrapText="1"/>
      <protection/>
    </xf>
    <xf numFmtId="49" fontId="40" fillId="19" borderId="18" xfId="50" applyNumberFormat="1" applyFont="1" applyFill="1" applyBorder="1" applyAlignment="1">
      <alignment horizontal="center" vertical="center" wrapText="1"/>
      <protection/>
    </xf>
    <xf numFmtId="49" fontId="40" fillId="19" borderId="12" xfId="50" applyNumberFormat="1" applyFont="1" applyFill="1" applyBorder="1" applyAlignment="1">
      <alignment horizontal="center" vertical="center" wrapText="1"/>
      <protection/>
    </xf>
    <xf numFmtId="0" fontId="40" fillId="19" borderId="12" xfId="50" applyFont="1" applyFill="1" applyBorder="1" applyAlignment="1">
      <alignment horizontal="left" vertical="center" wrapText="1"/>
      <protection/>
    </xf>
    <xf numFmtId="4" fontId="40" fillId="19" borderId="12" xfId="50" applyNumberFormat="1" applyFont="1" applyFill="1" applyBorder="1" applyAlignment="1">
      <alignment vertical="center"/>
      <protection/>
    </xf>
    <xf numFmtId="4" fontId="40" fillId="19" borderId="47" xfId="50" applyNumberFormat="1" applyFont="1" applyFill="1" applyBorder="1" applyAlignment="1">
      <alignment vertical="center"/>
      <protection/>
    </xf>
    <xf numFmtId="0" fontId="1" fillId="24" borderId="60" xfId="50" applyFont="1" applyFill="1" applyBorder="1" applyAlignment="1">
      <alignment horizontal="center" vertical="center" wrapText="1"/>
      <protection/>
    </xf>
    <xf numFmtId="0" fontId="1" fillId="24" borderId="13" xfId="50" applyFont="1" applyFill="1" applyBorder="1" applyAlignment="1">
      <alignment horizontal="center" vertical="center" wrapText="1"/>
      <protection/>
    </xf>
    <xf numFmtId="0" fontId="1" fillId="24" borderId="18" xfId="50" applyFont="1" applyFill="1" applyBorder="1" applyAlignment="1">
      <alignment horizontal="center" vertical="center" wrapText="1"/>
      <protection/>
    </xf>
    <xf numFmtId="0" fontId="1" fillId="24" borderId="12" xfId="50" applyFont="1" applyFill="1" applyBorder="1" applyAlignment="1">
      <alignment horizontal="center" vertical="center" wrapText="1"/>
      <protection/>
    </xf>
    <xf numFmtId="0" fontId="1" fillId="24" borderId="12" xfId="50" applyFont="1" applyFill="1" applyBorder="1" applyAlignment="1">
      <alignment horizontal="left" vertical="center" wrapText="1"/>
      <protection/>
    </xf>
    <xf numFmtId="4" fontId="1" fillId="24" borderId="12" xfId="50" applyNumberFormat="1" applyFont="1" applyFill="1" applyBorder="1" applyAlignment="1">
      <alignment vertical="center"/>
      <protection/>
    </xf>
    <xf numFmtId="4" fontId="1" fillId="24" borderId="47" xfId="50" applyNumberFormat="1" applyFont="1" applyFill="1" applyBorder="1" applyAlignment="1">
      <alignment vertical="center"/>
      <protection/>
    </xf>
    <xf numFmtId="0" fontId="40" fillId="24" borderId="60" xfId="50" applyFont="1" applyFill="1" applyBorder="1" applyAlignment="1">
      <alignment horizontal="center" vertical="center" wrapText="1"/>
      <protection/>
    </xf>
    <xf numFmtId="0" fontId="40" fillId="24" borderId="13" xfId="50" applyFont="1" applyFill="1" applyBorder="1" applyAlignment="1">
      <alignment horizontal="center" vertical="center" wrapText="1"/>
      <protection/>
    </xf>
    <xf numFmtId="49" fontId="40" fillId="24" borderId="18" xfId="50" applyNumberFormat="1" applyFont="1" applyFill="1" applyBorder="1" applyAlignment="1">
      <alignment horizontal="center" vertical="center" wrapText="1"/>
      <protection/>
    </xf>
    <xf numFmtId="49" fontId="40" fillId="24" borderId="12" xfId="50" applyNumberFormat="1" applyFont="1" applyFill="1" applyBorder="1" applyAlignment="1">
      <alignment horizontal="center" vertical="center" wrapText="1"/>
      <protection/>
    </xf>
    <xf numFmtId="0" fontId="40" fillId="24" borderId="12" xfId="50" applyFont="1" applyFill="1" applyBorder="1" applyAlignment="1">
      <alignment horizontal="left" vertical="center" wrapText="1"/>
      <protection/>
    </xf>
    <xf numFmtId="0" fontId="4" fillId="0" borderId="71" xfId="50" applyFont="1" applyBorder="1" applyAlignment="1">
      <alignment horizontal="center" vertical="center"/>
      <protection/>
    </xf>
    <xf numFmtId="4" fontId="40" fillId="24" borderId="12" xfId="50" applyNumberFormat="1" applyFont="1" applyFill="1" applyBorder="1" applyAlignment="1">
      <alignment vertical="center"/>
      <protection/>
    </xf>
    <xf numFmtId="4" fontId="40" fillId="24" borderId="47" xfId="50" applyNumberFormat="1" applyFont="1" applyFill="1" applyBorder="1" applyAlignment="1">
      <alignment vertical="center"/>
      <protection/>
    </xf>
    <xf numFmtId="0" fontId="40" fillId="0" borderId="12" xfId="50" applyFont="1" applyFill="1" applyBorder="1" applyAlignment="1">
      <alignment horizontal="left" vertical="center" wrapText="1"/>
      <protection/>
    </xf>
    <xf numFmtId="4" fontId="40" fillId="0" borderId="12" xfId="50" applyNumberFormat="1" applyFont="1" applyFill="1" applyBorder="1" applyAlignment="1">
      <alignment vertical="center"/>
      <protection/>
    </xf>
    <xf numFmtId="4" fontId="40" fillId="0" borderId="47" xfId="50" applyNumberFormat="1" applyFont="1" applyFill="1" applyBorder="1" applyAlignment="1">
      <alignment vertical="center"/>
      <protection/>
    </xf>
    <xf numFmtId="0" fontId="1" fillId="24" borderId="24" xfId="50" applyFont="1" applyFill="1" applyBorder="1" applyAlignment="1">
      <alignment horizontal="center" vertical="center" wrapText="1"/>
      <protection/>
    </xf>
    <xf numFmtId="0" fontId="1" fillId="24" borderId="37" xfId="50" applyFont="1" applyFill="1" applyBorder="1" applyAlignment="1">
      <alignment horizontal="center" vertical="center" wrapText="1"/>
      <protection/>
    </xf>
    <xf numFmtId="0" fontId="1" fillId="24" borderId="16" xfId="50" applyFont="1" applyFill="1" applyBorder="1" applyAlignment="1">
      <alignment horizontal="center" vertical="center" wrapText="1"/>
      <protection/>
    </xf>
    <xf numFmtId="0" fontId="1" fillId="24" borderId="36" xfId="50" applyFont="1" applyFill="1" applyBorder="1" applyAlignment="1">
      <alignment horizontal="center" vertical="center" wrapText="1"/>
      <protection/>
    </xf>
    <xf numFmtId="0" fontId="1" fillId="24" borderId="36" xfId="50" applyFont="1" applyFill="1" applyBorder="1" applyAlignment="1">
      <alignment horizontal="left" vertical="center" wrapText="1"/>
      <protection/>
    </xf>
    <xf numFmtId="4" fontId="1" fillId="24" borderId="36" xfId="50" applyNumberFormat="1" applyFont="1" applyFill="1" applyBorder="1" applyAlignment="1">
      <alignment vertical="center"/>
      <protection/>
    </xf>
    <xf numFmtId="4" fontId="1" fillId="24" borderId="42" xfId="50" applyNumberFormat="1" applyFont="1" applyFill="1" applyBorder="1" applyAlignment="1">
      <alignment vertical="center"/>
      <protection/>
    </xf>
    <xf numFmtId="4" fontId="1" fillId="24" borderId="37" xfId="50" applyNumberFormat="1" applyFont="1" applyFill="1" applyBorder="1" applyAlignment="1">
      <alignment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4" fontId="36" fillId="0" borderId="0" xfId="50" applyNumberFormat="1" applyFont="1" applyBorder="1" applyAlignment="1">
      <alignment vertical="center"/>
      <protection/>
    </xf>
    <xf numFmtId="0" fontId="38" fillId="0" borderId="0" xfId="0" applyFont="1" applyAlignment="1">
      <alignment horizontal="center"/>
    </xf>
    <xf numFmtId="0" fontId="24" fillId="0" borderId="0" xfId="47" applyFont="1" applyFill="1" applyAlignment="1">
      <alignment horizontal="center"/>
      <protection/>
    </xf>
    <xf numFmtId="0" fontId="4" fillId="0" borderId="28" xfId="50" applyFont="1" applyBorder="1" applyAlignment="1">
      <alignment horizontal="center" vertical="center" wrapText="1"/>
      <protection/>
    </xf>
    <xf numFmtId="0" fontId="4" fillId="16" borderId="11" xfId="50" applyFont="1" applyFill="1" applyBorder="1" applyAlignment="1">
      <alignment horizontal="center"/>
      <protection/>
    </xf>
    <xf numFmtId="0" fontId="1" fillId="0" borderId="72" xfId="50" applyFont="1" applyBorder="1" applyAlignment="1">
      <alignment horizontal="center" vertical="center" textRotation="90" wrapText="1"/>
      <protection/>
    </xf>
    <xf numFmtId="0" fontId="1" fillId="0" borderId="64" xfId="50" applyFont="1" applyBorder="1" applyAlignment="1">
      <alignment horizontal="center" vertical="center" textRotation="90" wrapText="1"/>
      <protection/>
    </xf>
    <xf numFmtId="0" fontId="1" fillId="0" borderId="22" xfId="50" applyFont="1" applyBorder="1" applyAlignment="1">
      <alignment horizontal="center" vertical="center" textRotation="90" wrapText="1"/>
      <protection/>
    </xf>
    <xf numFmtId="0" fontId="27" fillId="0" borderId="0" xfId="49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49" fontId="4" fillId="0" borderId="72" xfId="50" applyNumberFormat="1" applyFont="1" applyBorder="1" applyAlignment="1">
      <alignment horizontal="center" vertical="center"/>
      <protection/>
    </xf>
    <xf numFmtId="49" fontId="4" fillId="0" borderId="22" xfId="50" applyNumberFormat="1" applyFont="1" applyBorder="1" applyAlignment="1">
      <alignment horizontal="center" vertical="center"/>
      <protection/>
    </xf>
    <xf numFmtId="0" fontId="4" fillId="0" borderId="69" xfId="50" applyFont="1" applyBorder="1" applyAlignment="1">
      <alignment horizontal="center" vertical="center"/>
      <protection/>
    </xf>
    <xf numFmtId="0" fontId="4" fillId="0" borderId="73" xfId="50" applyFont="1" applyBorder="1" applyAlignment="1">
      <alignment horizontal="center" vertical="center"/>
      <protection/>
    </xf>
    <xf numFmtId="0" fontId="4" fillId="0" borderId="50" xfId="50" applyFont="1" applyBorder="1" applyAlignment="1">
      <alignment horizontal="center" vertical="center"/>
      <protection/>
    </xf>
    <xf numFmtId="0" fontId="4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2" xfId="50" applyFont="1" applyBorder="1" applyAlignment="1">
      <alignment horizontal="center" vertical="center"/>
      <protection/>
    </xf>
    <xf numFmtId="0" fontId="4" fillId="0" borderId="49" xfId="50" applyFont="1" applyBorder="1" applyAlignment="1">
      <alignment horizontal="center" vertical="center"/>
      <protection/>
    </xf>
    <xf numFmtId="0" fontId="4" fillId="0" borderId="75" xfId="50" applyFont="1" applyBorder="1" applyAlignment="1">
      <alignment horizontal="center" vertical="center"/>
      <protection/>
    </xf>
    <xf numFmtId="0" fontId="0" fillId="0" borderId="76" xfId="0" applyFont="1" applyBorder="1" applyAlignment="1">
      <alignment horizontal="center" vertical="center"/>
    </xf>
    <xf numFmtId="0" fontId="4" fillId="0" borderId="72" xfId="50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2_P02_ZR_RO_136_09" xfId="47"/>
    <cellStyle name="normální_2. čtení rozpočtu 2006 - příjmy" xfId="48"/>
    <cellStyle name="normální_2. Rozpočet 2007 - tabulky" xfId="49"/>
    <cellStyle name="normální_Rozpis výdajů 03 bez PO" xfId="50"/>
    <cellStyle name="normální_Rozpis výdajů 03 bez PO 3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7"/>
  <sheetViews>
    <sheetView workbookViewId="0" topLeftCell="A1">
      <selection activeCell="H10" sqref="H10"/>
    </sheetView>
  </sheetViews>
  <sheetFormatPr defaultColWidth="9.140625" defaultRowHeight="12.75"/>
  <cols>
    <col min="1" max="1" width="3.421875" style="0" bestFit="1" customWidth="1"/>
    <col min="2" max="2" width="5.28125" style="0" bestFit="1" customWidth="1"/>
    <col min="3" max="5" width="4.421875" style="0" bestFit="1" customWidth="1"/>
    <col min="6" max="6" width="34.140625" style="0" bestFit="1" customWidth="1"/>
    <col min="7" max="7" width="7.8515625" style="0" customWidth="1"/>
    <col min="8" max="8" width="8.28125" style="0" customWidth="1"/>
    <col min="9" max="9" width="8.7109375" style="0" customWidth="1"/>
    <col min="10" max="10" width="8.8515625" style="0" customWidth="1"/>
  </cols>
  <sheetData>
    <row r="1" spans="1:10" ht="20.25">
      <c r="A1" s="251" t="s">
        <v>99</v>
      </c>
      <c r="B1" s="251"/>
      <c r="C1" s="251"/>
      <c r="D1" s="251"/>
      <c r="E1" s="251"/>
      <c r="F1" s="251"/>
      <c r="G1" s="251"/>
      <c r="H1" s="251"/>
      <c r="I1" s="251"/>
      <c r="J1" s="251"/>
    </row>
    <row r="3" spans="1:10" ht="15.75">
      <c r="A3" s="252" t="s">
        <v>100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3.5" thickBot="1">
      <c r="A4" s="200"/>
      <c r="B4" s="200"/>
      <c r="C4" s="200"/>
      <c r="D4" s="200"/>
      <c r="E4" s="200"/>
      <c r="F4" s="201"/>
      <c r="G4" s="202"/>
      <c r="H4" s="202"/>
      <c r="I4" s="203"/>
      <c r="J4" s="204" t="s">
        <v>101</v>
      </c>
    </row>
    <row r="5" spans="1:10" ht="23.25" thickBot="1">
      <c r="A5" s="205" t="s">
        <v>1</v>
      </c>
      <c r="B5" s="253" t="s">
        <v>102</v>
      </c>
      <c r="C5" s="253"/>
      <c r="D5" s="206" t="s">
        <v>4</v>
      </c>
      <c r="E5" s="206" t="s">
        <v>5</v>
      </c>
      <c r="F5" s="206" t="s">
        <v>17</v>
      </c>
      <c r="G5" s="207" t="s">
        <v>11</v>
      </c>
      <c r="H5" s="208" t="s">
        <v>83</v>
      </c>
      <c r="I5" s="209" t="s">
        <v>111</v>
      </c>
      <c r="J5" s="210" t="s">
        <v>84</v>
      </c>
    </row>
    <row r="6" spans="1:10" ht="12.75">
      <c r="A6" s="211" t="s">
        <v>0</v>
      </c>
      <c r="B6" s="254" t="s">
        <v>0</v>
      </c>
      <c r="C6" s="254"/>
      <c r="D6" s="212"/>
      <c r="E6" s="212"/>
      <c r="F6" s="213" t="s">
        <v>103</v>
      </c>
      <c r="G6" s="214">
        <f>G7+G9+G12</f>
        <v>0</v>
      </c>
      <c r="H6" s="214">
        <f>H7+H9+H12</f>
        <v>65136.96084</v>
      </c>
      <c r="I6" s="214">
        <f>I7+I9+I12</f>
        <v>-3612.8223</v>
      </c>
      <c r="J6" s="215">
        <f>J7+J9+J12</f>
        <v>61524.13854</v>
      </c>
    </row>
    <row r="7" spans="1:10" ht="12.75">
      <c r="A7" s="216" t="s">
        <v>2</v>
      </c>
      <c r="B7" s="217">
        <v>30001</v>
      </c>
      <c r="C7" s="218" t="s">
        <v>104</v>
      </c>
      <c r="D7" s="219"/>
      <c r="E7" s="219"/>
      <c r="F7" s="220" t="s">
        <v>105</v>
      </c>
      <c r="G7" s="221">
        <f>SUM(G8)</f>
        <v>0</v>
      </c>
      <c r="H7" s="221">
        <f>SUM(H8)</f>
        <v>43908.7833</v>
      </c>
      <c r="I7" s="221">
        <f>SUM(I8)</f>
        <v>0</v>
      </c>
      <c r="J7" s="222">
        <f>SUM(J8)</f>
        <v>43908.7833</v>
      </c>
    </row>
    <row r="8" spans="1:10" ht="12.75">
      <c r="A8" s="223"/>
      <c r="B8" s="224"/>
      <c r="C8" s="225"/>
      <c r="D8" s="226">
        <v>6409</v>
      </c>
      <c r="E8" s="226">
        <v>5901</v>
      </c>
      <c r="F8" s="227" t="s">
        <v>106</v>
      </c>
      <c r="G8" s="228">
        <v>0</v>
      </c>
      <c r="H8" s="228">
        <v>43908.7833</v>
      </c>
      <c r="I8" s="228"/>
      <c r="J8" s="229">
        <f>H8+I8</f>
        <v>43908.7833</v>
      </c>
    </row>
    <row r="9" spans="1:10" ht="22.5">
      <c r="A9" s="230" t="s">
        <v>2</v>
      </c>
      <c r="B9" s="231">
        <v>30002</v>
      </c>
      <c r="C9" s="232" t="s">
        <v>104</v>
      </c>
      <c r="D9" s="233"/>
      <c r="E9" s="233"/>
      <c r="F9" s="234" t="s">
        <v>107</v>
      </c>
      <c r="G9" s="236">
        <f>SUM(G10:G11)</f>
        <v>0</v>
      </c>
      <c r="H9" s="236">
        <f>SUM(H10:H11)</f>
        <v>350</v>
      </c>
      <c r="I9" s="236">
        <f>SUM(I10:I11)</f>
        <v>0</v>
      </c>
      <c r="J9" s="237">
        <f>SUM(J10:J11)</f>
        <v>350</v>
      </c>
    </row>
    <row r="10" spans="1:10" ht="12.75">
      <c r="A10" s="223"/>
      <c r="B10" s="224"/>
      <c r="C10" s="225"/>
      <c r="D10" s="226">
        <v>6310</v>
      </c>
      <c r="E10" s="226">
        <v>5142</v>
      </c>
      <c r="F10" s="227" t="s">
        <v>108</v>
      </c>
      <c r="G10" s="228">
        <v>0</v>
      </c>
      <c r="H10" s="228">
        <v>330</v>
      </c>
      <c r="I10" s="228"/>
      <c r="J10" s="229">
        <f>H10+I10</f>
        <v>330</v>
      </c>
    </row>
    <row r="11" spans="1:10" ht="12.75">
      <c r="A11" s="223"/>
      <c r="B11" s="224"/>
      <c r="C11" s="225"/>
      <c r="D11" s="226">
        <v>6310</v>
      </c>
      <c r="E11" s="226">
        <v>5163</v>
      </c>
      <c r="F11" s="227" t="s">
        <v>109</v>
      </c>
      <c r="G11" s="228">
        <v>0</v>
      </c>
      <c r="H11" s="228">
        <v>20</v>
      </c>
      <c r="I11" s="228"/>
      <c r="J11" s="229">
        <f>H11+I11</f>
        <v>20</v>
      </c>
    </row>
    <row r="12" spans="1:10" ht="22.5">
      <c r="A12" s="230" t="s">
        <v>2</v>
      </c>
      <c r="B12" s="231">
        <v>30003</v>
      </c>
      <c r="C12" s="232" t="s">
        <v>104</v>
      </c>
      <c r="D12" s="233"/>
      <c r="E12" s="233"/>
      <c r="F12" s="238" t="s">
        <v>110</v>
      </c>
      <c r="G12" s="236">
        <f>SUM(G13)</f>
        <v>0</v>
      </c>
      <c r="H12" s="239">
        <f>SUM(H13)</f>
        <v>20878.177539999997</v>
      </c>
      <c r="I12" s="239">
        <f>SUM(I13)</f>
        <v>-3612.8223</v>
      </c>
      <c r="J12" s="240">
        <f>SUM(J13)</f>
        <v>17265.355239999997</v>
      </c>
    </row>
    <row r="13" spans="1:10" ht="13.5" thickBot="1">
      <c r="A13" s="241"/>
      <c r="B13" s="242"/>
      <c r="C13" s="243"/>
      <c r="D13" s="244">
        <v>6409</v>
      </c>
      <c r="E13" s="244">
        <v>5901</v>
      </c>
      <c r="F13" s="245" t="s">
        <v>106</v>
      </c>
      <c r="G13" s="246">
        <v>0</v>
      </c>
      <c r="H13" s="248">
        <f>24046-2367.4-800.42246</f>
        <v>20878.177539999997</v>
      </c>
      <c r="I13" s="249">
        <f>-3612.8223</f>
        <v>-3612.8223</v>
      </c>
      <c r="J13" s="247">
        <f>H13+I13</f>
        <v>17265.355239999997</v>
      </c>
    </row>
    <row r="15" spans="1:10" ht="12.75">
      <c r="A15" s="155" t="s">
        <v>80</v>
      </c>
      <c r="B15" s="2"/>
      <c r="C15" s="2"/>
      <c r="D15" s="155" t="s">
        <v>81</v>
      </c>
      <c r="E15" s="156"/>
      <c r="F15" s="157"/>
      <c r="G15" s="158"/>
      <c r="H15" s="158"/>
      <c r="I15" s="158"/>
      <c r="J15" s="2"/>
    </row>
    <row r="16" spans="1:10" ht="12.75">
      <c r="A16" s="156"/>
      <c r="B16" s="2"/>
      <c r="C16" s="159"/>
      <c r="D16" s="156"/>
      <c r="E16" s="160"/>
      <c r="F16" s="156"/>
      <c r="G16" s="157"/>
      <c r="H16" s="158"/>
      <c r="I16" s="158"/>
      <c r="J16" s="2"/>
    </row>
    <row r="17" spans="1:11" ht="12.75">
      <c r="A17" s="161" t="s">
        <v>110</v>
      </c>
      <c r="B17" s="2"/>
      <c r="C17" s="2"/>
      <c r="D17" s="2"/>
      <c r="E17" s="2"/>
      <c r="F17" s="2"/>
      <c r="G17" s="2"/>
      <c r="H17" s="250">
        <f>I13*1000</f>
        <v>-3612822.3</v>
      </c>
      <c r="I17" s="250"/>
      <c r="J17" s="2" t="s">
        <v>82</v>
      </c>
      <c r="K17" s="2"/>
    </row>
  </sheetData>
  <mergeCells count="5">
    <mergeCell ref="H17:I17"/>
    <mergeCell ref="A1:J1"/>
    <mergeCell ref="A3:J3"/>
    <mergeCell ref="B5:C5"/>
    <mergeCell ref="B6:C6"/>
  </mergeCells>
  <printOptions horizontalCentered="1"/>
  <pageMargins left="0.1968503937007874" right="0.1968503937007874" top="0.984251968503937" bottom="0.984251968503937" header="0.4" footer="0.5118110236220472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63"/>
  <sheetViews>
    <sheetView tabSelected="1" workbookViewId="0" topLeftCell="A2">
      <pane xSplit="1" ySplit="7" topLeftCell="B27" activePane="bottomRight" state="frozen"/>
      <selection pane="topLeft" activeCell="A2" sqref="A2"/>
      <selection pane="topRight" activeCell="B2" sqref="B2"/>
      <selection pane="bottomLeft" activeCell="A9" sqref="A9"/>
      <selection pane="bottomRight" activeCell="M162" sqref="M162"/>
    </sheetView>
  </sheetViews>
  <sheetFormatPr defaultColWidth="9.140625" defaultRowHeight="12.75"/>
  <cols>
    <col min="1" max="2" width="3.00390625" style="1" customWidth="1"/>
    <col min="3" max="3" width="9.140625" style="1" customWidth="1"/>
    <col min="4" max="4" width="4.28125" style="1" customWidth="1"/>
    <col min="5" max="5" width="5.28125" style="1" customWidth="1"/>
    <col min="6" max="6" width="7.8515625" style="1" bestFit="1" customWidth="1"/>
    <col min="7" max="7" width="40.57421875" style="1" customWidth="1"/>
    <col min="8" max="8" width="8.140625" style="1" customWidth="1"/>
    <col min="9" max="9" width="8.7109375" style="1" customWidth="1"/>
    <col min="10" max="10" width="9.28125" style="1" bestFit="1" customWidth="1"/>
    <col min="11" max="11" width="9.421875" style="1" customWidth="1"/>
    <col min="12" max="16384" width="9.140625" style="1" customWidth="1"/>
  </cols>
  <sheetData>
    <row r="1" spans="1:11" s="20" customFormat="1" ht="18">
      <c r="A1" s="258" t="s">
        <v>88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s="21" customFormat="1" ht="12.75">
      <c r="A2" s="22"/>
      <c r="B2" s="23"/>
      <c r="C2" s="24"/>
      <c r="D2" s="23"/>
      <c r="E2" s="23"/>
      <c r="F2" s="25"/>
      <c r="G2" s="26"/>
      <c r="H2" s="27"/>
      <c r="I2" s="27"/>
      <c r="J2" s="27"/>
      <c r="K2" s="28"/>
    </row>
    <row r="3" spans="1:11" s="21" customFormat="1" ht="15.75" customHeight="1">
      <c r="A3" s="259" t="s">
        <v>85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13.5" thickBot="1">
      <c r="A4" s="29"/>
      <c r="B4" s="29"/>
      <c r="C4" s="29"/>
      <c r="D4" s="29"/>
      <c r="E4" s="29"/>
      <c r="F4" s="29"/>
      <c r="G4" s="29"/>
      <c r="H4" s="29"/>
      <c r="I4" s="30"/>
      <c r="K4" s="30" t="s">
        <v>15</v>
      </c>
    </row>
    <row r="5" spans="1:11" ht="12.75" customHeight="1" thickBot="1">
      <c r="A5" s="260" t="s">
        <v>7</v>
      </c>
      <c r="B5" s="235" t="s">
        <v>1</v>
      </c>
      <c r="C5" s="263" t="s">
        <v>3</v>
      </c>
      <c r="D5" s="263" t="s">
        <v>4</v>
      </c>
      <c r="E5" s="263" t="s">
        <v>5</v>
      </c>
      <c r="F5" s="269" t="s">
        <v>16</v>
      </c>
      <c r="G5" s="267" t="s">
        <v>17</v>
      </c>
      <c r="H5" s="271" t="s">
        <v>11</v>
      </c>
      <c r="I5" s="267" t="s">
        <v>83</v>
      </c>
      <c r="J5" s="265" t="s">
        <v>98</v>
      </c>
      <c r="K5" s="266"/>
    </row>
    <row r="6" spans="1:11" ht="12.75" customHeight="1" thickBot="1">
      <c r="A6" s="261"/>
      <c r="B6" s="262"/>
      <c r="C6" s="264"/>
      <c r="D6" s="264"/>
      <c r="E6" s="264"/>
      <c r="F6" s="270"/>
      <c r="G6" s="268"/>
      <c r="H6" s="272"/>
      <c r="I6" s="268"/>
      <c r="J6" s="31" t="s">
        <v>6</v>
      </c>
      <c r="K6" s="32" t="s">
        <v>84</v>
      </c>
    </row>
    <row r="7" spans="1:11" s="37" customFormat="1" ht="12.75" customHeight="1" thickBot="1">
      <c r="A7" s="255" t="s">
        <v>89</v>
      </c>
      <c r="B7" s="33" t="s">
        <v>2</v>
      </c>
      <c r="C7" s="34" t="s">
        <v>3</v>
      </c>
      <c r="D7" s="34" t="s">
        <v>4</v>
      </c>
      <c r="E7" s="34" t="s">
        <v>5</v>
      </c>
      <c r="F7" s="35"/>
      <c r="G7" s="103" t="s">
        <v>18</v>
      </c>
      <c r="H7" s="36">
        <f>H8+H118</f>
        <v>232</v>
      </c>
      <c r="I7" s="36">
        <f>I8+I118</f>
        <v>284259.39012925</v>
      </c>
      <c r="J7" s="36">
        <f>J8+J118</f>
        <v>3612.8223</v>
      </c>
      <c r="K7" s="36">
        <f>K8+K118</f>
        <v>287872.21242925</v>
      </c>
    </row>
    <row r="8" spans="1:11" ht="12.75" customHeight="1" thickBot="1">
      <c r="A8" s="256"/>
      <c r="B8" s="80" t="s">
        <v>2</v>
      </c>
      <c r="C8" s="81" t="s">
        <v>0</v>
      </c>
      <c r="D8" s="82" t="s">
        <v>0</v>
      </c>
      <c r="E8" s="83" t="s">
        <v>0</v>
      </c>
      <c r="F8" s="84"/>
      <c r="G8" s="104" t="s">
        <v>19</v>
      </c>
      <c r="H8" s="105">
        <f>H9+H11+H13+H15+H26+H33+H39+H45+H56+H61+H73+H84+H91+H96+H100+H102+H106+H111+H116</f>
        <v>0</v>
      </c>
      <c r="I8" s="105">
        <f>I9+I11+I13+I15+I26+I33+I39+I45+I56+I61+I73+I84+I91+I96+I100+I102+I106+I111+I116</f>
        <v>239247.24233</v>
      </c>
      <c r="J8" s="105">
        <f>J9+J11+J13+J15+J26+J33+J39+J45+J56+J61+J73+J84+J91+J96+J100+J102+J106+J111+J116</f>
        <v>3612.8223</v>
      </c>
      <c r="K8" s="85">
        <f>K9+K11+K13+K15+K26+K33+K39+K45+K56+K61+K73+K84+K91+K96+K100+K102+K106+K111+K116</f>
        <v>242860.06463</v>
      </c>
    </row>
    <row r="9" spans="1:11" ht="12.75" customHeight="1">
      <c r="A9" s="256"/>
      <c r="B9" s="38" t="s">
        <v>2</v>
      </c>
      <c r="C9" s="39" t="s">
        <v>70</v>
      </c>
      <c r="D9" s="40" t="s">
        <v>0</v>
      </c>
      <c r="E9" s="41" t="s">
        <v>0</v>
      </c>
      <c r="F9" s="42"/>
      <c r="G9" s="43" t="s">
        <v>71</v>
      </c>
      <c r="H9" s="88">
        <f>SUM(H10:H10)</f>
        <v>0</v>
      </c>
      <c r="I9" s="88">
        <f>SUM(I10:I10)</f>
        <v>281.036</v>
      </c>
      <c r="J9" s="88">
        <f>SUM(J10:J10)</f>
        <v>0</v>
      </c>
      <c r="K9" s="44">
        <f>SUM(K10:K10)</f>
        <v>281.036</v>
      </c>
    </row>
    <row r="10" spans="1:11" ht="12.75" customHeight="1" thickBot="1">
      <c r="A10" s="256"/>
      <c r="B10" s="60"/>
      <c r="C10" s="67"/>
      <c r="D10" s="62">
        <v>6409</v>
      </c>
      <c r="E10" s="63">
        <v>5363</v>
      </c>
      <c r="F10" s="148"/>
      <c r="G10" s="118" t="s">
        <v>73</v>
      </c>
      <c r="H10" s="138">
        <v>0</v>
      </c>
      <c r="I10" s="138">
        <v>281.036</v>
      </c>
      <c r="J10" s="138"/>
      <c r="K10" s="138">
        <f>I10+J10</f>
        <v>281.036</v>
      </c>
    </row>
    <row r="11" spans="1:11" ht="12.75" customHeight="1">
      <c r="A11" s="256"/>
      <c r="B11" s="38" t="s">
        <v>2</v>
      </c>
      <c r="C11" s="39" t="s">
        <v>76</v>
      </c>
      <c r="D11" s="40" t="s">
        <v>0</v>
      </c>
      <c r="E11" s="41" t="s">
        <v>0</v>
      </c>
      <c r="F11" s="42"/>
      <c r="G11" s="43" t="s">
        <v>77</v>
      </c>
      <c r="H11" s="88">
        <f>SUM(H12:H12)</f>
        <v>0</v>
      </c>
      <c r="I11" s="88">
        <f>SUM(I12:I12)</f>
        <v>5302.441</v>
      </c>
      <c r="J11" s="88">
        <f>SUM(J12:J12)</f>
        <v>0</v>
      </c>
      <c r="K11" s="44">
        <f>SUM(K12:K12)</f>
        <v>5302.441</v>
      </c>
    </row>
    <row r="12" spans="1:11" ht="12.75" customHeight="1" thickBot="1">
      <c r="A12" s="256"/>
      <c r="B12" s="60"/>
      <c r="C12" s="67"/>
      <c r="D12" s="62">
        <v>6409</v>
      </c>
      <c r="E12" s="63">
        <v>5363</v>
      </c>
      <c r="F12" s="148"/>
      <c r="G12" s="118" t="s">
        <v>73</v>
      </c>
      <c r="H12" s="138">
        <v>0</v>
      </c>
      <c r="I12" s="138">
        <v>5302.441</v>
      </c>
      <c r="J12" s="138"/>
      <c r="K12" s="138">
        <f>I12+J12</f>
        <v>5302.441</v>
      </c>
    </row>
    <row r="13" spans="1:11" ht="12.75" customHeight="1">
      <c r="A13" s="256"/>
      <c r="B13" s="38" t="s">
        <v>2</v>
      </c>
      <c r="C13" s="39" t="s">
        <v>78</v>
      </c>
      <c r="D13" s="40"/>
      <c r="E13" s="41" t="s">
        <v>0</v>
      </c>
      <c r="F13" s="42"/>
      <c r="G13" s="43" t="s">
        <v>79</v>
      </c>
      <c r="H13" s="88">
        <f>SUM(H14:H14)</f>
        <v>0</v>
      </c>
      <c r="I13" s="88">
        <f>SUM(I14:I14)</f>
        <v>1000.927</v>
      </c>
      <c r="J13" s="88">
        <f>SUM(J14:J14)</f>
        <v>0</v>
      </c>
      <c r="K13" s="44">
        <f>SUM(K14:K14)</f>
        <v>1000.927</v>
      </c>
    </row>
    <row r="14" spans="1:11" ht="12.75" customHeight="1" thickBot="1">
      <c r="A14" s="256"/>
      <c r="B14" s="60"/>
      <c r="C14" s="67"/>
      <c r="D14" s="62">
        <v>6409</v>
      </c>
      <c r="E14" s="63">
        <v>5363</v>
      </c>
      <c r="F14" s="148"/>
      <c r="G14" s="118" t="s">
        <v>73</v>
      </c>
      <c r="H14" s="138">
        <v>0</v>
      </c>
      <c r="I14" s="138">
        <v>1000.927</v>
      </c>
      <c r="J14" s="138"/>
      <c r="K14" s="138">
        <f>I14+J14</f>
        <v>1000.927</v>
      </c>
    </row>
    <row r="15" spans="1:11" ht="12.75" customHeight="1">
      <c r="A15" s="256"/>
      <c r="B15" s="69" t="s">
        <v>2</v>
      </c>
      <c r="C15" s="39" t="s">
        <v>21</v>
      </c>
      <c r="D15" s="106"/>
      <c r="E15" s="107" t="s">
        <v>0</v>
      </c>
      <c r="F15" s="70"/>
      <c r="G15" s="108" t="s">
        <v>22</v>
      </c>
      <c r="H15" s="44">
        <f>SUM(H16:H25)</f>
        <v>0</v>
      </c>
      <c r="I15" s="44">
        <f>SUM(I16:I25)</f>
        <v>49427</v>
      </c>
      <c r="J15" s="44">
        <f>SUM(J16:J25)</f>
        <v>0</v>
      </c>
      <c r="K15" s="44">
        <f>SUM(K16:K25)</f>
        <v>49427</v>
      </c>
    </row>
    <row r="16" spans="1:11" ht="12.75" customHeight="1">
      <c r="A16" s="256"/>
      <c r="B16" s="71"/>
      <c r="C16" s="67"/>
      <c r="D16" s="17">
        <v>2212</v>
      </c>
      <c r="E16" s="46">
        <v>6121</v>
      </c>
      <c r="F16" s="57">
        <v>38100000</v>
      </c>
      <c r="G16" s="109" t="s">
        <v>14</v>
      </c>
      <c r="H16" s="13">
        <v>0</v>
      </c>
      <c r="I16" s="110">
        <v>1532.87</v>
      </c>
      <c r="J16" s="13"/>
      <c r="K16" s="13">
        <f aca="true" t="shared" si="0" ref="K16:K31">I16+J16</f>
        <v>1532.87</v>
      </c>
    </row>
    <row r="17" spans="1:11" ht="12.75" customHeight="1">
      <c r="A17" s="256"/>
      <c r="B17" s="60"/>
      <c r="C17" s="67"/>
      <c r="D17" s="17">
        <v>2212</v>
      </c>
      <c r="E17" s="46">
        <v>6121</v>
      </c>
      <c r="F17" s="47" t="s">
        <v>23</v>
      </c>
      <c r="G17" s="109" t="s">
        <v>14</v>
      </c>
      <c r="H17" s="13">
        <v>0</v>
      </c>
      <c r="I17" s="110">
        <f>3882.54-4.5</f>
        <v>3878.04</v>
      </c>
      <c r="J17" s="13"/>
      <c r="K17" s="13">
        <f t="shared" si="0"/>
        <v>3878.04</v>
      </c>
    </row>
    <row r="18" spans="1:11" ht="12.75" customHeight="1">
      <c r="A18" s="256"/>
      <c r="B18" s="60"/>
      <c r="C18" s="67"/>
      <c r="D18" s="17">
        <v>2212</v>
      </c>
      <c r="E18" s="46">
        <v>6121</v>
      </c>
      <c r="F18" s="47" t="s">
        <v>24</v>
      </c>
      <c r="G18" s="109" t="s">
        <v>14</v>
      </c>
      <c r="H18" s="13">
        <v>0</v>
      </c>
      <c r="I18" s="110">
        <f>44002.09-51</f>
        <v>43951.09</v>
      </c>
      <c r="J18" s="13"/>
      <c r="K18" s="13">
        <f t="shared" si="0"/>
        <v>43951.09</v>
      </c>
    </row>
    <row r="19" spans="1:11" ht="12.75" customHeight="1">
      <c r="A19" s="256"/>
      <c r="B19" s="60"/>
      <c r="C19" s="67"/>
      <c r="D19" s="48">
        <v>2212</v>
      </c>
      <c r="E19" s="49">
        <v>5139</v>
      </c>
      <c r="F19" s="111">
        <v>38100000</v>
      </c>
      <c r="G19" s="15" t="s">
        <v>10</v>
      </c>
      <c r="H19" s="7">
        <v>0</v>
      </c>
      <c r="I19" s="112">
        <f>10*0.075</f>
        <v>0.75</v>
      </c>
      <c r="J19" s="7"/>
      <c r="K19" s="13">
        <f t="shared" si="0"/>
        <v>0.75</v>
      </c>
    </row>
    <row r="20" spans="1:11" ht="12.75" customHeight="1">
      <c r="A20" s="256"/>
      <c r="B20" s="60"/>
      <c r="C20" s="67"/>
      <c r="D20" s="17">
        <v>2212</v>
      </c>
      <c r="E20" s="49">
        <v>5139</v>
      </c>
      <c r="F20" s="4">
        <v>38185001</v>
      </c>
      <c r="G20" s="15" t="s">
        <v>10</v>
      </c>
      <c r="H20" s="7">
        <v>0</v>
      </c>
      <c r="I20" s="112">
        <f>10*0.075</f>
        <v>0.75</v>
      </c>
      <c r="J20" s="7"/>
      <c r="K20" s="13">
        <f t="shared" si="0"/>
        <v>0.75</v>
      </c>
    </row>
    <row r="21" spans="1:11" ht="12.75" customHeight="1">
      <c r="A21" s="256"/>
      <c r="B21" s="60"/>
      <c r="C21" s="67"/>
      <c r="D21" s="17">
        <v>2212</v>
      </c>
      <c r="E21" s="49">
        <v>5139</v>
      </c>
      <c r="F21" s="4">
        <v>38585005</v>
      </c>
      <c r="G21" s="15" t="s">
        <v>10</v>
      </c>
      <c r="H21" s="7">
        <v>0</v>
      </c>
      <c r="I21" s="112">
        <f>10*0.85</f>
        <v>8.5</v>
      </c>
      <c r="J21" s="7"/>
      <c r="K21" s="13">
        <f t="shared" si="0"/>
        <v>8.5</v>
      </c>
    </row>
    <row r="22" spans="1:11" ht="12.75" customHeight="1">
      <c r="A22" s="256"/>
      <c r="B22" s="60"/>
      <c r="C22" s="67"/>
      <c r="D22" s="17">
        <v>2212</v>
      </c>
      <c r="E22" s="49">
        <v>5169</v>
      </c>
      <c r="F22" s="57">
        <v>38100000</v>
      </c>
      <c r="G22" s="6" t="s">
        <v>8</v>
      </c>
      <c r="H22" s="7">
        <v>0</v>
      </c>
      <c r="I22" s="112">
        <f>50*0.075</f>
        <v>3.75</v>
      </c>
      <c r="J22" s="7"/>
      <c r="K22" s="13">
        <f t="shared" si="0"/>
        <v>3.75</v>
      </c>
    </row>
    <row r="23" spans="1:11" ht="12.75" customHeight="1">
      <c r="A23" s="256"/>
      <c r="B23" s="60"/>
      <c r="C23" s="67"/>
      <c r="D23" s="17">
        <v>2212</v>
      </c>
      <c r="E23" s="49">
        <v>5169</v>
      </c>
      <c r="F23" s="4">
        <v>38185001</v>
      </c>
      <c r="G23" s="6" t="s">
        <v>8</v>
      </c>
      <c r="H23" s="7">
        <v>0</v>
      </c>
      <c r="I23" s="112">
        <f>50*0.075</f>
        <v>3.75</v>
      </c>
      <c r="J23" s="7"/>
      <c r="K23" s="13">
        <f t="shared" si="0"/>
        <v>3.75</v>
      </c>
    </row>
    <row r="24" spans="1:11" ht="12.75" customHeight="1">
      <c r="A24" s="256"/>
      <c r="B24" s="60"/>
      <c r="C24" s="67"/>
      <c r="D24" s="17">
        <v>2212</v>
      </c>
      <c r="E24" s="49">
        <v>5169</v>
      </c>
      <c r="F24" s="4">
        <v>38585005</v>
      </c>
      <c r="G24" s="6" t="s">
        <v>8</v>
      </c>
      <c r="H24" s="7">
        <v>0</v>
      </c>
      <c r="I24" s="112">
        <f>50*0.85</f>
        <v>42.5</v>
      </c>
      <c r="J24" s="7"/>
      <c r="K24" s="13">
        <f t="shared" si="0"/>
        <v>42.5</v>
      </c>
    </row>
    <row r="25" spans="1:11" ht="12.75" customHeight="1" thickBot="1">
      <c r="A25" s="256"/>
      <c r="B25" s="165"/>
      <c r="C25" s="166"/>
      <c r="D25" s="17">
        <v>6310</v>
      </c>
      <c r="E25" s="46">
        <v>5163</v>
      </c>
      <c r="F25" s="47"/>
      <c r="G25" s="121" t="s">
        <v>20</v>
      </c>
      <c r="H25" s="13">
        <v>0</v>
      </c>
      <c r="I25" s="13">
        <v>5</v>
      </c>
      <c r="J25" s="13"/>
      <c r="K25" s="13">
        <f t="shared" si="0"/>
        <v>5</v>
      </c>
    </row>
    <row r="26" spans="1:11" ht="12.75" customHeight="1">
      <c r="A26" s="256"/>
      <c r="B26" s="69" t="s">
        <v>2</v>
      </c>
      <c r="C26" s="39" t="s">
        <v>25</v>
      </c>
      <c r="D26" s="106"/>
      <c r="E26" s="107" t="s">
        <v>0</v>
      </c>
      <c r="F26" s="70"/>
      <c r="G26" s="108" t="s">
        <v>26</v>
      </c>
      <c r="H26" s="44">
        <f>SUM(H27:H32)</f>
        <v>0</v>
      </c>
      <c r="I26" s="44">
        <f>SUM(I27:I32)</f>
        <v>11862.34533</v>
      </c>
      <c r="J26" s="44">
        <f>SUM(J27:J32)</f>
        <v>0</v>
      </c>
      <c r="K26" s="44">
        <f>SUM(K27:K32)</f>
        <v>11862.34533</v>
      </c>
    </row>
    <row r="27" spans="1:11" ht="12.75" customHeight="1">
      <c r="A27" s="256"/>
      <c r="B27" s="71"/>
      <c r="C27" s="67"/>
      <c r="D27" s="17">
        <v>2212</v>
      </c>
      <c r="E27" s="46">
        <v>6121</v>
      </c>
      <c r="F27" s="57">
        <v>38100000</v>
      </c>
      <c r="G27" s="109" t="s">
        <v>14</v>
      </c>
      <c r="H27" s="13">
        <v>0</v>
      </c>
      <c r="I27" s="110">
        <v>324.47</v>
      </c>
      <c r="J27" s="13"/>
      <c r="K27" s="13">
        <f t="shared" si="0"/>
        <v>324.47</v>
      </c>
    </row>
    <row r="28" spans="1:11" ht="12.75" customHeight="1">
      <c r="A28" s="256"/>
      <c r="B28" s="60"/>
      <c r="C28" s="67"/>
      <c r="D28" s="17">
        <v>2212</v>
      </c>
      <c r="E28" s="46">
        <v>6121</v>
      </c>
      <c r="F28" s="47" t="s">
        <v>23</v>
      </c>
      <c r="G28" s="109" t="s">
        <v>14</v>
      </c>
      <c r="H28" s="13">
        <v>0</v>
      </c>
      <c r="I28" s="110">
        <f>604.02-245.92268</f>
        <v>358.09731999999997</v>
      </c>
      <c r="J28" s="13"/>
      <c r="K28" s="13">
        <f t="shared" si="0"/>
        <v>358.09731999999997</v>
      </c>
    </row>
    <row r="29" spans="1:11" ht="12.75" customHeight="1">
      <c r="A29" s="256"/>
      <c r="B29" s="60"/>
      <c r="C29" s="67"/>
      <c r="D29" s="17">
        <v>2212</v>
      </c>
      <c r="E29" s="46">
        <v>6121</v>
      </c>
      <c r="F29" s="47" t="s">
        <v>24</v>
      </c>
      <c r="G29" s="109" t="s">
        <v>14</v>
      </c>
      <c r="H29" s="13">
        <v>0</v>
      </c>
      <c r="I29" s="110">
        <f>6845.51-2787.12366</f>
        <v>4058.38634</v>
      </c>
      <c r="J29" s="13"/>
      <c r="K29" s="13">
        <f t="shared" si="0"/>
        <v>4058.38634</v>
      </c>
    </row>
    <row r="30" spans="1:11" ht="12.75" customHeight="1">
      <c r="A30" s="256"/>
      <c r="B30" s="114"/>
      <c r="C30" s="68"/>
      <c r="D30" s="115">
        <v>6310</v>
      </c>
      <c r="E30" s="59">
        <v>5163</v>
      </c>
      <c r="F30" s="116"/>
      <c r="G30" s="109" t="s">
        <v>20</v>
      </c>
      <c r="H30" s="117">
        <v>0</v>
      </c>
      <c r="I30" s="110">
        <v>5</v>
      </c>
      <c r="J30" s="117"/>
      <c r="K30" s="13">
        <f t="shared" si="0"/>
        <v>5</v>
      </c>
    </row>
    <row r="31" spans="1:11" ht="12.75" customHeight="1">
      <c r="A31" s="256"/>
      <c r="B31" s="11"/>
      <c r="C31" s="54"/>
      <c r="D31" s="17">
        <v>6402</v>
      </c>
      <c r="E31" s="55">
        <v>5368</v>
      </c>
      <c r="F31" s="50"/>
      <c r="G31" s="121" t="s">
        <v>28</v>
      </c>
      <c r="H31" s="7">
        <v>0</v>
      </c>
      <c r="I31" s="7">
        <f>3033.04634</f>
        <v>3033.04634</v>
      </c>
      <c r="J31" s="7"/>
      <c r="K31" s="13">
        <f t="shared" si="0"/>
        <v>3033.04634</v>
      </c>
    </row>
    <row r="32" spans="1:11" ht="12.75" customHeight="1" thickBot="1">
      <c r="A32" s="256"/>
      <c r="B32" s="9"/>
      <c r="C32" s="72"/>
      <c r="D32" s="52">
        <v>6409</v>
      </c>
      <c r="E32" s="64">
        <v>5363</v>
      </c>
      <c r="F32" s="65"/>
      <c r="G32" s="118" t="s">
        <v>61</v>
      </c>
      <c r="H32" s="18">
        <v>0</v>
      </c>
      <c r="I32" s="110">
        <f>0.1+4083.24533</f>
        <v>4083.34533</v>
      </c>
      <c r="J32" s="154"/>
      <c r="K32" s="18">
        <f>I32+J32</f>
        <v>4083.34533</v>
      </c>
    </row>
    <row r="33" spans="1:11" ht="12.75" customHeight="1">
      <c r="A33" s="256"/>
      <c r="B33" s="69" t="s">
        <v>2</v>
      </c>
      <c r="C33" s="39" t="s">
        <v>29</v>
      </c>
      <c r="D33" s="106"/>
      <c r="E33" s="107" t="s">
        <v>0</v>
      </c>
      <c r="F33" s="70"/>
      <c r="G33" s="108" t="s">
        <v>30</v>
      </c>
      <c r="H33" s="45">
        <f>SUM(H34:H38)</f>
        <v>0</v>
      </c>
      <c r="I33" s="45">
        <f>SUM(I34:I38)</f>
        <v>1394</v>
      </c>
      <c r="J33" s="45">
        <f>SUM(J34:J38)</f>
        <v>0</v>
      </c>
      <c r="K33" s="44">
        <f>SUM(K34:K38)</f>
        <v>1394</v>
      </c>
    </row>
    <row r="34" spans="1:11" ht="12.75" customHeight="1">
      <c r="A34" s="256"/>
      <c r="B34" s="71"/>
      <c r="C34" s="67"/>
      <c r="D34" s="17">
        <v>2212</v>
      </c>
      <c r="E34" s="46">
        <v>6121</v>
      </c>
      <c r="F34" s="57">
        <v>38100000</v>
      </c>
      <c r="G34" s="109" t="s">
        <v>14</v>
      </c>
      <c r="H34" s="7">
        <v>0</v>
      </c>
      <c r="I34" s="112">
        <v>8.06</v>
      </c>
      <c r="J34" s="7"/>
      <c r="K34" s="13">
        <f>I34+J34</f>
        <v>8.06</v>
      </c>
    </row>
    <row r="35" spans="1:11" ht="12.75" customHeight="1">
      <c r="A35" s="256"/>
      <c r="B35" s="60"/>
      <c r="C35" s="67"/>
      <c r="D35" s="17">
        <v>2212</v>
      </c>
      <c r="E35" s="46">
        <v>6121</v>
      </c>
      <c r="F35" s="47" t="s">
        <v>23</v>
      </c>
      <c r="G35" s="109" t="s">
        <v>14</v>
      </c>
      <c r="H35" s="7">
        <v>0</v>
      </c>
      <c r="I35" s="112">
        <f>111.98-80.96873</f>
        <v>31.01127000000001</v>
      </c>
      <c r="J35" s="7"/>
      <c r="K35" s="13">
        <f>I35+J35</f>
        <v>31.01127000000001</v>
      </c>
    </row>
    <row r="36" spans="1:11" ht="12.75" customHeight="1">
      <c r="A36" s="256"/>
      <c r="B36" s="60"/>
      <c r="C36" s="67"/>
      <c r="D36" s="17">
        <v>2212</v>
      </c>
      <c r="E36" s="46">
        <v>6121</v>
      </c>
      <c r="F36" s="47" t="s">
        <v>24</v>
      </c>
      <c r="G36" s="109" t="s">
        <v>14</v>
      </c>
      <c r="H36" s="7">
        <v>0</v>
      </c>
      <c r="I36" s="112">
        <f>1269.06-917.64561</f>
        <v>351.4143899999999</v>
      </c>
      <c r="J36" s="7"/>
      <c r="K36" s="13">
        <f>I36+J36</f>
        <v>351.4143899999999</v>
      </c>
    </row>
    <row r="37" spans="1:11" ht="12.75" customHeight="1">
      <c r="A37" s="256"/>
      <c r="B37" s="165"/>
      <c r="C37" s="166"/>
      <c r="D37" s="17">
        <v>6310</v>
      </c>
      <c r="E37" s="46">
        <v>5163</v>
      </c>
      <c r="F37" s="47"/>
      <c r="G37" s="121" t="s">
        <v>20</v>
      </c>
      <c r="H37" s="7">
        <v>0</v>
      </c>
      <c r="I37" s="112">
        <v>4.9</v>
      </c>
      <c r="J37" s="7"/>
      <c r="K37" s="13">
        <f>I37+J37</f>
        <v>4.9</v>
      </c>
    </row>
    <row r="38" spans="1:11" ht="12.75" customHeight="1" thickBot="1">
      <c r="A38" s="256"/>
      <c r="B38" s="60"/>
      <c r="C38" s="167"/>
      <c r="D38" s="48">
        <v>6402</v>
      </c>
      <c r="E38" s="168">
        <v>5368</v>
      </c>
      <c r="F38" s="169"/>
      <c r="G38" s="109" t="s">
        <v>28</v>
      </c>
      <c r="H38" s="170">
        <v>0</v>
      </c>
      <c r="I38" s="170">
        <f>998.61434</f>
        <v>998.61434</v>
      </c>
      <c r="J38" s="170"/>
      <c r="K38" s="16">
        <f>I38+J38</f>
        <v>998.61434</v>
      </c>
    </row>
    <row r="39" spans="1:11" ht="12.75" customHeight="1">
      <c r="A39" s="256"/>
      <c r="B39" s="69" t="s">
        <v>2</v>
      </c>
      <c r="C39" s="39" t="s">
        <v>31</v>
      </c>
      <c r="D39" s="106"/>
      <c r="E39" s="107" t="s">
        <v>0</v>
      </c>
      <c r="F39" s="70"/>
      <c r="G39" s="108" t="s">
        <v>62</v>
      </c>
      <c r="H39" s="45">
        <f>SUM(H40:H44)</f>
        <v>0</v>
      </c>
      <c r="I39" s="44">
        <f>SUM(I40:I44)</f>
        <v>1153.3000000000002</v>
      </c>
      <c r="J39" s="44">
        <f>SUM(J40:J44)</f>
        <v>0</v>
      </c>
      <c r="K39" s="44">
        <f>SUM(K40:K44)</f>
        <v>1153.3000000000002</v>
      </c>
    </row>
    <row r="40" spans="1:11" ht="12.75" customHeight="1">
      <c r="A40" s="256"/>
      <c r="B40" s="71"/>
      <c r="C40" s="67"/>
      <c r="D40" s="17">
        <v>2212</v>
      </c>
      <c r="E40" s="46">
        <v>6121</v>
      </c>
      <c r="F40" s="57">
        <v>38100000</v>
      </c>
      <c r="G40" s="109" t="s">
        <v>14</v>
      </c>
      <c r="H40" s="7">
        <v>0</v>
      </c>
      <c r="I40" s="13">
        <v>0</v>
      </c>
      <c r="J40" s="7"/>
      <c r="K40" s="13">
        <f>I40+J40</f>
        <v>0</v>
      </c>
    </row>
    <row r="41" spans="1:11" ht="12.75" customHeight="1">
      <c r="A41" s="256"/>
      <c r="B41" s="60"/>
      <c r="C41" s="67"/>
      <c r="D41" s="17">
        <v>2212</v>
      </c>
      <c r="E41" s="46">
        <v>6121</v>
      </c>
      <c r="F41" s="47" t="s">
        <v>23</v>
      </c>
      <c r="G41" s="109" t="s">
        <v>14</v>
      </c>
      <c r="H41" s="7">
        <v>0</v>
      </c>
      <c r="I41" s="112">
        <v>86.67</v>
      </c>
      <c r="J41" s="7"/>
      <c r="K41" s="13">
        <f>I41+J41</f>
        <v>86.67</v>
      </c>
    </row>
    <row r="42" spans="1:11" ht="12.75" customHeight="1">
      <c r="A42" s="256"/>
      <c r="B42" s="60"/>
      <c r="C42" s="67"/>
      <c r="D42" s="17">
        <v>2212</v>
      </c>
      <c r="E42" s="46">
        <v>6121</v>
      </c>
      <c r="F42" s="47" t="s">
        <v>24</v>
      </c>
      <c r="G42" s="109" t="s">
        <v>14</v>
      </c>
      <c r="H42" s="7">
        <v>0</v>
      </c>
      <c r="I42" s="112">
        <v>976.46</v>
      </c>
      <c r="J42" s="7"/>
      <c r="K42" s="13">
        <f>I42+J42</f>
        <v>976.46</v>
      </c>
    </row>
    <row r="43" spans="1:11" ht="12.75" customHeight="1">
      <c r="A43" s="256"/>
      <c r="B43" s="114"/>
      <c r="C43" s="120"/>
      <c r="D43" s="48">
        <v>6310</v>
      </c>
      <c r="E43" s="46">
        <v>5163</v>
      </c>
      <c r="F43" s="47"/>
      <c r="G43" s="121" t="s">
        <v>20</v>
      </c>
      <c r="H43" s="8">
        <v>0</v>
      </c>
      <c r="I43" s="112">
        <v>5.17</v>
      </c>
      <c r="J43" s="8"/>
      <c r="K43" s="117">
        <f>I43+J43</f>
        <v>5.17</v>
      </c>
    </row>
    <row r="44" spans="1:11" ht="12.75" customHeight="1" thickBot="1">
      <c r="A44" s="256"/>
      <c r="B44" s="9"/>
      <c r="C44" s="122" t="s">
        <v>63</v>
      </c>
      <c r="D44" s="52">
        <v>2212</v>
      </c>
      <c r="E44" s="64">
        <v>6351</v>
      </c>
      <c r="F44" s="53" t="s">
        <v>27</v>
      </c>
      <c r="G44" s="123" t="s">
        <v>13</v>
      </c>
      <c r="H44" s="10">
        <v>0</v>
      </c>
      <c r="I44" s="119">
        <v>85</v>
      </c>
      <c r="J44" s="10"/>
      <c r="K44" s="18">
        <f>I44+J44</f>
        <v>85</v>
      </c>
    </row>
    <row r="45" spans="1:11" ht="12.75" customHeight="1">
      <c r="A45" s="256"/>
      <c r="B45" s="69" t="s">
        <v>2</v>
      </c>
      <c r="C45" s="39" t="s">
        <v>32</v>
      </c>
      <c r="D45" s="106"/>
      <c r="E45" s="107" t="s">
        <v>0</v>
      </c>
      <c r="F45" s="70"/>
      <c r="G45" s="108" t="s">
        <v>33</v>
      </c>
      <c r="H45" s="45">
        <f>SUM(H46:H55)</f>
        <v>0</v>
      </c>
      <c r="I45" s="44">
        <f>SUM(I46:I55)</f>
        <v>62367.393</v>
      </c>
      <c r="J45" s="44">
        <f>SUM(J46:J55)</f>
        <v>0</v>
      </c>
      <c r="K45" s="44">
        <f>SUM(K46:K55)</f>
        <v>62367.393</v>
      </c>
    </row>
    <row r="46" spans="1:11" ht="12.75" customHeight="1">
      <c r="A46" s="256"/>
      <c r="B46" s="71"/>
      <c r="C46" s="67"/>
      <c r="D46" s="17">
        <v>2212</v>
      </c>
      <c r="E46" s="46">
        <v>6121</v>
      </c>
      <c r="F46" s="57">
        <v>38100000</v>
      </c>
      <c r="G46" s="109" t="s">
        <v>14</v>
      </c>
      <c r="H46" s="7">
        <v>0</v>
      </c>
      <c r="I46" s="112">
        <f>1526.99-4.5+1567.4+247.346</f>
        <v>3337.2360000000003</v>
      </c>
      <c r="J46" s="7"/>
      <c r="K46" s="13">
        <f>I46+J46</f>
        <v>3337.2360000000003</v>
      </c>
    </row>
    <row r="47" spans="1:11" ht="12.75" customHeight="1">
      <c r="A47" s="256"/>
      <c r="B47" s="60"/>
      <c r="C47" s="67"/>
      <c r="D47" s="17">
        <v>2212</v>
      </c>
      <c r="E47" s="46">
        <v>6121</v>
      </c>
      <c r="F47" s="47" t="s">
        <v>23</v>
      </c>
      <c r="G47" s="109" t="s">
        <v>14</v>
      </c>
      <c r="H47" s="7">
        <v>0</v>
      </c>
      <c r="I47" s="112">
        <f>3091.71-4.5-4.5</f>
        <v>3082.71</v>
      </c>
      <c r="J47" s="7"/>
      <c r="K47" s="13">
        <f aca="true" t="shared" si="1" ref="K47:K60">I47+J47</f>
        <v>3082.71</v>
      </c>
    </row>
    <row r="48" spans="1:11" ht="12.75" customHeight="1">
      <c r="A48" s="256"/>
      <c r="B48" s="60"/>
      <c r="C48" s="67"/>
      <c r="D48" s="17">
        <v>2212</v>
      </c>
      <c r="E48" s="46">
        <v>6121</v>
      </c>
      <c r="F48" s="47" t="s">
        <v>24</v>
      </c>
      <c r="G48" s="109" t="s">
        <v>14</v>
      </c>
      <c r="H48" s="7">
        <v>0</v>
      </c>
      <c r="I48" s="112">
        <f>35039.26-51-51+1401.627</f>
        <v>36338.887</v>
      </c>
      <c r="J48" s="7"/>
      <c r="K48" s="13">
        <f t="shared" si="1"/>
        <v>36338.887</v>
      </c>
    </row>
    <row r="49" spans="1:11" ht="12.75" customHeight="1">
      <c r="A49" s="256"/>
      <c r="B49" s="60"/>
      <c r="C49" s="67"/>
      <c r="D49" s="17">
        <v>2212</v>
      </c>
      <c r="E49" s="46">
        <v>6121</v>
      </c>
      <c r="F49" s="166" t="s">
        <v>27</v>
      </c>
      <c r="G49" s="109" t="s">
        <v>14</v>
      </c>
      <c r="H49" s="7">
        <v>0</v>
      </c>
      <c r="I49" s="7">
        <v>987.02</v>
      </c>
      <c r="J49" s="7"/>
      <c r="K49" s="13">
        <f t="shared" si="1"/>
        <v>987.02</v>
      </c>
    </row>
    <row r="50" spans="1:11" ht="12.75" customHeight="1">
      <c r="A50" s="256"/>
      <c r="B50" s="60"/>
      <c r="C50" s="67"/>
      <c r="D50" s="48">
        <v>2212</v>
      </c>
      <c r="E50" s="49">
        <v>5139</v>
      </c>
      <c r="F50" s="111">
        <v>38100000</v>
      </c>
      <c r="G50" s="15" t="s">
        <v>10</v>
      </c>
      <c r="H50" s="7">
        <v>0</v>
      </c>
      <c r="I50" s="112">
        <v>1.75</v>
      </c>
      <c r="J50" s="7"/>
      <c r="K50" s="13">
        <f t="shared" si="1"/>
        <v>1.75</v>
      </c>
    </row>
    <row r="51" spans="1:11" ht="12.75" customHeight="1">
      <c r="A51" s="256"/>
      <c r="B51" s="60"/>
      <c r="C51" s="67"/>
      <c r="D51" s="17">
        <v>2212</v>
      </c>
      <c r="E51" s="49">
        <v>5139</v>
      </c>
      <c r="F51" s="4">
        <v>38585005</v>
      </c>
      <c r="G51" s="15" t="s">
        <v>10</v>
      </c>
      <c r="H51" s="7">
        <v>0</v>
      </c>
      <c r="I51" s="112">
        <v>9.9</v>
      </c>
      <c r="J51" s="7"/>
      <c r="K51" s="13">
        <f t="shared" si="1"/>
        <v>9.9</v>
      </c>
    </row>
    <row r="52" spans="1:11" ht="12.75" customHeight="1">
      <c r="A52" s="256"/>
      <c r="B52" s="60"/>
      <c r="C52" s="67"/>
      <c r="D52" s="17">
        <v>2212</v>
      </c>
      <c r="E52" s="49">
        <v>5169</v>
      </c>
      <c r="F52" s="57">
        <v>38100000</v>
      </c>
      <c r="G52" s="6" t="s">
        <v>8</v>
      </c>
      <c r="H52" s="7">
        <v>0</v>
      </c>
      <c r="I52" s="112">
        <v>7.24</v>
      </c>
      <c r="J52" s="7"/>
      <c r="K52" s="13">
        <f t="shared" si="1"/>
        <v>7.24</v>
      </c>
    </row>
    <row r="53" spans="1:11" ht="12.75" customHeight="1">
      <c r="A53" s="256"/>
      <c r="B53" s="60"/>
      <c r="C53" s="67"/>
      <c r="D53" s="17">
        <v>2212</v>
      </c>
      <c r="E53" s="49">
        <v>5169</v>
      </c>
      <c r="F53" s="4">
        <v>38585005</v>
      </c>
      <c r="G53" s="6" t="s">
        <v>8</v>
      </c>
      <c r="H53" s="7">
        <v>0</v>
      </c>
      <c r="I53" s="112">
        <v>41.11</v>
      </c>
      <c r="J53" s="7"/>
      <c r="K53" s="13">
        <f t="shared" si="1"/>
        <v>41.11</v>
      </c>
    </row>
    <row r="54" spans="1:11" ht="12.75" customHeight="1">
      <c r="A54" s="256"/>
      <c r="B54" s="11"/>
      <c r="C54" s="54"/>
      <c r="D54" s="17">
        <v>6402</v>
      </c>
      <c r="E54" s="55">
        <v>5368</v>
      </c>
      <c r="F54" s="50"/>
      <c r="G54" s="121" t="s">
        <v>28</v>
      </c>
      <c r="H54" s="7">
        <v>0</v>
      </c>
      <c r="I54" s="112">
        <f>18501.04+55.5</f>
        <v>18556.54</v>
      </c>
      <c r="J54" s="7"/>
      <c r="K54" s="13">
        <f t="shared" si="1"/>
        <v>18556.54</v>
      </c>
    </row>
    <row r="55" spans="1:11" ht="12.75" customHeight="1" thickBot="1">
      <c r="A55" s="256"/>
      <c r="B55" s="9"/>
      <c r="C55" s="72"/>
      <c r="D55" s="52">
        <v>6310</v>
      </c>
      <c r="E55" s="64">
        <v>5163</v>
      </c>
      <c r="F55" s="65"/>
      <c r="G55" s="113" t="s">
        <v>20</v>
      </c>
      <c r="H55" s="10">
        <v>0</v>
      </c>
      <c r="I55" s="18">
        <v>5</v>
      </c>
      <c r="J55" s="10"/>
      <c r="K55" s="18">
        <f t="shared" si="1"/>
        <v>5</v>
      </c>
    </row>
    <row r="56" spans="1:11" ht="12.75" customHeight="1">
      <c r="A56" s="256"/>
      <c r="B56" s="69" t="s">
        <v>2</v>
      </c>
      <c r="C56" s="39" t="s">
        <v>34</v>
      </c>
      <c r="D56" s="106"/>
      <c r="E56" s="107" t="s">
        <v>0</v>
      </c>
      <c r="F56" s="70"/>
      <c r="G56" s="108" t="s">
        <v>35</v>
      </c>
      <c r="H56" s="44">
        <f>SUM(H57:H60)</f>
        <v>0</v>
      </c>
      <c r="I56" s="44">
        <f>SUM(I57:I60)</f>
        <v>1682.7</v>
      </c>
      <c r="J56" s="44">
        <f>SUM(J57:J60)</f>
        <v>0</v>
      </c>
      <c r="K56" s="44">
        <f>SUM(K57:K60)</f>
        <v>1682.7</v>
      </c>
    </row>
    <row r="57" spans="1:11" ht="12.75" customHeight="1">
      <c r="A57" s="256"/>
      <c r="B57" s="71"/>
      <c r="C57" s="67"/>
      <c r="D57" s="17">
        <v>2212</v>
      </c>
      <c r="E57" s="46">
        <v>6121</v>
      </c>
      <c r="F57" s="57">
        <v>38100000</v>
      </c>
      <c r="G57" s="109" t="s">
        <v>14</v>
      </c>
      <c r="H57" s="13">
        <v>0</v>
      </c>
      <c r="I57" s="110">
        <v>125.87</v>
      </c>
      <c r="J57" s="13"/>
      <c r="K57" s="13">
        <f t="shared" si="1"/>
        <v>125.87</v>
      </c>
    </row>
    <row r="58" spans="1:11" ht="12.75" customHeight="1">
      <c r="A58" s="256"/>
      <c r="B58" s="60"/>
      <c r="C58" s="67"/>
      <c r="D58" s="17">
        <v>2212</v>
      </c>
      <c r="E58" s="46">
        <v>6121</v>
      </c>
      <c r="F58" s="47" t="s">
        <v>23</v>
      </c>
      <c r="G58" s="109" t="s">
        <v>14</v>
      </c>
      <c r="H58" s="13">
        <v>0</v>
      </c>
      <c r="I58" s="110">
        <f>139.24-13.4</f>
        <v>125.84</v>
      </c>
      <c r="J58" s="13"/>
      <c r="K58" s="13">
        <f t="shared" si="1"/>
        <v>125.84</v>
      </c>
    </row>
    <row r="59" spans="1:11" ht="12.75" customHeight="1">
      <c r="A59" s="256"/>
      <c r="B59" s="165"/>
      <c r="C59" s="171"/>
      <c r="D59" s="17">
        <v>2212</v>
      </c>
      <c r="E59" s="46">
        <v>6121</v>
      </c>
      <c r="F59" s="47" t="s">
        <v>24</v>
      </c>
      <c r="G59" s="121" t="s">
        <v>14</v>
      </c>
      <c r="H59" s="13">
        <v>0</v>
      </c>
      <c r="I59" s="110">
        <f>1573.89-147.9</f>
        <v>1425.99</v>
      </c>
      <c r="J59" s="13"/>
      <c r="K59" s="13">
        <f t="shared" si="1"/>
        <v>1425.99</v>
      </c>
    </row>
    <row r="60" spans="1:11" ht="12.75" customHeight="1" thickBot="1">
      <c r="A60" s="256"/>
      <c r="B60" s="19"/>
      <c r="C60" s="72"/>
      <c r="D60" s="52">
        <v>6310</v>
      </c>
      <c r="E60" s="64">
        <v>5163</v>
      </c>
      <c r="F60" s="65"/>
      <c r="G60" s="113" t="s">
        <v>20</v>
      </c>
      <c r="H60" s="18">
        <v>0</v>
      </c>
      <c r="I60" s="172">
        <v>5</v>
      </c>
      <c r="J60" s="18"/>
      <c r="K60" s="18">
        <f t="shared" si="1"/>
        <v>5</v>
      </c>
    </row>
    <row r="61" spans="1:11" ht="12.75" customHeight="1">
      <c r="A61" s="256"/>
      <c r="B61" s="69" t="s">
        <v>2</v>
      </c>
      <c r="C61" s="39" t="s">
        <v>36</v>
      </c>
      <c r="D61" s="106"/>
      <c r="E61" s="107" t="s">
        <v>0</v>
      </c>
      <c r="F61" s="70"/>
      <c r="G61" s="108" t="s">
        <v>64</v>
      </c>
      <c r="H61" s="44">
        <f>SUM(H62:H72)</f>
        <v>0</v>
      </c>
      <c r="I61" s="44">
        <f>SUM(I62:I72)</f>
        <v>58793</v>
      </c>
      <c r="J61" s="44">
        <f>SUM(J62:J72)</f>
        <v>0</v>
      </c>
      <c r="K61" s="44">
        <f>SUM(K62:K72)</f>
        <v>58793</v>
      </c>
    </row>
    <row r="62" spans="1:11" ht="12.75" customHeight="1">
      <c r="A62" s="256"/>
      <c r="B62" s="71"/>
      <c r="C62" s="67"/>
      <c r="D62" s="17">
        <v>2212</v>
      </c>
      <c r="E62" s="46">
        <v>6121</v>
      </c>
      <c r="F62" s="57">
        <v>38100000</v>
      </c>
      <c r="G62" s="109" t="s">
        <v>14</v>
      </c>
      <c r="H62" s="13">
        <v>0</v>
      </c>
      <c r="I62" s="110">
        <f>285.76-4.5+800</f>
        <v>1081.26</v>
      </c>
      <c r="J62" s="13"/>
      <c r="K62" s="13">
        <f aca="true" t="shared" si="2" ref="K62:K71">I62+J62</f>
        <v>1081.26</v>
      </c>
    </row>
    <row r="63" spans="1:11" ht="12.75" customHeight="1">
      <c r="A63" s="256"/>
      <c r="B63" s="60"/>
      <c r="C63" s="67"/>
      <c r="D63" s="17">
        <v>2212</v>
      </c>
      <c r="E63" s="46">
        <v>6121</v>
      </c>
      <c r="F63" s="47" t="s">
        <v>23</v>
      </c>
      <c r="G63" s="109" t="s">
        <v>14</v>
      </c>
      <c r="H63" s="13">
        <v>0</v>
      </c>
      <c r="I63" s="110">
        <f>4512.35-4.5</f>
        <v>4507.85</v>
      </c>
      <c r="J63" s="13"/>
      <c r="K63" s="13">
        <f t="shared" si="2"/>
        <v>4507.85</v>
      </c>
    </row>
    <row r="64" spans="1:11" ht="12.75" customHeight="1">
      <c r="A64" s="256"/>
      <c r="B64" s="60"/>
      <c r="C64" s="67"/>
      <c r="D64" s="17">
        <v>2212</v>
      </c>
      <c r="E64" s="46">
        <v>6121</v>
      </c>
      <c r="F64" s="47" t="s">
        <v>24</v>
      </c>
      <c r="G64" s="109" t="s">
        <v>14</v>
      </c>
      <c r="H64" s="13">
        <v>0</v>
      </c>
      <c r="I64" s="110">
        <f>51139.89-51</f>
        <v>51088.89</v>
      </c>
      <c r="J64" s="13"/>
      <c r="K64" s="13">
        <f t="shared" si="2"/>
        <v>51088.89</v>
      </c>
    </row>
    <row r="65" spans="1:11" ht="12.75" customHeight="1">
      <c r="A65" s="256"/>
      <c r="B65" s="60"/>
      <c r="C65" s="67"/>
      <c r="D65" s="48">
        <v>2212</v>
      </c>
      <c r="E65" s="49">
        <v>5139</v>
      </c>
      <c r="F65" s="111">
        <v>38100000</v>
      </c>
      <c r="G65" s="15" t="s">
        <v>10</v>
      </c>
      <c r="H65" s="7">
        <v>0</v>
      </c>
      <c r="I65" s="112">
        <f>10*0.075</f>
        <v>0.75</v>
      </c>
      <c r="J65" s="7"/>
      <c r="K65" s="13">
        <f t="shared" si="2"/>
        <v>0.75</v>
      </c>
    </row>
    <row r="66" spans="1:11" ht="12.75" customHeight="1">
      <c r="A66" s="256"/>
      <c r="B66" s="60"/>
      <c r="C66" s="67"/>
      <c r="D66" s="17">
        <v>2212</v>
      </c>
      <c r="E66" s="49">
        <v>5139</v>
      </c>
      <c r="F66" s="4">
        <v>38185001</v>
      </c>
      <c r="G66" s="15" t="s">
        <v>10</v>
      </c>
      <c r="H66" s="7">
        <v>0</v>
      </c>
      <c r="I66" s="112">
        <f>10*0.075</f>
        <v>0.75</v>
      </c>
      <c r="J66" s="7"/>
      <c r="K66" s="13">
        <f t="shared" si="2"/>
        <v>0.75</v>
      </c>
    </row>
    <row r="67" spans="1:11" ht="12.75" customHeight="1">
      <c r="A67" s="256"/>
      <c r="B67" s="60"/>
      <c r="C67" s="67"/>
      <c r="D67" s="17">
        <v>2212</v>
      </c>
      <c r="E67" s="49">
        <v>5139</v>
      </c>
      <c r="F67" s="4">
        <v>38585005</v>
      </c>
      <c r="G67" s="15" t="s">
        <v>10</v>
      </c>
      <c r="H67" s="7">
        <v>0</v>
      </c>
      <c r="I67" s="112">
        <f>10*0.85</f>
        <v>8.5</v>
      </c>
      <c r="J67" s="7"/>
      <c r="K67" s="13">
        <f t="shared" si="2"/>
        <v>8.5</v>
      </c>
    </row>
    <row r="68" spans="1:11" ht="12.75" customHeight="1">
      <c r="A68" s="256"/>
      <c r="B68" s="60"/>
      <c r="C68" s="67"/>
      <c r="D68" s="17">
        <v>2212</v>
      </c>
      <c r="E68" s="49">
        <v>5169</v>
      </c>
      <c r="F68" s="57">
        <v>38100000</v>
      </c>
      <c r="G68" s="6" t="s">
        <v>8</v>
      </c>
      <c r="H68" s="7">
        <v>0</v>
      </c>
      <c r="I68" s="112">
        <f>50*0.075</f>
        <v>3.75</v>
      </c>
      <c r="J68" s="7"/>
      <c r="K68" s="13">
        <f t="shared" si="2"/>
        <v>3.75</v>
      </c>
    </row>
    <row r="69" spans="1:11" ht="12.75" customHeight="1">
      <c r="A69" s="256"/>
      <c r="B69" s="60"/>
      <c r="C69" s="67"/>
      <c r="D69" s="17">
        <v>2212</v>
      </c>
      <c r="E69" s="49">
        <v>5169</v>
      </c>
      <c r="F69" s="4">
        <v>38185001</v>
      </c>
      <c r="G69" s="6" t="s">
        <v>8</v>
      </c>
      <c r="H69" s="7">
        <v>0</v>
      </c>
      <c r="I69" s="112">
        <f>50*0.075</f>
        <v>3.75</v>
      </c>
      <c r="J69" s="7"/>
      <c r="K69" s="13">
        <f t="shared" si="2"/>
        <v>3.75</v>
      </c>
    </row>
    <row r="70" spans="1:11" ht="12.75" customHeight="1">
      <c r="A70" s="256"/>
      <c r="B70" s="165"/>
      <c r="C70" s="171"/>
      <c r="D70" s="17">
        <v>2212</v>
      </c>
      <c r="E70" s="46">
        <v>5169</v>
      </c>
      <c r="F70" s="5">
        <v>38585005</v>
      </c>
      <c r="G70" s="6" t="s">
        <v>8</v>
      </c>
      <c r="H70" s="7">
        <v>0</v>
      </c>
      <c r="I70" s="112">
        <f>50*0.85</f>
        <v>42.5</v>
      </c>
      <c r="J70" s="7"/>
      <c r="K70" s="13">
        <f t="shared" si="2"/>
        <v>42.5</v>
      </c>
    </row>
    <row r="71" spans="1:11" ht="12.75" customHeight="1">
      <c r="A71" s="256"/>
      <c r="B71" s="165"/>
      <c r="C71" s="166"/>
      <c r="D71" s="17">
        <v>6310</v>
      </c>
      <c r="E71" s="46">
        <v>5163</v>
      </c>
      <c r="F71" s="47"/>
      <c r="G71" s="121" t="s">
        <v>20</v>
      </c>
      <c r="H71" s="13">
        <v>0</v>
      </c>
      <c r="I71" s="13">
        <v>5</v>
      </c>
      <c r="J71" s="13"/>
      <c r="K71" s="13">
        <f t="shared" si="2"/>
        <v>5</v>
      </c>
    </row>
    <row r="72" spans="1:11" ht="12.75" customHeight="1" thickBot="1">
      <c r="A72" s="256"/>
      <c r="B72" s="173"/>
      <c r="C72" s="174" t="s">
        <v>90</v>
      </c>
      <c r="D72" s="175">
        <v>2212</v>
      </c>
      <c r="E72" s="176">
        <v>6351</v>
      </c>
      <c r="F72" s="177" t="s">
        <v>27</v>
      </c>
      <c r="G72" s="178" t="s">
        <v>13</v>
      </c>
      <c r="H72" s="56">
        <v>0</v>
      </c>
      <c r="I72" s="179">
        <v>2050</v>
      </c>
      <c r="J72" s="56"/>
      <c r="K72" s="16">
        <f>I72+J72</f>
        <v>2050</v>
      </c>
    </row>
    <row r="73" spans="1:11" ht="12.75" customHeight="1">
      <c r="A73" s="256"/>
      <c r="B73" s="69" t="s">
        <v>2</v>
      </c>
      <c r="C73" s="39" t="s">
        <v>37</v>
      </c>
      <c r="D73" s="106"/>
      <c r="E73" s="107" t="s">
        <v>0</v>
      </c>
      <c r="F73" s="70"/>
      <c r="G73" s="108" t="s">
        <v>38</v>
      </c>
      <c r="H73" s="45">
        <f>SUM(H74:H83)</f>
        <v>0</v>
      </c>
      <c r="I73" s="44">
        <f>SUM(I74:I83)</f>
        <v>36155</v>
      </c>
      <c r="J73" s="44">
        <f>SUM(J74:J83)</f>
        <v>0</v>
      </c>
      <c r="K73" s="44">
        <f>SUM(K74:K83)</f>
        <v>36155</v>
      </c>
    </row>
    <row r="74" spans="1:11" ht="12.75" customHeight="1">
      <c r="A74" s="256"/>
      <c r="B74" s="71"/>
      <c r="C74" s="67"/>
      <c r="D74" s="17">
        <v>2212</v>
      </c>
      <c r="E74" s="46">
        <v>6121</v>
      </c>
      <c r="F74" s="57">
        <v>38100000</v>
      </c>
      <c r="G74" s="109" t="s">
        <v>14</v>
      </c>
      <c r="H74" s="7">
        <v>0</v>
      </c>
      <c r="I74" s="112">
        <f>276.21-4.5</f>
        <v>271.71</v>
      </c>
      <c r="J74" s="7"/>
      <c r="K74" s="13">
        <f aca="true" t="shared" si="3" ref="K74:K83">I74+J74</f>
        <v>271.71</v>
      </c>
    </row>
    <row r="75" spans="1:11" ht="12.75" customHeight="1">
      <c r="A75" s="256"/>
      <c r="B75" s="60"/>
      <c r="C75" s="67"/>
      <c r="D75" s="17">
        <v>2212</v>
      </c>
      <c r="E75" s="46">
        <v>6121</v>
      </c>
      <c r="F75" s="47" t="s">
        <v>23</v>
      </c>
      <c r="G75" s="109" t="s">
        <v>14</v>
      </c>
      <c r="H75" s="7">
        <v>0</v>
      </c>
      <c r="I75" s="112">
        <f>2908.69-4.5</f>
        <v>2904.19</v>
      </c>
      <c r="J75" s="7"/>
      <c r="K75" s="13">
        <f t="shared" si="3"/>
        <v>2904.19</v>
      </c>
    </row>
    <row r="76" spans="1:11" ht="12.75" customHeight="1">
      <c r="A76" s="256"/>
      <c r="B76" s="60"/>
      <c r="C76" s="67"/>
      <c r="D76" s="17">
        <v>2212</v>
      </c>
      <c r="E76" s="46">
        <v>6121</v>
      </c>
      <c r="F76" s="47" t="s">
        <v>24</v>
      </c>
      <c r="G76" s="109" t="s">
        <v>14</v>
      </c>
      <c r="H76" s="7">
        <v>0</v>
      </c>
      <c r="I76" s="112">
        <f>32965.1-51</f>
        <v>32914.1</v>
      </c>
      <c r="J76" s="7"/>
      <c r="K76" s="13">
        <f t="shared" si="3"/>
        <v>32914.1</v>
      </c>
    </row>
    <row r="77" spans="1:11" ht="12.75" customHeight="1">
      <c r="A77" s="256"/>
      <c r="B77" s="60"/>
      <c r="C77" s="67"/>
      <c r="D77" s="48">
        <v>2212</v>
      </c>
      <c r="E77" s="49">
        <v>5139</v>
      </c>
      <c r="F77" s="111">
        <v>38100000</v>
      </c>
      <c r="G77" s="15" t="s">
        <v>10</v>
      </c>
      <c r="H77" s="7">
        <v>0</v>
      </c>
      <c r="I77" s="112">
        <f>10*0.075</f>
        <v>0.75</v>
      </c>
      <c r="J77" s="7"/>
      <c r="K77" s="13">
        <f t="shared" si="3"/>
        <v>0.75</v>
      </c>
    </row>
    <row r="78" spans="1:11" ht="12.75" customHeight="1">
      <c r="A78" s="256"/>
      <c r="B78" s="60"/>
      <c r="C78" s="67"/>
      <c r="D78" s="17">
        <v>2212</v>
      </c>
      <c r="E78" s="49">
        <v>5139</v>
      </c>
      <c r="F78" s="4">
        <v>38185001</v>
      </c>
      <c r="G78" s="15" t="s">
        <v>10</v>
      </c>
      <c r="H78" s="7">
        <v>0</v>
      </c>
      <c r="I78" s="112">
        <f>10*0.075</f>
        <v>0.75</v>
      </c>
      <c r="J78" s="7"/>
      <c r="K78" s="13">
        <f t="shared" si="3"/>
        <v>0.75</v>
      </c>
    </row>
    <row r="79" spans="1:11" ht="12.75" customHeight="1">
      <c r="A79" s="256"/>
      <c r="B79" s="60"/>
      <c r="C79" s="67"/>
      <c r="D79" s="17">
        <v>2212</v>
      </c>
      <c r="E79" s="49">
        <v>5139</v>
      </c>
      <c r="F79" s="4">
        <v>38585005</v>
      </c>
      <c r="G79" s="15" t="s">
        <v>10</v>
      </c>
      <c r="H79" s="7">
        <v>0</v>
      </c>
      <c r="I79" s="112">
        <f>10*0.85</f>
        <v>8.5</v>
      </c>
      <c r="J79" s="7"/>
      <c r="K79" s="13">
        <f t="shared" si="3"/>
        <v>8.5</v>
      </c>
    </row>
    <row r="80" spans="1:11" ht="12.75" customHeight="1">
      <c r="A80" s="256"/>
      <c r="B80" s="60"/>
      <c r="C80" s="67"/>
      <c r="D80" s="17">
        <v>2212</v>
      </c>
      <c r="E80" s="49">
        <v>5169</v>
      </c>
      <c r="F80" s="57">
        <v>38100000</v>
      </c>
      <c r="G80" s="6" t="s">
        <v>8</v>
      </c>
      <c r="H80" s="7">
        <v>0</v>
      </c>
      <c r="I80" s="112">
        <f>50*0.075</f>
        <v>3.75</v>
      </c>
      <c r="J80" s="7"/>
      <c r="K80" s="13">
        <f t="shared" si="3"/>
        <v>3.75</v>
      </c>
    </row>
    <row r="81" spans="1:11" ht="12.75" customHeight="1">
      <c r="A81" s="256"/>
      <c r="B81" s="60"/>
      <c r="C81" s="67"/>
      <c r="D81" s="17">
        <v>2212</v>
      </c>
      <c r="E81" s="49">
        <v>5169</v>
      </c>
      <c r="F81" s="4">
        <v>38185001</v>
      </c>
      <c r="G81" s="6" t="s">
        <v>8</v>
      </c>
      <c r="H81" s="7">
        <v>0</v>
      </c>
      <c r="I81" s="112">
        <f>50*0.075</f>
        <v>3.75</v>
      </c>
      <c r="J81" s="7"/>
      <c r="K81" s="13">
        <f t="shared" si="3"/>
        <v>3.75</v>
      </c>
    </row>
    <row r="82" spans="1:11" ht="12.75" customHeight="1">
      <c r="A82" s="256"/>
      <c r="B82" s="60"/>
      <c r="C82" s="67"/>
      <c r="D82" s="17">
        <v>2212</v>
      </c>
      <c r="E82" s="49">
        <v>5169</v>
      </c>
      <c r="F82" s="4">
        <v>38585005</v>
      </c>
      <c r="G82" s="6" t="s">
        <v>8</v>
      </c>
      <c r="H82" s="7">
        <v>0</v>
      </c>
      <c r="I82" s="112">
        <f>50*0.85</f>
        <v>42.5</v>
      </c>
      <c r="J82" s="7"/>
      <c r="K82" s="13">
        <f t="shared" si="3"/>
        <v>42.5</v>
      </c>
    </row>
    <row r="83" spans="1:11" ht="12.75" customHeight="1" thickBot="1">
      <c r="A83" s="256"/>
      <c r="B83" s="9"/>
      <c r="C83" s="72"/>
      <c r="D83" s="52">
        <v>6310</v>
      </c>
      <c r="E83" s="64">
        <v>5163</v>
      </c>
      <c r="F83" s="65"/>
      <c r="G83" s="113" t="s">
        <v>20</v>
      </c>
      <c r="H83" s="56">
        <v>0</v>
      </c>
      <c r="I83" s="16">
        <v>5</v>
      </c>
      <c r="J83" s="56"/>
      <c r="K83" s="18">
        <f t="shared" si="3"/>
        <v>5</v>
      </c>
    </row>
    <row r="84" spans="1:11" ht="12.75" customHeight="1">
      <c r="A84" s="256"/>
      <c r="B84" s="69" t="s">
        <v>2</v>
      </c>
      <c r="C84" s="39" t="s">
        <v>39</v>
      </c>
      <c r="D84" s="106"/>
      <c r="E84" s="107" t="s">
        <v>0</v>
      </c>
      <c r="F84" s="70"/>
      <c r="G84" s="108" t="s">
        <v>40</v>
      </c>
      <c r="H84" s="44">
        <f>SUM(H85:H90)</f>
        <v>0</v>
      </c>
      <c r="I84" s="44">
        <f>SUM(I85:I90)</f>
        <v>5770.099999999999</v>
      </c>
      <c r="J84" s="44">
        <f>SUM(J85:J90)</f>
        <v>3612.8223</v>
      </c>
      <c r="K84" s="44">
        <f>SUM(K85:K90)</f>
        <v>9382.9223</v>
      </c>
    </row>
    <row r="85" spans="1:11" s="37" customFormat="1" ht="12.75" customHeight="1">
      <c r="A85" s="256"/>
      <c r="B85" s="71"/>
      <c r="C85" s="67"/>
      <c r="D85" s="17">
        <v>2212</v>
      </c>
      <c r="E85" s="46">
        <v>6121</v>
      </c>
      <c r="F85" s="57">
        <v>38100000</v>
      </c>
      <c r="G85" s="109" t="s">
        <v>14</v>
      </c>
      <c r="H85" s="13">
        <v>0</v>
      </c>
      <c r="I85" s="110">
        <v>294.19</v>
      </c>
      <c r="J85" s="13"/>
      <c r="K85" s="13">
        <f>I85+J85</f>
        <v>294.19</v>
      </c>
    </row>
    <row r="86" spans="1:11" s="87" customFormat="1" ht="12.75" customHeight="1">
      <c r="A86" s="256"/>
      <c r="B86" s="60"/>
      <c r="C86" s="67"/>
      <c r="D86" s="17">
        <v>2212</v>
      </c>
      <c r="E86" s="46">
        <v>6121</v>
      </c>
      <c r="F86" s="47" t="s">
        <v>23</v>
      </c>
      <c r="G86" s="109" t="s">
        <v>14</v>
      </c>
      <c r="H86" s="13">
        <v>0</v>
      </c>
      <c r="I86" s="110">
        <v>443.59</v>
      </c>
      <c r="J86" s="58">
        <f>-95.53838</f>
        <v>-95.53838</v>
      </c>
      <c r="K86" s="13">
        <f>I86+J86</f>
        <v>348.05161999999996</v>
      </c>
    </row>
    <row r="87" spans="1:11" s="37" customFormat="1" ht="12.75" customHeight="1">
      <c r="A87" s="256"/>
      <c r="B87" s="60"/>
      <c r="C87" s="67"/>
      <c r="D87" s="17">
        <v>2212</v>
      </c>
      <c r="E87" s="46">
        <v>6121</v>
      </c>
      <c r="F87" s="47" t="s">
        <v>24</v>
      </c>
      <c r="G87" s="109" t="s">
        <v>14</v>
      </c>
      <c r="H87" s="13">
        <v>0</v>
      </c>
      <c r="I87" s="110">
        <v>5027.32</v>
      </c>
      <c r="J87" s="58">
        <f>-1082.76834</f>
        <v>-1082.76834</v>
      </c>
      <c r="K87" s="13">
        <f>I87+J87</f>
        <v>3944.5516599999996</v>
      </c>
    </row>
    <row r="88" spans="1:11" s="37" customFormat="1" ht="12.75" customHeight="1">
      <c r="A88" s="256"/>
      <c r="B88" s="196"/>
      <c r="C88" s="166"/>
      <c r="D88" s="17">
        <v>6310</v>
      </c>
      <c r="E88" s="46">
        <v>5163</v>
      </c>
      <c r="F88" s="47"/>
      <c r="G88" s="121" t="s">
        <v>20</v>
      </c>
      <c r="H88" s="13">
        <v>0</v>
      </c>
      <c r="I88" s="110">
        <v>5</v>
      </c>
      <c r="J88" s="13"/>
      <c r="K88" s="13">
        <f aca="true" t="shared" si="4" ref="K88:K139">I88+J88</f>
        <v>5</v>
      </c>
    </row>
    <row r="89" spans="1:11" ht="12.75" customHeight="1">
      <c r="A89" s="256"/>
      <c r="B89" s="60"/>
      <c r="C89" s="167"/>
      <c r="D89" s="48">
        <v>6402</v>
      </c>
      <c r="E89" s="168">
        <v>5368</v>
      </c>
      <c r="F89" s="169"/>
      <c r="G89" s="109" t="s">
        <v>28</v>
      </c>
      <c r="H89" s="170">
        <v>0</v>
      </c>
      <c r="I89" s="170">
        <v>0</v>
      </c>
      <c r="J89" s="58">
        <f>95.53838+1082.76834</f>
        <v>1178.30672</v>
      </c>
      <c r="K89" s="51">
        <f t="shared" si="4"/>
        <v>1178.30672</v>
      </c>
    </row>
    <row r="90" spans="1:11" ht="12.75" customHeight="1" thickBot="1">
      <c r="A90" s="256"/>
      <c r="B90" s="9"/>
      <c r="C90" s="72"/>
      <c r="D90" s="52">
        <v>6409</v>
      </c>
      <c r="E90" s="64">
        <v>5363</v>
      </c>
      <c r="F90" s="65"/>
      <c r="G90" s="118" t="s">
        <v>61</v>
      </c>
      <c r="H90" s="18">
        <v>0</v>
      </c>
      <c r="I90" s="110">
        <v>0</v>
      </c>
      <c r="J90" s="199">
        <f>3612.8223</f>
        <v>3612.8223</v>
      </c>
      <c r="K90" s="18">
        <f>I90+J90</f>
        <v>3612.8223</v>
      </c>
    </row>
    <row r="91" spans="1:11" s="87" customFormat="1" ht="12.75" customHeight="1">
      <c r="A91" s="256"/>
      <c r="B91" s="75" t="s">
        <v>2</v>
      </c>
      <c r="C91" s="76" t="s">
        <v>41</v>
      </c>
      <c r="D91" s="124"/>
      <c r="E91" s="125" t="s">
        <v>0</v>
      </c>
      <c r="F91" s="77"/>
      <c r="G91" s="108" t="s">
        <v>42</v>
      </c>
      <c r="H91" s="44">
        <f>SUM(H92:H95)</f>
        <v>0</v>
      </c>
      <c r="I91" s="44">
        <f>SUM(I92:I95)</f>
        <v>5</v>
      </c>
      <c r="J91" s="44">
        <f>SUM(J92:J95)</f>
        <v>0</v>
      </c>
      <c r="K91" s="44">
        <f>SUM(K92:K95)</f>
        <v>5</v>
      </c>
    </row>
    <row r="92" spans="1:11" s="37" customFormat="1" ht="12.75" customHeight="1">
      <c r="A92" s="256"/>
      <c r="B92" s="71"/>
      <c r="C92" s="67"/>
      <c r="D92" s="17">
        <v>2212</v>
      </c>
      <c r="E92" s="46">
        <v>6121</v>
      </c>
      <c r="F92" s="57">
        <v>38100000</v>
      </c>
      <c r="G92" s="109" t="s">
        <v>14</v>
      </c>
      <c r="H92" s="13">
        <v>0</v>
      </c>
      <c r="I92" s="13">
        <v>0</v>
      </c>
      <c r="J92" s="13"/>
      <c r="K92" s="13">
        <f t="shared" si="4"/>
        <v>0</v>
      </c>
    </row>
    <row r="93" spans="1:11" s="87" customFormat="1" ht="12.75" customHeight="1">
      <c r="A93" s="256"/>
      <c r="B93" s="60"/>
      <c r="C93" s="67"/>
      <c r="D93" s="17">
        <v>2212</v>
      </c>
      <c r="E93" s="46">
        <v>6121</v>
      </c>
      <c r="F93" s="47" t="s">
        <v>23</v>
      </c>
      <c r="G93" s="109" t="s">
        <v>14</v>
      </c>
      <c r="H93" s="13">
        <v>0</v>
      </c>
      <c r="I93" s="110">
        <v>0</v>
      </c>
      <c r="J93" s="13"/>
      <c r="K93" s="13">
        <f t="shared" si="4"/>
        <v>0</v>
      </c>
    </row>
    <row r="94" spans="1:11" s="87" customFormat="1" ht="12.75" customHeight="1">
      <c r="A94" s="256"/>
      <c r="B94" s="60"/>
      <c r="C94" s="67"/>
      <c r="D94" s="17">
        <v>2212</v>
      </c>
      <c r="E94" s="46">
        <v>6121</v>
      </c>
      <c r="F94" s="47" t="s">
        <v>24</v>
      </c>
      <c r="G94" s="109" t="s">
        <v>14</v>
      </c>
      <c r="H94" s="13">
        <v>0</v>
      </c>
      <c r="I94" s="110">
        <v>0</v>
      </c>
      <c r="J94" s="13"/>
      <c r="K94" s="13">
        <f t="shared" si="4"/>
        <v>0</v>
      </c>
    </row>
    <row r="95" spans="1:11" s="87" customFormat="1" ht="12.75" customHeight="1" thickBot="1">
      <c r="A95" s="256"/>
      <c r="B95" s="14"/>
      <c r="C95" s="78"/>
      <c r="D95" s="115">
        <v>6310</v>
      </c>
      <c r="E95" s="59">
        <v>5163</v>
      </c>
      <c r="F95" s="116"/>
      <c r="G95" s="126" t="s">
        <v>20</v>
      </c>
      <c r="H95" s="18">
        <v>0</v>
      </c>
      <c r="I95" s="110">
        <v>5</v>
      </c>
      <c r="J95" s="18"/>
      <c r="K95" s="18">
        <f t="shared" si="4"/>
        <v>5</v>
      </c>
    </row>
    <row r="96" spans="1:11" s="87" customFormat="1" ht="12.75" customHeight="1">
      <c r="A96" s="256"/>
      <c r="B96" s="69" t="s">
        <v>2</v>
      </c>
      <c r="C96" s="39" t="s">
        <v>43</v>
      </c>
      <c r="D96" s="106"/>
      <c r="E96" s="107" t="s">
        <v>0</v>
      </c>
      <c r="F96" s="70"/>
      <c r="G96" s="108" t="s">
        <v>65</v>
      </c>
      <c r="H96" s="45">
        <f>SUM(H97:H99)</f>
        <v>0</v>
      </c>
      <c r="I96" s="45">
        <f>SUM(I97:I99)</f>
        <v>261</v>
      </c>
      <c r="J96" s="45">
        <f>SUM(J97:J99)</f>
        <v>0</v>
      </c>
      <c r="K96" s="44">
        <f>SUM(K97:K99)</f>
        <v>261</v>
      </c>
    </row>
    <row r="97" spans="1:11" s="87" customFormat="1" ht="12.75" customHeight="1">
      <c r="A97" s="256"/>
      <c r="B97" s="149"/>
      <c r="C97" s="180"/>
      <c r="D97" s="17">
        <v>2212</v>
      </c>
      <c r="E97" s="46">
        <v>6121</v>
      </c>
      <c r="F97" s="90" t="s">
        <v>27</v>
      </c>
      <c r="G97" s="109" t="s">
        <v>14</v>
      </c>
      <c r="H97" s="153">
        <v>0</v>
      </c>
      <c r="I97" s="154">
        <v>258</v>
      </c>
      <c r="J97" s="152"/>
      <c r="K97" s="152">
        <f>I97+J97</f>
        <v>258</v>
      </c>
    </row>
    <row r="98" spans="1:11" ht="12.75" customHeight="1">
      <c r="A98" s="256"/>
      <c r="B98" s="12"/>
      <c r="C98" s="90"/>
      <c r="D98" s="115">
        <v>6310</v>
      </c>
      <c r="E98" s="59">
        <v>5149</v>
      </c>
      <c r="F98" s="90" t="s">
        <v>27</v>
      </c>
      <c r="G98" s="181" t="s">
        <v>91</v>
      </c>
      <c r="H98" s="182">
        <v>0</v>
      </c>
      <c r="I98" s="183">
        <v>0.1</v>
      </c>
      <c r="K98" s="13">
        <f t="shared" si="4"/>
        <v>0.1</v>
      </c>
    </row>
    <row r="99" spans="1:11" s="87" customFormat="1" ht="12.75" customHeight="1" thickBot="1">
      <c r="A99" s="256"/>
      <c r="B99" s="9"/>
      <c r="C99" s="72"/>
      <c r="D99" s="52">
        <v>6310</v>
      </c>
      <c r="E99" s="64">
        <v>5163</v>
      </c>
      <c r="F99" s="65"/>
      <c r="G99" s="113" t="s">
        <v>20</v>
      </c>
      <c r="H99" s="66">
        <v>0</v>
      </c>
      <c r="I99" s="119">
        <v>2.9</v>
      </c>
      <c r="J99" s="66"/>
      <c r="K99" s="151">
        <f>I99+J99</f>
        <v>2.9</v>
      </c>
    </row>
    <row r="100" spans="1:11" s="87" customFormat="1" ht="12.75" customHeight="1">
      <c r="A100" s="256"/>
      <c r="B100" s="69" t="s">
        <v>2</v>
      </c>
      <c r="C100" s="39" t="s">
        <v>74</v>
      </c>
      <c r="D100" s="106"/>
      <c r="E100" s="107" t="s">
        <v>0</v>
      </c>
      <c r="F100" s="70"/>
      <c r="G100" s="108" t="s">
        <v>75</v>
      </c>
      <c r="H100" s="45">
        <f>SUM(H101:H101)</f>
        <v>0</v>
      </c>
      <c r="I100" s="45">
        <f>SUM(I101:I101)</f>
        <v>80</v>
      </c>
      <c r="J100" s="45">
        <f>SUM(J101:J101)</f>
        <v>0</v>
      </c>
      <c r="K100" s="44">
        <f>SUM(K101:K101)</f>
        <v>80</v>
      </c>
    </row>
    <row r="101" spans="1:11" s="87" customFormat="1" ht="12.75" customHeight="1" thickBot="1">
      <c r="A101" s="256"/>
      <c r="B101" s="149"/>
      <c r="C101" s="150"/>
      <c r="D101" s="17">
        <v>2212</v>
      </c>
      <c r="E101" s="46">
        <v>6121</v>
      </c>
      <c r="F101" s="90" t="s">
        <v>27</v>
      </c>
      <c r="G101" s="109" t="s">
        <v>14</v>
      </c>
      <c r="H101" s="153">
        <v>0</v>
      </c>
      <c r="I101" s="154">
        <v>80</v>
      </c>
      <c r="J101" s="153"/>
      <c r="K101" s="152">
        <f t="shared" si="4"/>
        <v>80</v>
      </c>
    </row>
    <row r="102" spans="1:11" s="87" customFormat="1" ht="12.75" customHeight="1">
      <c r="A102" s="256"/>
      <c r="B102" s="69" t="s">
        <v>2</v>
      </c>
      <c r="C102" s="39" t="s">
        <v>44</v>
      </c>
      <c r="D102" s="106"/>
      <c r="E102" s="107" t="s">
        <v>0</v>
      </c>
      <c r="F102" s="70"/>
      <c r="G102" s="108" t="s">
        <v>45</v>
      </c>
      <c r="H102" s="45">
        <f>SUM(H103:H105)</f>
        <v>0</v>
      </c>
      <c r="I102" s="44">
        <f>SUM(I103:I105)</f>
        <v>1204</v>
      </c>
      <c r="J102" s="44">
        <f>SUM(J103:J105)</f>
        <v>0</v>
      </c>
      <c r="K102" s="44">
        <f>SUM(K103:K105)</f>
        <v>1204</v>
      </c>
    </row>
    <row r="103" spans="1:11" s="87" customFormat="1" ht="12.75" customHeight="1">
      <c r="A103" s="256"/>
      <c r="B103" s="71"/>
      <c r="C103" s="67"/>
      <c r="D103" s="17">
        <v>2212</v>
      </c>
      <c r="E103" s="46">
        <v>6121</v>
      </c>
      <c r="F103" s="57">
        <v>38100000</v>
      </c>
      <c r="G103" s="109" t="s">
        <v>14</v>
      </c>
      <c r="H103" s="7">
        <v>0</v>
      </c>
      <c r="I103" s="112">
        <f>1200*0.15</f>
        <v>180</v>
      </c>
      <c r="J103" s="7"/>
      <c r="K103" s="13">
        <f t="shared" si="4"/>
        <v>180</v>
      </c>
    </row>
    <row r="104" spans="1:11" s="87" customFormat="1" ht="12.75" customHeight="1">
      <c r="A104" s="256"/>
      <c r="B104" s="60"/>
      <c r="C104" s="67"/>
      <c r="D104" s="17">
        <v>2212</v>
      </c>
      <c r="E104" s="46">
        <v>6121</v>
      </c>
      <c r="F104" s="47" t="s">
        <v>24</v>
      </c>
      <c r="G104" s="109" t="s">
        <v>14</v>
      </c>
      <c r="H104" s="58">
        <v>0</v>
      </c>
      <c r="I104" s="112">
        <f>1200*0.85</f>
        <v>1020</v>
      </c>
      <c r="J104" s="58"/>
      <c r="K104" s="74">
        <f t="shared" si="4"/>
        <v>1020</v>
      </c>
    </row>
    <row r="105" spans="1:11" s="87" customFormat="1" ht="12.75" customHeight="1" thickBot="1">
      <c r="A105" s="256"/>
      <c r="B105" s="9"/>
      <c r="C105" s="72"/>
      <c r="D105" s="52">
        <v>6310</v>
      </c>
      <c r="E105" s="64">
        <v>5163</v>
      </c>
      <c r="F105" s="65"/>
      <c r="G105" s="113" t="s">
        <v>20</v>
      </c>
      <c r="H105" s="66">
        <v>0</v>
      </c>
      <c r="I105" s="119">
        <v>4</v>
      </c>
      <c r="J105" s="66"/>
      <c r="K105" s="73">
        <f t="shared" si="4"/>
        <v>4</v>
      </c>
    </row>
    <row r="106" spans="1:11" s="37" customFormat="1" ht="12.75" customHeight="1">
      <c r="A106" s="256"/>
      <c r="B106" s="127" t="s">
        <v>2</v>
      </c>
      <c r="C106" s="39" t="s">
        <v>66</v>
      </c>
      <c r="D106" s="106"/>
      <c r="E106" s="107" t="s">
        <v>0</v>
      </c>
      <c r="F106" s="70"/>
      <c r="G106" s="108" t="s">
        <v>67</v>
      </c>
      <c r="H106" s="45">
        <f>SUM(H107:H110)</f>
        <v>0</v>
      </c>
      <c r="I106" s="44">
        <f>SUM(I107:I110)</f>
        <v>504</v>
      </c>
      <c r="J106" s="44">
        <f>SUM(J107:J110)</f>
        <v>0</v>
      </c>
      <c r="K106" s="44">
        <f>SUM(K107:K110)</f>
        <v>504</v>
      </c>
    </row>
    <row r="107" spans="1:11" ht="12.75" customHeight="1">
      <c r="A107" s="256"/>
      <c r="B107" s="128"/>
      <c r="C107" s="67"/>
      <c r="D107" s="17">
        <v>2212</v>
      </c>
      <c r="E107" s="46">
        <v>6121</v>
      </c>
      <c r="F107" s="57">
        <v>38100000</v>
      </c>
      <c r="G107" s="109" t="s">
        <v>14</v>
      </c>
      <c r="H107" s="7">
        <v>0</v>
      </c>
      <c r="I107" s="112">
        <f>500*0.15</f>
        <v>75</v>
      </c>
      <c r="J107" s="7"/>
      <c r="K107" s="13">
        <f t="shared" si="4"/>
        <v>75</v>
      </c>
    </row>
    <row r="108" spans="1:11" ht="12.75" customHeight="1">
      <c r="A108" s="256"/>
      <c r="B108" s="129"/>
      <c r="C108" s="67"/>
      <c r="D108" s="17">
        <v>2212</v>
      </c>
      <c r="E108" s="46">
        <v>6121</v>
      </c>
      <c r="F108" s="47" t="s">
        <v>24</v>
      </c>
      <c r="G108" s="109" t="s">
        <v>14</v>
      </c>
      <c r="H108" s="58">
        <v>0</v>
      </c>
      <c r="I108" s="112">
        <f>500*0.85</f>
        <v>425</v>
      </c>
      <c r="J108" s="58"/>
      <c r="K108" s="74">
        <f t="shared" si="4"/>
        <v>425</v>
      </c>
    </row>
    <row r="109" spans="1:11" ht="12.75" customHeight="1">
      <c r="A109" s="256"/>
      <c r="B109" s="12"/>
      <c r="C109" s="90"/>
      <c r="D109" s="115">
        <v>6310</v>
      </c>
      <c r="E109" s="59">
        <v>5149</v>
      </c>
      <c r="F109" s="90" t="s">
        <v>27</v>
      </c>
      <c r="G109" s="181" t="s">
        <v>91</v>
      </c>
      <c r="H109" s="182">
        <v>0</v>
      </c>
      <c r="I109" s="183">
        <v>0.1</v>
      </c>
      <c r="K109" s="13">
        <f>I109+J109</f>
        <v>0.1</v>
      </c>
    </row>
    <row r="110" spans="1:11" ht="12.75" customHeight="1" thickBot="1">
      <c r="A110" s="256"/>
      <c r="B110" s="130"/>
      <c r="C110" s="72"/>
      <c r="D110" s="52">
        <v>6310</v>
      </c>
      <c r="E110" s="64">
        <v>5163</v>
      </c>
      <c r="F110" s="65"/>
      <c r="G110" s="113" t="s">
        <v>20</v>
      </c>
      <c r="H110" s="66">
        <v>0</v>
      </c>
      <c r="I110" s="119">
        <v>3.9</v>
      </c>
      <c r="J110" s="66"/>
      <c r="K110" s="73">
        <f t="shared" si="4"/>
        <v>3.9</v>
      </c>
    </row>
    <row r="111" spans="1:11" ht="12.75" customHeight="1">
      <c r="A111" s="256"/>
      <c r="B111" s="75" t="s">
        <v>2</v>
      </c>
      <c r="C111" s="76" t="s">
        <v>68</v>
      </c>
      <c r="D111" s="124"/>
      <c r="E111" s="125" t="s">
        <v>0</v>
      </c>
      <c r="F111" s="77"/>
      <c r="G111" s="131" t="s">
        <v>69</v>
      </c>
      <c r="H111" s="132">
        <f>SUM(H112:H115)</f>
        <v>0</v>
      </c>
      <c r="I111" s="44">
        <f>SUM(I112:I115)</f>
        <v>4</v>
      </c>
      <c r="J111" s="44">
        <f>SUM(J112:J115)</f>
        <v>0</v>
      </c>
      <c r="K111" s="44">
        <f>SUM(K112:K115)</f>
        <v>4</v>
      </c>
    </row>
    <row r="112" spans="1:11" ht="12.75" customHeight="1">
      <c r="A112" s="256"/>
      <c r="B112" s="71"/>
      <c r="C112" s="67"/>
      <c r="D112" s="17">
        <v>2212</v>
      </c>
      <c r="E112" s="46">
        <v>6121</v>
      </c>
      <c r="F112" s="57">
        <v>38100000</v>
      </c>
      <c r="G112" s="109" t="s">
        <v>14</v>
      </c>
      <c r="H112" s="7">
        <v>0</v>
      </c>
      <c r="I112" s="112">
        <v>0</v>
      </c>
      <c r="J112" s="7"/>
      <c r="K112" s="13">
        <f t="shared" si="4"/>
        <v>0</v>
      </c>
    </row>
    <row r="113" spans="1:11" ht="12.75" customHeight="1">
      <c r="A113" s="256"/>
      <c r="B113" s="60"/>
      <c r="C113" s="67"/>
      <c r="D113" s="17">
        <v>2212</v>
      </c>
      <c r="E113" s="46">
        <v>6121</v>
      </c>
      <c r="F113" s="47" t="s">
        <v>24</v>
      </c>
      <c r="G113" s="109" t="s">
        <v>14</v>
      </c>
      <c r="H113" s="58">
        <v>0</v>
      </c>
      <c r="I113" s="112">
        <v>0</v>
      </c>
      <c r="J113" s="58"/>
      <c r="K113" s="13">
        <f t="shared" si="4"/>
        <v>0</v>
      </c>
    </row>
    <row r="114" spans="1:11" ht="12.75" customHeight="1">
      <c r="A114" s="256"/>
      <c r="B114" s="12"/>
      <c r="C114" s="90"/>
      <c r="D114" s="115">
        <v>6310</v>
      </c>
      <c r="E114" s="59">
        <v>5149</v>
      </c>
      <c r="F114" s="90" t="s">
        <v>27</v>
      </c>
      <c r="G114" s="181" t="s">
        <v>91</v>
      </c>
      <c r="H114" s="182">
        <v>0</v>
      </c>
      <c r="I114" s="183">
        <v>0.1</v>
      </c>
      <c r="K114" s="13">
        <f t="shared" si="4"/>
        <v>0.1</v>
      </c>
    </row>
    <row r="115" spans="1:11" ht="12.75" customHeight="1" thickBot="1">
      <c r="A115" s="256"/>
      <c r="B115" s="14"/>
      <c r="C115" s="78"/>
      <c r="D115" s="115">
        <v>6310</v>
      </c>
      <c r="E115" s="59">
        <v>5163</v>
      </c>
      <c r="F115" s="116"/>
      <c r="G115" s="126" t="s">
        <v>20</v>
      </c>
      <c r="H115" s="133">
        <v>0</v>
      </c>
      <c r="I115" s="139">
        <v>3.9</v>
      </c>
      <c r="J115" s="133"/>
      <c r="K115" s="138">
        <f t="shared" si="4"/>
        <v>3.9</v>
      </c>
    </row>
    <row r="116" spans="1:11" ht="12.75" customHeight="1">
      <c r="A116" s="256"/>
      <c r="B116" s="147" t="s">
        <v>2</v>
      </c>
      <c r="C116" s="39" t="s">
        <v>46</v>
      </c>
      <c r="D116" s="40" t="s">
        <v>0</v>
      </c>
      <c r="E116" s="41" t="s">
        <v>0</v>
      </c>
      <c r="F116" s="42"/>
      <c r="G116" s="108" t="s">
        <v>47</v>
      </c>
      <c r="H116" s="44">
        <f>SUM(H117:H117)</f>
        <v>0</v>
      </c>
      <c r="I116" s="44">
        <f>SUM(I117:I117)</f>
        <v>2000</v>
      </c>
      <c r="J116" s="44">
        <f>SUM(J117:J117)</f>
        <v>0</v>
      </c>
      <c r="K116" s="44">
        <f>SUM(K117:K117)</f>
        <v>2000</v>
      </c>
    </row>
    <row r="117" spans="1:11" ht="12.75" customHeight="1" thickBot="1">
      <c r="A117" s="256"/>
      <c r="B117" s="130"/>
      <c r="C117" s="72"/>
      <c r="D117" s="134">
        <v>6310</v>
      </c>
      <c r="E117" s="135">
        <v>5909</v>
      </c>
      <c r="F117" s="65"/>
      <c r="G117" s="79" t="s">
        <v>48</v>
      </c>
      <c r="H117" s="73">
        <v>0</v>
      </c>
      <c r="I117" s="73">
        <v>2000</v>
      </c>
      <c r="J117" s="73"/>
      <c r="K117" s="73">
        <f t="shared" si="4"/>
        <v>2000</v>
      </c>
    </row>
    <row r="118" spans="1:11" ht="12.75" customHeight="1" thickBot="1">
      <c r="A118" s="256"/>
      <c r="B118" s="140" t="s">
        <v>2</v>
      </c>
      <c r="C118" s="141" t="s">
        <v>0</v>
      </c>
      <c r="D118" s="142" t="s">
        <v>0</v>
      </c>
      <c r="E118" s="143" t="s">
        <v>0</v>
      </c>
      <c r="F118" s="144"/>
      <c r="G118" s="145" t="s">
        <v>49</v>
      </c>
      <c r="H118" s="146">
        <f>H119+H121+H124+H143+H145+H155</f>
        <v>232</v>
      </c>
      <c r="I118" s="105">
        <f>I119+I121+I124+I143+I145+I155</f>
        <v>45012.14779925</v>
      </c>
      <c r="J118" s="105">
        <f>J119+J121+J124+J143+J145+J155</f>
        <v>0</v>
      </c>
      <c r="K118" s="85">
        <f>K119+K121+K124+K143+K145+K155</f>
        <v>45012.14779925</v>
      </c>
    </row>
    <row r="119" spans="1:11" ht="12.75">
      <c r="A119" s="256"/>
      <c r="B119" s="38" t="s">
        <v>2</v>
      </c>
      <c r="C119" s="163" t="s">
        <v>87</v>
      </c>
      <c r="D119" s="40" t="s">
        <v>0</v>
      </c>
      <c r="E119" s="41" t="s">
        <v>0</v>
      </c>
      <c r="F119" s="42"/>
      <c r="G119" s="162" t="s">
        <v>86</v>
      </c>
      <c r="H119" s="88">
        <f>SUM(H120:H120)</f>
        <v>0</v>
      </c>
      <c r="I119" s="44">
        <f>SUM(I120:I120)</f>
        <v>1596.66367</v>
      </c>
      <c r="J119" s="184">
        <f>SUM(J120:J120)</f>
        <v>0</v>
      </c>
      <c r="K119" s="44">
        <f>SUM(K120:K120)</f>
        <v>1596.66367</v>
      </c>
    </row>
    <row r="120" spans="1:11" ht="12.75" customHeight="1" thickBot="1">
      <c r="A120" s="256"/>
      <c r="B120" s="3"/>
      <c r="C120" s="89"/>
      <c r="D120" s="4">
        <v>2212</v>
      </c>
      <c r="E120" s="135">
        <v>5909</v>
      </c>
      <c r="F120" s="65"/>
      <c r="G120" s="79" t="s">
        <v>48</v>
      </c>
      <c r="H120" s="58">
        <v>0</v>
      </c>
      <c r="I120" s="151">
        <f>1542.17214+54.49153</f>
        <v>1596.66367</v>
      </c>
      <c r="J120" s="185"/>
      <c r="K120" s="74">
        <f>I120+J120</f>
        <v>1596.66367</v>
      </c>
    </row>
    <row r="121" spans="1:11" ht="12.75">
      <c r="A121" s="256"/>
      <c r="B121" s="38" t="s">
        <v>2</v>
      </c>
      <c r="C121" s="39" t="s">
        <v>51</v>
      </c>
      <c r="D121" s="40" t="s">
        <v>0</v>
      </c>
      <c r="E121" s="41" t="s">
        <v>0</v>
      </c>
      <c r="F121" s="42"/>
      <c r="G121" s="136" t="s">
        <v>72</v>
      </c>
      <c r="H121" s="88">
        <f>SUM(H122:H123)</f>
        <v>0</v>
      </c>
      <c r="I121" s="88">
        <f>SUM(I122:I123)</f>
        <v>2714.6280392500003</v>
      </c>
      <c r="J121" s="88">
        <f>SUM(J122:J123)</f>
        <v>0</v>
      </c>
      <c r="K121" s="44">
        <f>SUM(K122:K123)</f>
        <v>2714.6280392500003</v>
      </c>
    </row>
    <row r="122" spans="1:11" ht="12.75" customHeight="1">
      <c r="A122" s="256"/>
      <c r="B122" s="196"/>
      <c r="C122" s="91"/>
      <c r="D122" s="5">
        <v>2212</v>
      </c>
      <c r="E122" s="46">
        <v>6351</v>
      </c>
      <c r="F122" s="47" t="s">
        <v>52</v>
      </c>
      <c r="G122" s="197" t="s">
        <v>13</v>
      </c>
      <c r="H122" s="198">
        <v>0</v>
      </c>
      <c r="I122" s="13">
        <v>2380</v>
      </c>
      <c r="J122" s="198"/>
      <c r="K122" s="152">
        <f t="shared" si="4"/>
        <v>2380</v>
      </c>
    </row>
    <row r="123" spans="1:11" ht="12.75" customHeight="1" thickBot="1">
      <c r="A123" s="256"/>
      <c r="B123" s="193"/>
      <c r="C123" s="194"/>
      <c r="D123" s="195">
        <v>2212</v>
      </c>
      <c r="E123" s="63">
        <v>6351</v>
      </c>
      <c r="F123" s="148" t="s">
        <v>94</v>
      </c>
      <c r="G123" s="197" t="s">
        <v>13</v>
      </c>
      <c r="H123" s="153">
        <v>0</v>
      </c>
      <c r="I123" s="153">
        <f>13.26573*25.225</f>
        <v>334.62803925000003</v>
      </c>
      <c r="J123" s="153"/>
      <c r="K123" s="151">
        <f>I123+J123</f>
        <v>334.62803925000003</v>
      </c>
    </row>
    <row r="124" spans="1:11" ht="12.75" customHeight="1">
      <c r="A124" s="256"/>
      <c r="B124" s="38" t="s">
        <v>2</v>
      </c>
      <c r="C124" s="39" t="s">
        <v>53</v>
      </c>
      <c r="D124" s="40" t="s">
        <v>0</v>
      </c>
      <c r="E124" s="41" t="s">
        <v>0</v>
      </c>
      <c r="F124" s="42"/>
      <c r="G124" s="137" t="s">
        <v>54</v>
      </c>
      <c r="H124" s="86">
        <f>SUM(H125:H142)</f>
        <v>232</v>
      </c>
      <c r="I124" s="86">
        <f>SUM(I125:I142)</f>
        <v>1412</v>
      </c>
      <c r="J124" s="86">
        <f>SUM(J125:J142)</f>
        <v>0</v>
      </c>
      <c r="K124" s="86">
        <f>SUM(K125:K142)</f>
        <v>1412</v>
      </c>
    </row>
    <row r="125" spans="1:11" ht="12.75" customHeight="1">
      <c r="A125" s="256"/>
      <c r="B125" s="12"/>
      <c r="C125" s="91"/>
      <c r="D125" s="17">
        <v>2221</v>
      </c>
      <c r="E125" s="92">
        <v>5137</v>
      </c>
      <c r="F125" s="47" t="s">
        <v>52</v>
      </c>
      <c r="G125" s="95" t="s">
        <v>12</v>
      </c>
      <c r="H125" s="51">
        <v>0</v>
      </c>
      <c r="I125" s="112">
        <v>4</v>
      </c>
      <c r="J125" s="51"/>
      <c r="K125" s="51">
        <f t="shared" si="4"/>
        <v>4</v>
      </c>
    </row>
    <row r="126" spans="1:11" ht="12.75" customHeight="1">
      <c r="A126" s="256"/>
      <c r="B126" s="12"/>
      <c r="C126" s="91"/>
      <c r="D126" s="17"/>
      <c r="E126" s="4">
        <v>5137</v>
      </c>
      <c r="F126" s="90" t="s">
        <v>55</v>
      </c>
      <c r="G126" s="15" t="s">
        <v>12</v>
      </c>
      <c r="H126" s="51">
        <v>0</v>
      </c>
      <c r="I126" s="112">
        <v>2</v>
      </c>
      <c r="J126" s="51"/>
      <c r="K126" s="51">
        <f t="shared" si="4"/>
        <v>2</v>
      </c>
    </row>
    <row r="127" spans="1:11" ht="12.75" customHeight="1">
      <c r="A127" s="256"/>
      <c r="B127" s="12"/>
      <c r="C127" s="91"/>
      <c r="D127" s="17"/>
      <c r="E127" s="4">
        <v>5137</v>
      </c>
      <c r="F127" s="57" t="s">
        <v>94</v>
      </c>
      <c r="G127" s="15" t="s">
        <v>12</v>
      </c>
      <c r="H127" s="51">
        <v>0</v>
      </c>
      <c r="I127" s="112">
        <v>34</v>
      </c>
      <c r="J127" s="51"/>
      <c r="K127" s="51">
        <f t="shared" si="4"/>
        <v>34</v>
      </c>
    </row>
    <row r="128" spans="1:11" ht="12.75" customHeight="1">
      <c r="A128" s="256"/>
      <c r="B128" s="12"/>
      <c r="C128" s="91"/>
      <c r="D128" s="17"/>
      <c r="E128" s="4">
        <v>5169</v>
      </c>
      <c r="F128" s="90" t="s">
        <v>52</v>
      </c>
      <c r="G128" s="15" t="s">
        <v>8</v>
      </c>
      <c r="H128" s="51">
        <v>23.2</v>
      </c>
      <c r="I128" s="112">
        <v>113.2</v>
      </c>
      <c r="J128" s="51"/>
      <c r="K128" s="51">
        <f t="shared" si="4"/>
        <v>113.2</v>
      </c>
    </row>
    <row r="129" spans="1:11" ht="12.75" customHeight="1">
      <c r="A129" s="256"/>
      <c r="B129" s="12"/>
      <c r="C129" s="91"/>
      <c r="D129" s="5"/>
      <c r="E129" s="92">
        <v>5169</v>
      </c>
      <c r="F129" s="47" t="s">
        <v>55</v>
      </c>
      <c r="G129" s="94" t="s">
        <v>8</v>
      </c>
      <c r="H129" s="13">
        <v>11.6</v>
      </c>
      <c r="I129" s="112">
        <v>56.6</v>
      </c>
      <c r="J129" s="13"/>
      <c r="K129" s="51">
        <f t="shared" si="4"/>
        <v>56.6</v>
      </c>
    </row>
    <row r="130" spans="1:11" ht="12.75" customHeight="1">
      <c r="A130" s="256"/>
      <c r="B130" s="3"/>
      <c r="C130" s="89"/>
      <c r="D130" s="4"/>
      <c r="E130" s="92">
        <v>5169</v>
      </c>
      <c r="F130" s="57" t="s">
        <v>94</v>
      </c>
      <c r="G130" s="94" t="s">
        <v>8</v>
      </c>
      <c r="H130" s="13">
        <v>197.2</v>
      </c>
      <c r="I130" s="112">
        <v>962.2</v>
      </c>
      <c r="J130" s="13"/>
      <c r="K130" s="13">
        <f t="shared" si="4"/>
        <v>962.2</v>
      </c>
    </row>
    <row r="131" spans="1:11" ht="12.75" customHeight="1">
      <c r="A131" s="256"/>
      <c r="B131" s="3"/>
      <c r="C131" s="89"/>
      <c r="D131" s="4"/>
      <c r="E131" s="93">
        <v>5173</v>
      </c>
      <c r="F131" s="90" t="s">
        <v>52</v>
      </c>
      <c r="G131" s="94" t="s">
        <v>56</v>
      </c>
      <c r="H131" s="51">
        <v>0</v>
      </c>
      <c r="I131" s="112">
        <v>2</v>
      </c>
      <c r="J131" s="51"/>
      <c r="K131" s="51">
        <f t="shared" si="4"/>
        <v>2</v>
      </c>
    </row>
    <row r="132" spans="1:11" ht="12.75" customHeight="1">
      <c r="A132" s="256"/>
      <c r="B132" s="12"/>
      <c r="C132" s="91"/>
      <c r="D132" s="5"/>
      <c r="E132" s="93">
        <v>5173</v>
      </c>
      <c r="F132" s="90" t="s">
        <v>55</v>
      </c>
      <c r="G132" s="94" t="s">
        <v>56</v>
      </c>
      <c r="H132" s="13">
        <v>0</v>
      </c>
      <c r="I132" s="112">
        <v>1</v>
      </c>
      <c r="J132" s="13"/>
      <c r="K132" s="13">
        <f t="shared" si="4"/>
        <v>1</v>
      </c>
    </row>
    <row r="133" spans="1:11" ht="12.75" customHeight="1">
      <c r="A133" s="256"/>
      <c r="B133" s="3"/>
      <c r="C133" s="89"/>
      <c r="D133" s="4"/>
      <c r="E133" s="93">
        <v>5173</v>
      </c>
      <c r="F133" s="57" t="s">
        <v>94</v>
      </c>
      <c r="G133" s="95" t="s">
        <v>56</v>
      </c>
      <c r="H133" s="13">
        <v>0</v>
      </c>
      <c r="I133" s="112">
        <v>17</v>
      </c>
      <c r="J133" s="13"/>
      <c r="K133" s="13">
        <f t="shared" si="4"/>
        <v>17</v>
      </c>
    </row>
    <row r="134" spans="1:11" ht="12.75" customHeight="1">
      <c r="A134" s="256"/>
      <c r="B134" s="3"/>
      <c r="C134" s="89"/>
      <c r="D134" s="4"/>
      <c r="E134" s="93">
        <v>5175</v>
      </c>
      <c r="F134" s="90" t="s">
        <v>52</v>
      </c>
      <c r="G134" s="95" t="s">
        <v>9</v>
      </c>
      <c r="H134" s="51">
        <v>0</v>
      </c>
      <c r="I134" s="112">
        <v>2</v>
      </c>
      <c r="J134" s="51"/>
      <c r="K134" s="51">
        <f t="shared" si="4"/>
        <v>2</v>
      </c>
    </row>
    <row r="135" spans="1:11" ht="12.75" customHeight="1">
      <c r="A135" s="256"/>
      <c r="B135" s="12"/>
      <c r="C135" s="91"/>
      <c r="D135" s="5"/>
      <c r="E135" s="92">
        <v>5175</v>
      </c>
      <c r="F135" s="47" t="s">
        <v>55</v>
      </c>
      <c r="G135" s="95" t="s">
        <v>9</v>
      </c>
      <c r="H135" s="13">
        <v>0</v>
      </c>
      <c r="I135" s="112">
        <v>1</v>
      </c>
      <c r="J135" s="13"/>
      <c r="K135" s="13">
        <f t="shared" si="4"/>
        <v>1</v>
      </c>
    </row>
    <row r="136" spans="1:11" ht="12.75" customHeight="1">
      <c r="A136" s="256"/>
      <c r="B136" s="3"/>
      <c r="C136" s="89"/>
      <c r="D136" s="4"/>
      <c r="E136" s="92">
        <v>5175</v>
      </c>
      <c r="F136" s="57" t="s">
        <v>94</v>
      </c>
      <c r="G136" s="95" t="s">
        <v>9</v>
      </c>
      <c r="H136" s="13">
        <v>0</v>
      </c>
      <c r="I136" s="112">
        <v>17</v>
      </c>
      <c r="J136" s="13"/>
      <c r="K136" s="13">
        <f t="shared" si="4"/>
        <v>17</v>
      </c>
    </row>
    <row r="137" spans="1:11" ht="12.75" customHeight="1">
      <c r="A137" s="256"/>
      <c r="B137" s="3"/>
      <c r="C137" s="89"/>
      <c r="D137" s="4"/>
      <c r="E137" s="93">
        <v>6111</v>
      </c>
      <c r="F137" s="90" t="s">
        <v>52</v>
      </c>
      <c r="G137" s="96" t="s">
        <v>57</v>
      </c>
      <c r="H137" s="51">
        <v>0</v>
      </c>
      <c r="I137" s="112">
        <v>10</v>
      </c>
      <c r="J137" s="51"/>
      <c r="K137" s="51">
        <f t="shared" si="4"/>
        <v>10</v>
      </c>
    </row>
    <row r="138" spans="1:11" ht="12.75" customHeight="1">
      <c r="A138" s="256"/>
      <c r="B138" s="12"/>
      <c r="C138" s="91"/>
      <c r="D138" s="5"/>
      <c r="E138" s="92">
        <v>6111</v>
      </c>
      <c r="F138" s="47" t="s">
        <v>50</v>
      </c>
      <c r="G138" s="96" t="s">
        <v>57</v>
      </c>
      <c r="H138" s="13">
        <v>0</v>
      </c>
      <c r="I138" s="112">
        <v>5</v>
      </c>
      <c r="J138" s="13"/>
      <c r="K138" s="13">
        <f t="shared" si="4"/>
        <v>5</v>
      </c>
    </row>
    <row r="139" spans="1:11" ht="12.75" customHeight="1">
      <c r="A139" s="256"/>
      <c r="B139" s="3"/>
      <c r="C139" s="89"/>
      <c r="D139" s="4"/>
      <c r="E139" s="92">
        <v>6111</v>
      </c>
      <c r="F139" s="57" t="s">
        <v>94</v>
      </c>
      <c r="G139" s="96" t="s">
        <v>57</v>
      </c>
      <c r="H139" s="51">
        <v>0</v>
      </c>
      <c r="I139" s="112">
        <v>85</v>
      </c>
      <c r="J139" s="51"/>
      <c r="K139" s="51">
        <f t="shared" si="4"/>
        <v>85</v>
      </c>
    </row>
    <row r="140" spans="1:11" ht="12.75" customHeight="1">
      <c r="A140" s="256"/>
      <c r="B140" s="3"/>
      <c r="C140" s="89"/>
      <c r="D140" s="4"/>
      <c r="E140" s="93">
        <v>6125</v>
      </c>
      <c r="F140" s="90" t="s">
        <v>52</v>
      </c>
      <c r="G140" s="96" t="s">
        <v>58</v>
      </c>
      <c r="H140" s="51">
        <v>0</v>
      </c>
      <c r="I140" s="112">
        <v>10</v>
      </c>
      <c r="J140" s="51"/>
      <c r="K140" s="51">
        <f>I140+J140</f>
        <v>10</v>
      </c>
    </row>
    <row r="141" spans="1:11" ht="12.75" customHeight="1">
      <c r="A141" s="256"/>
      <c r="B141" s="12"/>
      <c r="C141" s="91"/>
      <c r="D141" s="5"/>
      <c r="E141" s="92">
        <v>6125</v>
      </c>
      <c r="F141" s="47" t="s">
        <v>50</v>
      </c>
      <c r="G141" s="96" t="s">
        <v>58</v>
      </c>
      <c r="H141" s="13">
        <v>0</v>
      </c>
      <c r="I141" s="112">
        <v>5</v>
      </c>
      <c r="J141" s="13"/>
      <c r="K141" s="13">
        <f>I141+J141</f>
        <v>5</v>
      </c>
    </row>
    <row r="142" spans="1:11" ht="12.75" customHeight="1" thickBot="1">
      <c r="A142" s="256"/>
      <c r="B142" s="61"/>
      <c r="C142" s="97"/>
      <c r="D142" s="98"/>
      <c r="E142" s="99">
        <v>6125</v>
      </c>
      <c r="F142" s="148" t="s">
        <v>94</v>
      </c>
      <c r="G142" s="100" t="s">
        <v>58</v>
      </c>
      <c r="H142" s="16">
        <v>0</v>
      </c>
      <c r="I142" s="119">
        <v>85</v>
      </c>
      <c r="J142" s="16"/>
      <c r="K142" s="18">
        <f aca="true" t="shared" si="5" ref="K142:K154">I142+J142</f>
        <v>85</v>
      </c>
    </row>
    <row r="143" spans="1:11" ht="12.75">
      <c r="A143" s="256"/>
      <c r="B143" s="38" t="s">
        <v>2</v>
      </c>
      <c r="C143" s="39" t="s">
        <v>92</v>
      </c>
      <c r="D143" s="40" t="s">
        <v>0</v>
      </c>
      <c r="E143" s="41" t="s">
        <v>0</v>
      </c>
      <c r="F143" s="42"/>
      <c r="G143" s="187" t="s">
        <v>93</v>
      </c>
      <c r="H143" s="88">
        <f>SUM(H144:H144)</f>
        <v>0</v>
      </c>
      <c r="I143" s="88">
        <f>SUM(I144:I144)</f>
        <v>239.69304</v>
      </c>
      <c r="J143" s="88">
        <f>SUM(J144:J144)</f>
        <v>0</v>
      </c>
      <c r="K143" s="44">
        <f>SUM(K144:K144)</f>
        <v>239.69304</v>
      </c>
    </row>
    <row r="144" spans="1:11" ht="13.5" thickBot="1">
      <c r="A144" s="256"/>
      <c r="B144" s="12"/>
      <c r="C144" s="90"/>
      <c r="D144" s="48">
        <v>2299</v>
      </c>
      <c r="E144" s="93">
        <v>5532</v>
      </c>
      <c r="F144" s="90" t="s">
        <v>94</v>
      </c>
      <c r="G144" s="188" t="s">
        <v>95</v>
      </c>
      <c r="H144" s="13">
        <v>0</v>
      </c>
      <c r="I144" s="189">
        <f>239.69304</f>
        <v>239.69304</v>
      </c>
      <c r="J144" s="10"/>
      <c r="K144" s="190">
        <f>I144+J144</f>
        <v>239.69304</v>
      </c>
    </row>
    <row r="145" spans="1:11" ht="12.75" customHeight="1">
      <c r="A145" s="256"/>
      <c r="B145" s="38" t="s">
        <v>2</v>
      </c>
      <c r="C145" s="39" t="s">
        <v>59</v>
      </c>
      <c r="D145" s="40" t="s">
        <v>0</v>
      </c>
      <c r="E145" s="41" t="s">
        <v>0</v>
      </c>
      <c r="F145" s="42"/>
      <c r="G145" s="108" t="s">
        <v>60</v>
      </c>
      <c r="H145" s="86">
        <f>SUM(H146:H154)</f>
        <v>0</v>
      </c>
      <c r="I145" s="86">
        <f>SUM(I146:I154)</f>
        <v>175</v>
      </c>
      <c r="J145" s="86">
        <f>SUM(J146:J154)</f>
        <v>0</v>
      </c>
      <c r="K145" s="86">
        <f>SUM(K146:K154)</f>
        <v>175</v>
      </c>
    </row>
    <row r="146" spans="1:11" ht="12.75" customHeight="1">
      <c r="A146" s="256"/>
      <c r="B146" s="3"/>
      <c r="C146" s="89"/>
      <c r="D146" s="17">
        <v>2219</v>
      </c>
      <c r="E146" s="92">
        <v>5169</v>
      </c>
      <c r="F146" s="47" t="s">
        <v>52</v>
      </c>
      <c r="G146" s="94" t="s">
        <v>8</v>
      </c>
      <c r="H146" s="51">
        <v>0</v>
      </c>
      <c r="I146" s="112">
        <v>14</v>
      </c>
      <c r="J146" s="51"/>
      <c r="K146" s="51">
        <f t="shared" si="5"/>
        <v>14</v>
      </c>
    </row>
    <row r="147" spans="1:11" ht="12.75" customHeight="1">
      <c r="A147" s="256"/>
      <c r="B147" s="3"/>
      <c r="C147" s="89"/>
      <c r="D147" s="5"/>
      <c r="E147" s="92">
        <v>5169</v>
      </c>
      <c r="F147" s="47" t="s">
        <v>55</v>
      </c>
      <c r="G147" s="94" t="s">
        <v>8</v>
      </c>
      <c r="H147" s="13">
        <v>0</v>
      </c>
      <c r="I147" s="112">
        <v>7</v>
      </c>
      <c r="J147" s="13"/>
      <c r="K147" s="13">
        <f t="shared" si="5"/>
        <v>7</v>
      </c>
    </row>
    <row r="148" spans="1:11" ht="12.75" customHeight="1">
      <c r="A148" s="256"/>
      <c r="B148" s="3"/>
      <c r="C148" s="89"/>
      <c r="D148" s="4"/>
      <c r="E148" s="92">
        <v>5169</v>
      </c>
      <c r="F148" s="57" t="s">
        <v>94</v>
      </c>
      <c r="G148" s="94" t="s">
        <v>8</v>
      </c>
      <c r="H148" s="13">
        <v>0</v>
      </c>
      <c r="I148" s="112">
        <v>114</v>
      </c>
      <c r="J148" s="13"/>
      <c r="K148" s="13">
        <f t="shared" si="5"/>
        <v>114</v>
      </c>
    </row>
    <row r="149" spans="1:11" ht="12.75" customHeight="1">
      <c r="A149" s="256"/>
      <c r="B149" s="3"/>
      <c r="C149" s="89"/>
      <c r="D149" s="4"/>
      <c r="E149" s="93">
        <v>5173</v>
      </c>
      <c r="F149" s="90" t="s">
        <v>52</v>
      </c>
      <c r="G149" s="94" t="s">
        <v>56</v>
      </c>
      <c r="H149" s="51">
        <v>0</v>
      </c>
      <c r="I149" s="112">
        <v>2</v>
      </c>
      <c r="J149" s="51"/>
      <c r="K149" s="51">
        <f t="shared" si="5"/>
        <v>2</v>
      </c>
    </row>
    <row r="150" spans="1:11" ht="12.75" customHeight="1">
      <c r="A150" s="256"/>
      <c r="B150" s="3"/>
      <c r="C150" s="89"/>
      <c r="D150" s="5"/>
      <c r="E150" s="93">
        <v>5173</v>
      </c>
      <c r="F150" s="90" t="s">
        <v>55</v>
      </c>
      <c r="G150" s="94" t="s">
        <v>56</v>
      </c>
      <c r="H150" s="13">
        <v>0</v>
      </c>
      <c r="I150" s="112">
        <v>1</v>
      </c>
      <c r="J150" s="13"/>
      <c r="K150" s="13">
        <f t="shared" si="5"/>
        <v>1</v>
      </c>
    </row>
    <row r="151" spans="1:11" ht="12.75" customHeight="1">
      <c r="A151" s="256"/>
      <c r="B151" s="3"/>
      <c r="C151" s="89"/>
      <c r="D151" s="4"/>
      <c r="E151" s="93">
        <v>5173</v>
      </c>
      <c r="F151" s="57" t="s">
        <v>94</v>
      </c>
      <c r="G151" s="95" t="s">
        <v>56</v>
      </c>
      <c r="H151" s="13">
        <v>0</v>
      </c>
      <c r="I151" s="112">
        <v>17</v>
      </c>
      <c r="J151" s="13"/>
      <c r="K151" s="13">
        <f t="shared" si="5"/>
        <v>17</v>
      </c>
    </row>
    <row r="152" spans="1:11" ht="12.75" customHeight="1">
      <c r="A152" s="256"/>
      <c r="B152" s="3"/>
      <c r="C152" s="89"/>
      <c r="D152" s="4"/>
      <c r="E152" s="93">
        <v>5175</v>
      </c>
      <c r="F152" s="90" t="s">
        <v>52</v>
      </c>
      <c r="G152" s="95" t="s">
        <v>9</v>
      </c>
      <c r="H152" s="51">
        <v>0</v>
      </c>
      <c r="I152" s="112">
        <v>2</v>
      </c>
      <c r="J152" s="51"/>
      <c r="K152" s="51">
        <f t="shared" si="5"/>
        <v>2</v>
      </c>
    </row>
    <row r="153" spans="1:11" ht="12.75" customHeight="1">
      <c r="A153" s="256"/>
      <c r="B153" s="3"/>
      <c r="C153" s="89"/>
      <c r="D153" s="5"/>
      <c r="E153" s="92">
        <v>5175</v>
      </c>
      <c r="F153" s="47" t="s">
        <v>55</v>
      </c>
      <c r="G153" s="95" t="s">
        <v>9</v>
      </c>
      <c r="H153" s="13">
        <v>0</v>
      </c>
      <c r="I153" s="112">
        <v>1</v>
      </c>
      <c r="J153" s="13"/>
      <c r="K153" s="13">
        <f t="shared" si="5"/>
        <v>1</v>
      </c>
    </row>
    <row r="154" spans="1:11" ht="12.75" customHeight="1" thickBot="1">
      <c r="A154" s="256"/>
      <c r="B154" s="61"/>
      <c r="C154" s="97"/>
      <c r="D154" s="98"/>
      <c r="E154" s="99">
        <v>5175</v>
      </c>
      <c r="F154" s="148" t="s">
        <v>94</v>
      </c>
      <c r="G154" s="101" t="s">
        <v>9</v>
      </c>
      <c r="H154" s="18">
        <v>0</v>
      </c>
      <c r="I154" s="119">
        <v>17</v>
      </c>
      <c r="J154" s="18"/>
      <c r="K154" s="18">
        <f t="shared" si="5"/>
        <v>17</v>
      </c>
    </row>
    <row r="155" spans="1:11" ht="22.5">
      <c r="A155" s="256"/>
      <c r="B155" s="147" t="s">
        <v>2</v>
      </c>
      <c r="C155" s="39" t="s">
        <v>96</v>
      </c>
      <c r="D155" s="40" t="s">
        <v>0</v>
      </c>
      <c r="E155" s="41" t="s">
        <v>0</v>
      </c>
      <c r="F155" s="42"/>
      <c r="G155" s="136" t="s">
        <v>97</v>
      </c>
      <c r="H155" s="88">
        <f>SUM(H156:H156)</f>
        <v>0</v>
      </c>
      <c r="I155" s="88">
        <f>SUM(I156:I156)</f>
        <v>38874.16305</v>
      </c>
      <c r="J155" s="88">
        <f>SUM(J156:J156)</f>
        <v>0</v>
      </c>
      <c r="K155" s="44">
        <f>SUM(K156:K156)</f>
        <v>38874.16305</v>
      </c>
    </row>
    <row r="156" spans="1:11" ht="12.75" customHeight="1" thickBot="1">
      <c r="A156" s="257"/>
      <c r="B156" s="191"/>
      <c r="C156" s="97"/>
      <c r="D156" s="186">
        <v>2212</v>
      </c>
      <c r="E156" s="64">
        <v>6351</v>
      </c>
      <c r="F156" s="148" t="s">
        <v>94</v>
      </c>
      <c r="G156" s="164" t="s">
        <v>13</v>
      </c>
      <c r="H156" s="192">
        <v>0</v>
      </c>
      <c r="I156" s="10">
        <v>38874.16305</v>
      </c>
      <c r="J156" s="10"/>
      <c r="K156" s="151">
        <f>I156+J156</f>
        <v>38874.16305</v>
      </c>
    </row>
    <row r="157" spans="1:11" ht="12.7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</row>
    <row r="158" spans="1:10" ht="12.75">
      <c r="A158" s="155" t="s">
        <v>80</v>
      </c>
      <c r="B158" s="2"/>
      <c r="C158" s="2"/>
      <c r="D158" s="155" t="s">
        <v>81</v>
      </c>
      <c r="E158" s="156"/>
      <c r="F158" s="157"/>
      <c r="G158" s="158"/>
      <c r="H158" s="158"/>
      <c r="I158" s="158"/>
      <c r="J158" s="2"/>
    </row>
    <row r="159" spans="1:10" ht="12.75">
      <c r="A159" s="156"/>
      <c r="B159" s="2"/>
      <c r="C159" s="159"/>
      <c r="D159" s="156"/>
      <c r="E159" s="160"/>
      <c r="F159" s="156"/>
      <c r="G159" s="157"/>
      <c r="H159" s="158"/>
      <c r="I159" s="158"/>
      <c r="J159" s="2"/>
    </row>
    <row r="160" spans="1:11" s="2" customFormat="1" ht="12.75">
      <c r="A160" s="161" t="s">
        <v>112</v>
      </c>
      <c r="I160" s="250">
        <f>J86*1000</f>
        <v>-95538.38</v>
      </c>
      <c r="J160" s="250"/>
      <c r="K160" s="2" t="s">
        <v>82</v>
      </c>
    </row>
    <row r="161" spans="1:11" ht="12.75">
      <c r="A161" s="161" t="s">
        <v>113</v>
      </c>
      <c r="I161" s="250">
        <f>J87*1000</f>
        <v>-1082768.34</v>
      </c>
      <c r="J161" s="250"/>
      <c r="K161" s="2" t="s">
        <v>82</v>
      </c>
    </row>
    <row r="162" spans="1:11" ht="12.75">
      <c r="A162" s="161" t="s">
        <v>114</v>
      </c>
      <c r="I162" s="250">
        <f>J89*1000</f>
        <v>1178306.72</v>
      </c>
      <c r="J162" s="250"/>
      <c r="K162" s="2" t="s">
        <v>82</v>
      </c>
    </row>
    <row r="163" spans="1:11" ht="12.75">
      <c r="A163" s="161" t="s">
        <v>115</v>
      </c>
      <c r="I163" s="250">
        <f>J90*1000</f>
        <v>3612822.3</v>
      </c>
      <c r="J163" s="250"/>
      <c r="K163" s="2" t="s">
        <v>82</v>
      </c>
    </row>
  </sheetData>
  <mergeCells count="17">
    <mergeCell ref="F5:F6"/>
    <mergeCell ref="G5:G6"/>
    <mergeCell ref="H5:H6"/>
    <mergeCell ref="A7:A156"/>
    <mergeCell ref="A1:K1"/>
    <mergeCell ref="A3:K3"/>
    <mergeCell ref="A5:A6"/>
    <mergeCell ref="B5:B6"/>
    <mergeCell ref="C5:C6"/>
    <mergeCell ref="D5:D6"/>
    <mergeCell ref="E5:E6"/>
    <mergeCell ref="J5:K5"/>
    <mergeCell ref="I5:I6"/>
    <mergeCell ref="I160:J160"/>
    <mergeCell ref="I161:J161"/>
    <mergeCell ref="I162:J162"/>
    <mergeCell ref="I163:J163"/>
  </mergeCells>
  <printOptions horizontalCentered="1"/>
  <pageMargins left="0.1968503937007874" right="0.1968503937007874" top="0.34" bottom="0.31496062992125984" header="0" footer="0"/>
  <pageSetup fitToHeight="2" fitToWidth="1" horizontalDpi="600" verticalDpi="600" orientation="portrait" paperSize="9" scale="77" r:id="rId1"/>
  <headerFooter alignWithMargins="0"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schroterp</cp:lastModifiedBy>
  <cp:lastPrinted>2012-11-28T09:22:40Z</cp:lastPrinted>
  <dcterms:created xsi:type="dcterms:W3CDTF">2006-09-25T08:49:57Z</dcterms:created>
  <dcterms:modified xsi:type="dcterms:W3CDTF">2012-11-28T09:22:45Z</dcterms:modified>
  <cp:category/>
  <cp:version/>
  <cp:contentType/>
  <cp:contentStatus/>
</cp:coreProperties>
</file>