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92306" sheetId="1" r:id="rId1"/>
  </sheets>
  <definedNames/>
  <calcPr fullCalcOnLoad="1"/>
</workbook>
</file>

<file path=xl/sharedStrings.xml><?xml version="1.0" encoding="utf-8"?>
<sst xmlns="http://schemas.openxmlformats.org/spreadsheetml/2006/main" count="326" uniqueCount="96">
  <si>
    <t>x</t>
  </si>
  <si>
    <t>uk.</t>
  </si>
  <si>
    <t>SU</t>
  </si>
  <si>
    <t>č.a.</t>
  </si>
  <si>
    <t>§</t>
  </si>
  <si>
    <t>pol.</t>
  </si>
  <si>
    <t>změna</t>
  </si>
  <si>
    <t>06</t>
  </si>
  <si>
    <t>nákup ostatních služeb</t>
  </si>
  <si>
    <t>pohoštění</t>
  </si>
  <si>
    <t>nákup materiálu</t>
  </si>
  <si>
    <t>SR 2012</t>
  </si>
  <si>
    <t>drobný dlouhý dlouhodobý majetek</t>
  </si>
  <si>
    <t>investiční transfery zřízeným příspěvkovým organizacím</t>
  </si>
  <si>
    <t>stavba nebo rekonstrukce silnice</t>
  </si>
  <si>
    <t>tis.Kč</t>
  </si>
  <si>
    <t>ÚZ</t>
  </si>
  <si>
    <t>S P O L U F I N A N C O V Á N Í   E U</t>
  </si>
  <si>
    <t>běžné a kapitálové výdaje resortu celkem</t>
  </si>
  <si>
    <t>ROP</t>
  </si>
  <si>
    <t>služby peněžních ústavů</t>
  </si>
  <si>
    <t>0650420000</t>
  </si>
  <si>
    <t>ROP - III/28724 Malá Skála - Frýdštejn</t>
  </si>
  <si>
    <t>38185501</t>
  </si>
  <si>
    <t>38585505</t>
  </si>
  <si>
    <t>0650320000</t>
  </si>
  <si>
    <t>ROP - II/287 Kokonín - Bratříkov</t>
  </si>
  <si>
    <t>00000000</t>
  </si>
  <si>
    <t>vypořádání minulých let mezi RRRS a krajem</t>
  </si>
  <si>
    <t>0650430000</t>
  </si>
  <si>
    <t>ROP - II/283 Turnov 5. května</t>
  </si>
  <si>
    <t>0650440000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</si>
  <si>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</si>
  <si>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</si>
  <si>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</si>
  <si>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</si>
  <si>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</si>
  <si>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</si>
  <si>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</si>
  <si>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</si>
  <si>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</si>
  <si>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</si>
  <si>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</si>
  <si>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0650510000</t>
  </si>
  <si>
    <t>0650540000</t>
  </si>
  <si>
    <t>ROP - II/270 Mimoň-humanizace průtahu a OK Tyršovo náměstí</t>
  </si>
  <si>
    <t>0659000000</t>
  </si>
  <si>
    <t>Vratky úroků RRRS z předfinancování 3. výzvy ROP</t>
  </si>
  <si>
    <t>ostatní neinvestiční výdaje jinde nezařazené</t>
  </si>
  <si>
    <t>OP PS pro cíl EÚS</t>
  </si>
  <si>
    <t>41117883</t>
  </si>
  <si>
    <t>0650361601</t>
  </si>
  <si>
    <t>41100000</t>
  </si>
  <si>
    <t>0650370000</t>
  </si>
  <si>
    <t>Cíl 3 - NISA GO</t>
  </si>
  <si>
    <t>41117007</t>
  </si>
  <si>
    <t>cestovné</t>
  </si>
  <si>
    <t>programové vybavení</t>
  </si>
  <si>
    <t>výpočetní technika</t>
  </si>
  <si>
    <t>0650570000</t>
  </si>
  <si>
    <t>Cíl 3 - LUBAHN</t>
  </si>
  <si>
    <t>úhrady sankcí jiným rozpočtům</t>
  </si>
  <si>
    <t>ROP - přeložka komunikace II/592 Chrastava - II.etapa</t>
  </si>
  <si>
    <t>0650441601</t>
  </si>
  <si>
    <r>
      <t>ROP - III/2784 Liberec, přestavba křižovatky Č. mládeže - 2. etapa</t>
    </r>
  </si>
  <si>
    <t>ROP - Přeložka komunikace II/592 Chrastava - III. etapa</t>
  </si>
  <si>
    <t>0650580000</t>
  </si>
  <si>
    <t>ROP IV. výzva - silnice III/27017 Krompach - státní hranice</t>
  </si>
  <si>
    <t>0650590000</t>
  </si>
  <si>
    <t xml:space="preserve">ROP IV. výzva - Rekonstrukce silnice III/2887 Bozkov </t>
  </si>
  <si>
    <t>0650200000</t>
  </si>
  <si>
    <t>ROP - II/270 Postřelná - Jablonné v Podještědí</t>
  </si>
  <si>
    <t>Cíl 3 - III/27014 Krompach - Jonsdorf, I.etapa</t>
  </si>
  <si>
    <t>finanční vypořádání mezi regionální radou a kraji</t>
  </si>
  <si>
    <t>0650530000</t>
  </si>
  <si>
    <t>ROP - III/28624, 28625, 28626 Benecko – Štěpanice – Mrklov</t>
  </si>
  <si>
    <t>0650210000</t>
  </si>
  <si>
    <t>ROP - II/278 Český Dub - Hodkovice nad Mohelkou</t>
  </si>
  <si>
    <t>0650310000</t>
  </si>
  <si>
    <t>ROP - III/26832 Srní - Provodín</t>
  </si>
  <si>
    <t>UR I 2012</t>
  </si>
  <si>
    <t>UR II 2012</t>
  </si>
  <si>
    <t>92306 - Spolufinancování EU</t>
  </si>
  <si>
    <t>Cíl 3 - II/294 Rezek</t>
  </si>
  <si>
    <t>0650140000</t>
  </si>
  <si>
    <t>Rozpis výdajů kapitoly 923 - odbor dopravy</t>
  </si>
  <si>
    <t>správce rozpočtových výdajů = odbor dopravy</t>
  </si>
  <si>
    <t>0650471601</t>
  </si>
  <si>
    <t>ostatní úroky a ostatní finanční výdaje</t>
  </si>
  <si>
    <t>0650500000</t>
  </si>
  <si>
    <r>
      <t>Cíl 3 - Mezinárodní press-trip ODRA-NISA</t>
    </r>
  </si>
  <si>
    <t>41500000</t>
  </si>
  <si>
    <t>ostatní neinvestiční transfery do zahraničí</t>
  </si>
  <si>
    <t>0650601601</t>
  </si>
  <si>
    <t>Cíl 3 - Rekonstrukce příhraničních komunikací a mostů po povodních 2010</t>
  </si>
  <si>
    <t>20.změna-RO č. 313/12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</si>
</sst>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  <numFmt numFmtId="179" formatCode="#,##0.00000000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49" applyAlignment="1">
      <alignment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1" fillId="0" borderId="11" xfId="49" applyFont="1" applyBorder="1" applyAlignment="1">
      <alignment horizontal="center"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vertical="center"/>
      <protection/>
    </xf>
    <xf numFmtId="4" fontId="1" fillId="0" borderId="14" xfId="49" applyNumberFormat="1" applyFont="1" applyFill="1" applyBorder="1" applyAlignment="1">
      <alignment vertical="center"/>
      <protection/>
    </xf>
    <xf numFmtId="4" fontId="1" fillId="0" borderId="15" xfId="49" applyNumberFormat="1" applyFont="1" applyFill="1" applyBorder="1" applyAlignment="1">
      <alignment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4" fontId="1" fillId="0" borderId="17" xfId="49" applyNumberFormat="1" applyFont="1" applyFill="1" applyBorder="1" applyAlignment="1">
      <alignment vertical="center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18" xfId="49" applyFont="1" applyBorder="1" applyAlignment="1">
      <alignment horizontal="center" vertical="center"/>
      <protection/>
    </xf>
    <xf numFmtId="4" fontId="1" fillId="0" borderId="19" xfId="49" applyNumberFormat="1" applyFont="1" applyFill="1" applyBorder="1" applyAlignment="1">
      <alignment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vertical="center"/>
      <protection/>
    </xf>
    <xf numFmtId="4" fontId="1" fillId="0" borderId="22" xfId="49" applyNumberFormat="1" applyFont="1" applyFill="1" applyBorder="1" applyAlignment="1">
      <alignment vertical="center"/>
      <protection/>
    </xf>
    <xf numFmtId="0" fontId="1" fillId="0" borderId="12" xfId="49" applyFont="1" applyFill="1" applyBorder="1" applyAlignment="1">
      <alignment horizontal="center" vertical="center"/>
      <protection/>
    </xf>
    <xf numFmtId="4" fontId="1" fillId="0" borderId="23" xfId="49" applyNumberFormat="1" applyFont="1" applyFill="1" applyBorder="1" applyAlignment="1">
      <alignment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28" fillId="0" borderId="0" xfId="50" applyFont="1" applyAlignment="1">
      <alignment vertical="center"/>
      <protection/>
    </xf>
    <xf numFmtId="0" fontId="5" fillId="0" borderId="0" xfId="50" applyFont="1" applyAlignment="1">
      <alignment vertical="center"/>
      <protection/>
    </xf>
    <xf numFmtId="49" fontId="29" fillId="0" borderId="0" xfId="48" applyNumberFormat="1" applyFont="1" applyBorder="1" applyAlignment="1">
      <alignment vertical="center" textRotation="90"/>
      <protection/>
    </xf>
    <xf numFmtId="0" fontId="1" fillId="0" borderId="0" xfId="50" applyFont="1" applyFill="1" applyBorder="1" applyAlignment="1">
      <alignment horizontal="center" vertical="center"/>
      <protection/>
    </xf>
    <xf numFmtId="49" fontId="1" fillId="0" borderId="0" xfId="50" applyNumberFormat="1" applyFont="1" applyFill="1" applyBorder="1" applyAlignment="1">
      <alignment horizontal="center" vertical="center"/>
      <protection/>
    </xf>
    <xf numFmtId="175" fontId="1" fillId="0" borderId="0" xfId="50" applyNumberFormat="1" applyFont="1" applyFill="1" applyBorder="1" applyAlignment="1">
      <alignment horizontal="center" vertical="center"/>
      <protection/>
    </xf>
    <xf numFmtId="0" fontId="1" fillId="0" borderId="0" xfId="50" applyFont="1" applyFill="1" applyBorder="1" applyAlignment="1">
      <alignment horizontal="left"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0" fontId="5" fillId="0" borderId="0" xfId="50" applyFont="1" applyBorder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26" xfId="49" applyFont="1" applyBorder="1" applyAlignment="1">
      <alignment horizontal="center" vertical="center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28" xfId="49" applyFont="1" applyBorder="1" applyAlignment="1">
      <alignment horizontal="center" vertical="center"/>
      <protection/>
    </xf>
    <xf numFmtId="49" fontId="4" fillId="0" borderId="29" xfId="49" applyNumberFormat="1" applyFont="1" applyBorder="1" applyAlignment="1">
      <alignment horizontal="center" vertical="center"/>
      <protection/>
    </xf>
    <xf numFmtId="4" fontId="4" fillId="0" borderId="26" xfId="49" applyNumberFormat="1" applyFont="1" applyFill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6" fillId="0" borderId="30" xfId="49" applyFont="1" applyBorder="1" applyAlignment="1">
      <alignment horizontal="center" vertical="center"/>
      <protection/>
    </xf>
    <xf numFmtId="49" fontId="6" fillId="0" borderId="31" xfId="49" applyNumberFormat="1" applyFont="1" applyFill="1" applyBorder="1" applyAlignment="1">
      <alignment horizontal="center" vertical="center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center" vertical="center"/>
      <protection/>
    </xf>
    <xf numFmtId="49" fontId="6" fillId="0" borderId="32" xfId="49" applyNumberFormat="1" applyFont="1" applyBorder="1" applyAlignment="1">
      <alignment horizontal="center" vertical="center"/>
      <protection/>
    </xf>
    <xf numFmtId="0" fontId="32" fillId="0" borderId="32" xfId="47" applyFont="1" applyFill="1" applyBorder="1" applyAlignment="1">
      <alignment vertical="center"/>
      <protection/>
    </xf>
    <xf numFmtId="4" fontId="6" fillId="0" borderId="33" xfId="49" applyNumberFormat="1" applyFont="1" applyFill="1" applyBorder="1" applyAlignment="1">
      <alignment vertical="center"/>
      <protection/>
    </xf>
    <xf numFmtId="4" fontId="6" fillId="0" borderId="34" xfId="49" applyNumberFormat="1" applyFont="1" applyFill="1" applyBorder="1" applyAlignment="1">
      <alignment vertical="center"/>
      <protection/>
    </xf>
    <xf numFmtId="0" fontId="1" fillId="0" borderId="12" xfId="49" applyFont="1" applyFill="1" applyBorder="1" applyAlignment="1">
      <alignment horizontal="center" vertical="center"/>
      <protection/>
    </xf>
    <xf numFmtId="49" fontId="1" fillId="0" borderId="13" xfId="49" applyNumberFormat="1" applyFont="1" applyFill="1" applyBorder="1" applyAlignment="1">
      <alignment horizontal="center" vertical="center"/>
      <protection/>
    </xf>
    <xf numFmtId="0" fontId="1" fillId="0" borderId="11" xfId="49" applyFont="1" applyFill="1" applyBorder="1" applyAlignment="1">
      <alignment horizontal="center" vertical="center"/>
      <protection/>
    </xf>
    <xf numFmtId="0" fontId="1" fillId="0" borderId="11" xfId="49" applyFont="1" applyFill="1" applyBorder="1" applyAlignment="1">
      <alignment horizontal="center" vertical="center"/>
      <protection/>
    </xf>
    <xf numFmtId="49" fontId="1" fillId="0" borderId="13" xfId="49" applyNumberFormat="1" applyFont="1" applyFill="1" applyBorder="1" applyAlignment="1">
      <alignment horizontal="center" vertical="center"/>
      <protection/>
    </xf>
    <xf numFmtId="4" fontId="1" fillId="0" borderId="35" xfId="49" applyNumberFormat="1" applyFont="1" applyFill="1" applyBorder="1" applyAlignment="1">
      <alignment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49" fontId="1" fillId="0" borderId="37" xfId="49" applyNumberFormat="1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/>
      <protection/>
    </xf>
    <xf numFmtId="4" fontId="1" fillId="0" borderId="25" xfId="49" applyNumberFormat="1" applyFont="1" applyFill="1" applyBorder="1" applyAlignment="1">
      <alignment vertical="center"/>
      <protection/>
    </xf>
    <xf numFmtId="49" fontId="1" fillId="0" borderId="12" xfId="49" applyNumberFormat="1" applyFont="1" applyFill="1" applyBorder="1" applyAlignment="1">
      <alignment horizontal="center" vertical="center"/>
      <protection/>
    </xf>
    <xf numFmtId="4" fontId="1" fillId="0" borderId="38" xfId="49" applyNumberFormat="1" applyFont="1" applyFill="1" applyBorder="1" applyAlignment="1">
      <alignment vertical="center"/>
      <protection/>
    </xf>
    <xf numFmtId="0" fontId="1" fillId="0" borderId="39" xfId="49" applyFont="1" applyFill="1" applyBorder="1" applyAlignment="1">
      <alignment horizontal="center"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40" xfId="49" applyFont="1" applyBorder="1" applyAlignment="1">
      <alignment horizontal="center" vertical="center"/>
      <protection/>
    </xf>
    <xf numFmtId="0" fontId="1" fillId="0" borderId="41" xfId="49" applyFont="1" applyFill="1" applyBorder="1" applyAlignment="1">
      <alignment horizontal="center" vertical="center"/>
      <protection/>
    </xf>
    <xf numFmtId="0" fontId="1" fillId="0" borderId="41" xfId="49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49" fontId="1" fillId="0" borderId="37" xfId="49" applyNumberFormat="1" applyFont="1" applyFill="1" applyBorder="1" applyAlignment="1">
      <alignment horizontal="center" vertical="center"/>
      <protection/>
    </xf>
    <xf numFmtId="4" fontId="1" fillId="0" borderId="17" xfId="49" applyNumberFormat="1" applyFont="1" applyFill="1" applyBorder="1" applyAlignment="1">
      <alignment vertical="center"/>
      <protection/>
    </xf>
    <xf numFmtId="49" fontId="5" fillId="0" borderId="11" xfId="49" applyNumberFormat="1" applyFont="1" applyFill="1" applyBorder="1" applyAlignment="1">
      <alignment horizontal="center" vertical="center"/>
      <protection/>
    </xf>
    <xf numFmtId="49" fontId="5" fillId="0" borderId="41" xfId="49" applyNumberFormat="1" applyFont="1" applyFill="1" applyBorder="1" applyAlignment="1">
      <alignment horizontal="center" vertical="center"/>
      <protection/>
    </xf>
    <xf numFmtId="0" fontId="6" fillId="0" borderId="30" xfId="49" applyFont="1" applyFill="1" applyBorder="1" applyAlignment="1">
      <alignment horizontal="center" vertical="center"/>
      <protection/>
    </xf>
    <xf numFmtId="49" fontId="6" fillId="0" borderId="32" xfId="49" applyNumberFormat="1" applyFont="1" applyFill="1" applyBorder="1" applyAlignment="1">
      <alignment horizontal="center" vertical="center"/>
      <protection/>
    </xf>
    <xf numFmtId="0" fontId="30" fillId="0" borderId="18" xfId="49" applyFont="1" applyFill="1" applyBorder="1" applyAlignment="1">
      <alignment horizontal="center" vertical="center"/>
      <protection/>
    </xf>
    <xf numFmtId="49" fontId="1" fillId="0" borderId="36" xfId="49" applyNumberFormat="1" applyFont="1" applyFill="1" applyBorder="1" applyAlignment="1">
      <alignment horizontal="center" vertical="center"/>
      <protection/>
    </xf>
    <xf numFmtId="4" fontId="1" fillId="0" borderId="23" xfId="49" applyNumberFormat="1" applyFont="1" applyFill="1" applyBorder="1" applyAlignment="1">
      <alignment vertical="center"/>
      <protection/>
    </xf>
    <xf numFmtId="4" fontId="1" fillId="0" borderId="35" xfId="49" applyNumberFormat="1" applyFont="1" applyFill="1" applyBorder="1" applyAlignment="1">
      <alignment vertical="center"/>
      <protection/>
    </xf>
    <xf numFmtId="0" fontId="6" fillId="0" borderId="10" xfId="49" applyFont="1" applyFill="1" applyBorder="1" applyAlignment="1">
      <alignment horizontal="center" vertical="center"/>
      <protection/>
    </xf>
    <xf numFmtId="49" fontId="6" fillId="0" borderId="11" xfId="49" applyNumberFormat="1" applyFont="1" applyFill="1" applyBorder="1" applyAlignment="1">
      <alignment horizontal="center" vertical="center"/>
      <protection/>
    </xf>
    <xf numFmtId="49" fontId="6" fillId="0" borderId="21" xfId="49" applyNumberFormat="1" applyFont="1" applyFill="1" applyBorder="1" applyAlignment="1">
      <alignment horizontal="center" vertical="center"/>
      <protection/>
    </xf>
    <xf numFmtId="49" fontId="1" fillId="0" borderId="39" xfId="49" applyNumberFormat="1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horizontal="left" vertical="center"/>
      <protection/>
    </xf>
    <xf numFmtId="0" fontId="30" fillId="0" borderId="27" xfId="49" applyFont="1" applyBorder="1" applyAlignment="1">
      <alignment horizontal="center" vertical="center"/>
      <protection/>
    </xf>
    <xf numFmtId="49" fontId="30" fillId="0" borderId="28" xfId="49" applyNumberFormat="1" applyFont="1" applyBorder="1" applyAlignment="1">
      <alignment horizontal="center" vertical="center"/>
      <protection/>
    </xf>
    <xf numFmtId="0" fontId="30" fillId="0" borderId="28" xfId="49" applyFont="1" applyBorder="1" applyAlignment="1">
      <alignment horizontal="center" vertical="center"/>
      <protection/>
    </xf>
    <xf numFmtId="0" fontId="30" fillId="0" borderId="28" xfId="49" applyFont="1" applyBorder="1" applyAlignment="1">
      <alignment horizontal="center" vertical="center"/>
      <protection/>
    </xf>
    <xf numFmtId="49" fontId="30" fillId="0" borderId="29" xfId="49" applyNumberFormat="1" applyFont="1" applyBorder="1" applyAlignment="1">
      <alignment horizontal="center" vertical="center"/>
      <protection/>
    </xf>
    <xf numFmtId="4" fontId="30" fillId="0" borderId="26" xfId="49" applyNumberFormat="1" applyFont="1" applyFill="1" applyBorder="1" applyAlignment="1">
      <alignment vertical="center"/>
      <protection/>
    </xf>
    <xf numFmtId="4" fontId="6" fillId="0" borderId="33" xfId="49" applyNumberFormat="1" applyFont="1" applyFill="1" applyBorder="1" applyAlignment="1">
      <alignment vertical="center"/>
      <protection/>
    </xf>
    <xf numFmtId="0" fontId="33" fillId="0" borderId="0" xfId="49" applyFont="1" applyAlignment="1">
      <alignment vertical="center"/>
      <protection/>
    </xf>
    <xf numFmtId="4" fontId="6" fillId="0" borderId="43" xfId="49" applyNumberFormat="1" applyFont="1" applyFill="1" applyBorder="1" applyAlignment="1">
      <alignment vertical="center"/>
      <protection/>
    </xf>
    <xf numFmtId="0" fontId="0" fillId="0" borderId="44" xfId="49" applyFont="1" applyBorder="1" applyAlignment="1">
      <alignment vertical="center"/>
      <protection/>
    </xf>
    <xf numFmtId="49" fontId="1" fillId="0" borderId="21" xfId="49" applyNumberFormat="1" applyFont="1" applyFill="1" applyBorder="1" applyAlignment="1">
      <alignment horizontal="center" vertical="center"/>
      <protection/>
    </xf>
    <xf numFmtId="0" fontId="0" fillId="0" borderId="45" xfId="49" applyFont="1" applyBorder="1" applyAlignment="1">
      <alignment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46" xfId="49" applyFont="1" applyBorder="1" applyAlignment="1">
      <alignment vertical="center"/>
      <protection/>
    </xf>
    <xf numFmtId="0" fontId="1" fillId="0" borderId="47" xfId="49" applyFont="1" applyBorder="1" applyAlignment="1">
      <alignment vertical="center"/>
      <protection/>
    </xf>
    <xf numFmtId="0" fontId="1" fillId="0" borderId="48" xfId="49" applyFont="1" applyBorder="1" applyAlignment="1">
      <alignment vertical="center"/>
      <protection/>
    </xf>
    <xf numFmtId="0" fontId="0" fillId="0" borderId="49" xfId="49" applyFont="1" applyBorder="1" applyAlignment="1">
      <alignment vertical="center"/>
      <protection/>
    </xf>
    <xf numFmtId="0" fontId="1" fillId="0" borderId="50" xfId="49" applyFont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51" xfId="49" applyFont="1" applyBorder="1" applyAlignment="1">
      <alignment vertical="center"/>
      <protection/>
    </xf>
    <xf numFmtId="0" fontId="1" fillId="0" borderId="42" xfId="49" applyFont="1" applyBorder="1" applyAlignment="1">
      <alignment vertical="center"/>
      <protection/>
    </xf>
    <xf numFmtId="0" fontId="0" fillId="0" borderId="52" xfId="49" applyBorder="1" applyAlignment="1">
      <alignment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31" fillId="0" borderId="53" xfId="47" applyFont="1" applyBorder="1" applyAlignment="1">
      <alignment vertical="center"/>
      <protection/>
    </xf>
    <xf numFmtId="4" fontId="30" fillId="0" borderId="54" xfId="49" applyNumberFormat="1" applyFont="1" applyFill="1" applyBorder="1" applyAlignment="1">
      <alignment vertical="center"/>
      <protection/>
    </xf>
    <xf numFmtId="0" fontId="6" fillId="0" borderId="31" xfId="49" applyFont="1" applyFill="1" applyBorder="1" applyAlignment="1">
      <alignment horizontal="center" vertical="center"/>
      <protection/>
    </xf>
    <xf numFmtId="0" fontId="6" fillId="0" borderId="31" xfId="49" applyFont="1" applyFill="1" applyBorder="1" applyAlignment="1">
      <alignment horizontal="center" vertical="center"/>
      <protection/>
    </xf>
    <xf numFmtId="0" fontId="32" fillId="0" borderId="55" xfId="47" applyFont="1" applyFill="1" applyBorder="1" applyAlignment="1">
      <alignment vertical="center"/>
      <protection/>
    </xf>
    <xf numFmtId="0" fontId="26" fillId="0" borderId="48" xfId="47" applyFont="1" applyFill="1" applyBorder="1" applyAlignment="1">
      <alignment vertical="center" wrapText="1"/>
      <protection/>
    </xf>
    <xf numFmtId="4" fontId="34" fillId="0" borderId="12" xfId="49" applyNumberFormat="1" applyFont="1" applyFill="1" applyBorder="1" applyAlignment="1">
      <alignment vertical="center"/>
      <protection/>
    </xf>
    <xf numFmtId="49" fontId="1" fillId="0" borderId="11" xfId="49" applyNumberFormat="1" applyFont="1" applyFill="1" applyBorder="1" applyAlignment="1">
      <alignment horizontal="center" vertical="center"/>
      <protection/>
    </xf>
    <xf numFmtId="4" fontId="34" fillId="0" borderId="19" xfId="49" applyNumberFormat="1" applyFont="1" applyFill="1" applyBorder="1" applyAlignment="1">
      <alignment vertical="center"/>
      <protection/>
    </xf>
    <xf numFmtId="0" fontId="26" fillId="0" borderId="42" xfId="47" applyFont="1" applyFill="1" applyBorder="1" applyAlignment="1">
      <alignment vertical="center" wrapText="1"/>
      <protection/>
    </xf>
    <xf numFmtId="0" fontId="1" fillId="0" borderId="56" xfId="49" applyFont="1" applyFill="1" applyBorder="1" applyAlignment="1">
      <alignment horizontal="center" vertical="center"/>
      <protection/>
    </xf>
    <xf numFmtId="0" fontId="1" fillId="0" borderId="39" xfId="49" applyFont="1" applyFill="1" applyBorder="1" applyAlignment="1">
      <alignment horizontal="center" vertical="center"/>
      <protection/>
    </xf>
    <xf numFmtId="49" fontId="1" fillId="0" borderId="57" xfId="49" applyNumberFormat="1" applyFont="1" applyFill="1" applyBorder="1" applyAlignment="1">
      <alignment horizontal="center" vertical="center"/>
      <protection/>
    </xf>
    <xf numFmtId="4" fontId="1" fillId="0" borderId="58" xfId="49" applyNumberFormat="1" applyFont="1" applyFill="1" applyBorder="1" applyAlignment="1">
      <alignment vertical="center"/>
      <protection/>
    </xf>
    <xf numFmtId="0" fontId="26" fillId="0" borderId="59" xfId="47" applyFont="1" applyFill="1" applyBorder="1" applyAlignment="1">
      <alignment vertical="center" wrapText="1"/>
      <protection/>
    </xf>
    <xf numFmtId="4" fontId="34" fillId="0" borderId="23" xfId="49" applyNumberFormat="1" applyFont="1" applyFill="1" applyBorder="1" applyAlignment="1">
      <alignment vertical="center"/>
      <protection/>
    </xf>
    <xf numFmtId="49" fontId="1" fillId="0" borderId="11" xfId="49" applyNumberFormat="1" applyFont="1" applyFill="1" applyBorder="1" applyAlignment="1">
      <alignment horizontal="center" vertical="center"/>
      <protection/>
    </xf>
    <xf numFmtId="0" fontId="26" fillId="0" borderId="47" xfId="47" applyFont="1" applyFill="1" applyBorder="1" applyAlignment="1">
      <alignment vertical="center" wrapText="1"/>
      <protection/>
    </xf>
    <xf numFmtId="49" fontId="6" fillId="0" borderId="36" xfId="49" applyNumberFormat="1" applyFont="1" applyFill="1" applyBorder="1" applyAlignment="1">
      <alignment horizontal="center" vertical="center"/>
      <protection/>
    </xf>
    <xf numFmtId="0" fontId="26" fillId="0" borderId="42" xfId="47" applyFont="1" applyFill="1" applyBorder="1" applyAlignment="1">
      <alignment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26" fillId="0" borderId="46" xfId="47" applyFont="1" applyFill="1" applyBorder="1" applyAlignment="1">
      <alignment vertical="center" wrapText="1"/>
      <protection/>
    </xf>
    <xf numFmtId="0" fontId="6" fillId="0" borderId="43" xfId="49" applyFont="1" applyFill="1" applyBorder="1" applyAlignment="1">
      <alignment horizontal="center" vertical="center"/>
      <protection/>
    </xf>
    <xf numFmtId="0" fontId="30" fillId="0" borderId="60" xfId="49" applyFont="1" applyFill="1" applyBorder="1" applyAlignment="1">
      <alignment horizontal="center" vertical="center"/>
      <protection/>
    </xf>
    <xf numFmtId="0" fontId="1" fillId="0" borderId="61" xfId="49" applyFont="1" applyFill="1" applyBorder="1" applyAlignment="1">
      <alignment horizontal="center"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32" fillId="0" borderId="48" xfId="47" applyFont="1" applyFill="1" applyBorder="1" applyAlignment="1">
      <alignment vertical="center"/>
      <protection/>
    </xf>
    <xf numFmtId="4" fontId="6" fillId="0" borderId="38" xfId="49" applyNumberFormat="1" applyFont="1" applyFill="1" applyBorder="1" applyAlignment="1">
      <alignment vertical="center"/>
      <protection/>
    </xf>
    <xf numFmtId="4" fontId="1" fillId="0" borderId="15" xfId="49" applyNumberFormat="1" applyFont="1" applyFill="1" applyBorder="1" applyAlignment="1">
      <alignment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0" fontId="32" fillId="0" borderId="55" xfId="47" applyFont="1" applyBorder="1" applyAlignment="1">
      <alignment vertical="center" wrapText="1"/>
      <protection/>
    </xf>
    <xf numFmtId="0" fontId="32" fillId="0" borderId="55" xfId="47" applyFont="1" applyBorder="1" applyAlignment="1">
      <alignment vertical="center"/>
      <protection/>
    </xf>
    <xf numFmtId="4" fontId="1" fillId="0" borderId="58" xfId="49" applyNumberFormat="1" applyFont="1" applyFill="1" applyBorder="1" applyAlignment="1">
      <alignment vertical="center"/>
      <protection/>
    </xf>
    <xf numFmtId="4" fontId="34" fillId="0" borderId="58" xfId="49" applyNumberFormat="1" applyFont="1" applyFill="1" applyBorder="1" applyAlignment="1">
      <alignment vertical="center"/>
      <protection/>
    </xf>
    <xf numFmtId="0" fontId="30" fillId="0" borderId="40" xfId="49" applyFont="1" applyBorder="1" applyAlignment="1">
      <alignment horizontal="center" vertical="center"/>
      <protection/>
    </xf>
    <xf numFmtId="49" fontId="30" fillId="0" borderId="50" xfId="49" applyNumberFormat="1" applyFont="1" applyBorder="1" applyAlignment="1">
      <alignment horizontal="center" vertical="center"/>
      <protection/>
    </xf>
    <xf numFmtId="0" fontId="30" fillId="0" borderId="50" xfId="49" applyFont="1" applyBorder="1" applyAlignment="1">
      <alignment horizontal="center" vertical="center"/>
      <protection/>
    </xf>
    <xf numFmtId="0" fontId="30" fillId="0" borderId="50" xfId="49" applyFont="1" applyBorder="1" applyAlignment="1">
      <alignment horizontal="center" vertical="center"/>
      <protection/>
    </xf>
    <xf numFmtId="49" fontId="30" fillId="0" borderId="62" xfId="49" applyNumberFormat="1" applyFont="1" applyBorder="1" applyAlignment="1">
      <alignment horizontal="center" vertical="center"/>
      <protection/>
    </xf>
    <xf numFmtId="0" fontId="31" fillId="0" borderId="51" xfId="47" applyFont="1" applyBorder="1" applyAlignment="1">
      <alignment vertical="center"/>
      <protection/>
    </xf>
    <xf numFmtId="4" fontId="30" fillId="0" borderId="25" xfId="49" applyNumberFormat="1" applyFont="1" applyFill="1" applyBorder="1" applyAlignment="1">
      <alignment vertical="center"/>
      <protection/>
    </xf>
    <xf numFmtId="0" fontId="6" fillId="0" borderId="43" xfId="49" applyFont="1" applyBorder="1" applyAlignment="1">
      <alignment horizontal="center" vertical="center"/>
      <protection/>
    </xf>
    <xf numFmtId="49" fontId="1" fillId="0" borderId="59" xfId="49" applyNumberFormat="1" applyFont="1" applyFill="1" applyBorder="1" applyAlignment="1">
      <alignment horizontal="center" vertical="center"/>
      <protection/>
    </xf>
    <xf numFmtId="0" fontId="6" fillId="0" borderId="56" xfId="49" applyFont="1" applyFill="1" applyBorder="1" applyAlignment="1">
      <alignment horizontal="center" vertical="center"/>
      <protection/>
    </xf>
    <xf numFmtId="49" fontId="6" fillId="0" borderId="41" xfId="49" applyNumberFormat="1" applyFont="1" applyFill="1" applyBorder="1" applyAlignment="1">
      <alignment horizontal="center" vertical="center"/>
      <protection/>
    </xf>
    <xf numFmtId="4" fontId="1" fillId="0" borderId="22" xfId="49" applyNumberFormat="1" applyFont="1" applyFill="1" applyBorder="1" applyAlignment="1">
      <alignment vertical="center"/>
      <protection/>
    </xf>
    <xf numFmtId="4" fontId="1" fillId="0" borderId="19" xfId="49" applyNumberFormat="1" applyFont="1" applyFill="1" applyBorder="1" applyAlignment="1">
      <alignment vertical="center"/>
      <protection/>
    </xf>
    <xf numFmtId="4" fontId="1" fillId="0" borderId="63" xfId="49" applyNumberFormat="1" applyFont="1" applyFill="1" applyBorder="1" applyAlignment="1">
      <alignment vertical="center"/>
      <protection/>
    </xf>
    <xf numFmtId="4" fontId="1" fillId="0" borderId="64" xfId="49" applyNumberFormat="1" applyFont="1" applyFill="1" applyBorder="1" applyAlignment="1">
      <alignment vertical="center"/>
      <protection/>
    </xf>
    <xf numFmtId="0" fontId="32" fillId="0" borderId="32" xfId="47" applyFont="1" applyBorder="1" applyAlignment="1">
      <alignment vertical="center"/>
      <protection/>
    </xf>
    <xf numFmtId="49" fontId="6" fillId="0" borderId="31" xfId="0" applyNumberFormat="1" applyFont="1" applyBorder="1" applyAlignment="1">
      <alignment horizontal="center" vertical="center"/>
    </xf>
    <xf numFmtId="0" fontId="26" fillId="0" borderId="37" xfId="47" applyFont="1" applyFill="1" applyBorder="1" applyAlignment="1">
      <alignment vertical="center"/>
      <protection/>
    </xf>
    <xf numFmtId="0" fontId="1" fillId="0" borderId="60" xfId="49" applyFont="1" applyFill="1" applyBorder="1" applyAlignment="1">
      <alignment horizontal="center" vertical="center"/>
      <protection/>
    </xf>
    <xf numFmtId="49" fontId="1" fillId="0" borderId="12" xfId="49" applyNumberFormat="1" applyFont="1" applyFill="1" applyBorder="1" applyAlignment="1">
      <alignment horizontal="center" vertical="center"/>
      <protection/>
    </xf>
    <xf numFmtId="49" fontId="1" fillId="0" borderId="21" xfId="50" applyNumberFormat="1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49" fontId="1" fillId="0" borderId="21" xfId="49" applyNumberFormat="1" applyFont="1" applyFill="1" applyBorder="1" applyAlignment="1">
      <alignment horizontal="center" vertical="center"/>
      <protection/>
    </xf>
    <xf numFmtId="4" fontId="1" fillId="0" borderId="38" xfId="49" applyNumberFormat="1" applyFont="1" applyFill="1" applyBorder="1" applyAlignment="1">
      <alignment vertical="center"/>
      <protection/>
    </xf>
    <xf numFmtId="49" fontId="5" fillId="0" borderId="12" xfId="49" applyNumberFormat="1" applyFont="1" applyFill="1" applyBorder="1" applyAlignment="1">
      <alignment horizontal="center" vertical="center"/>
      <protection/>
    </xf>
    <xf numFmtId="4" fontId="34" fillId="0" borderId="36" xfId="49" applyNumberFormat="1" applyFont="1" applyFill="1" applyBorder="1" applyAlignment="1">
      <alignment vertical="center"/>
      <protection/>
    </xf>
    <xf numFmtId="0" fontId="1" fillId="0" borderId="40" xfId="49" applyFont="1" applyFill="1" applyBorder="1" applyAlignment="1">
      <alignment horizontal="center" vertical="center"/>
      <protection/>
    </xf>
    <xf numFmtId="49" fontId="6" fillId="0" borderId="50" xfId="49" applyNumberFormat="1" applyFont="1" applyFill="1" applyBorder="1" applyAlignment="1">
      <alignment horizontal="center" vertical="center"/>
      <protection/>
    </xf>
    <xf numFmtId="0" fontId="1" fillId="0" borderId="50" xfId="49" applyFont="1" applyFill="1" applyBorder="1" applyAlignment="1">
      <alignment horizontal="center" vertical="center"/>
      <protection/>
    </xf>
    <xf numFmtId="0" fontId="1" fillId="0" borderId="50" xfId="49" applyFont="1" applyFill="1" applyBorder="1" applyAlignment="1">
      <alignment horizontal="center" vertical="center"/>
      <protection/>
    </xf>
    <xf numFmtId="49" fontId="1" fillId="0" borderId="62" xfId="49" applyNumberFormat="1" applyFont="1" applyFill="1" applyBorder="1" applyAlignment="1">
      <alignment horizontal="center" vertical="center"/>
      <protection/>
    </xf>
    <xf numFmtId="0" fontId="26" fillId="0" borderId="51" xfId="47" applyFont="1" applyFill="1" applyBorder="1" applyAlignment="1">
      <alignment vertical="center"/>
      <protection/>
    </xf>
    <xf numFmtId="4" fontId="34" fillId="0" borderId="22" xfId="49" applyNumberFormat="1" applyFont="1" applyFill="1" applyBorder="1" applyAlignment="1">
      <alignment vertical="center"/>
      <protection/>
    </xf>
    <xf numFmtId="49" fontId="6" fillId="0" borderId="12" xfId="49" applyNumberFormat="1" applyFont="1" applyFill="1" applyBorder="1" applyAlignment="1">
      <alignment horizontal="center" vertical="center"/>
      <protection/>
    </xf>
    <xf numFmtId="0" fontId="26" fillId="0" borderId="65" xfId="47" applyFont="1" applyFill="1" applyBorder="1" applyAlignment="1">
      <alignment vertical="center" wrapText="1"/>
      <protection/>
    </xf>
    <xf numFmtId="4" fontId="1" fillId="0" borderId="66" xfId="49" applyNumberFormat="1" applyFont="1" applyFill="1" applyBorder="1" applyAlignment="1">
      <alignment vertical="center"/>
      <protection/>
    </xf>
    <xf numFmtId="4" fontId="1" fillId="0" borderId="19" xfId="49" applyNumberFormat="1" applyFont="1" applyFill="1" applyBorder="1" applyAlignment="1">
      <alignment/>
      <protection/>
    </xf>
    <xf numFmtId="4" fontId="6" fillId="0" borderId="30" xfId="49" applyNumberFormat="1" applyFont="1" applyFill="1" applyBorder="1" applyAlignment="1">
      <alignment vertical="center"/>
      <protection/>
    </xf>
    <xf numFmtId="173" fontId="1" fillId="0" borderId="67" xfId="49" applyNumberFormat="1" applyFont="1" applyFill="1" applyBorder="1" applyAlignment="1">
      <alignment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32" fillId="0" borderId="32" xfId="47" applyFont="1" applyBorder="1" applyAlignment="1">
      <alignment vertical="center" wrapText="1"/>
      <protection/>
    </xf>
    <xf numFmtId="0" fontId="1" fillId="0" borderId="11" xfId="49" applyFont="1" applyFill="1" applyBorder="1">
      <alignment/>
      <protection/>
    </xf>
    <xf numFmtId="4" fontId="1" fillId="0" borderId="68" xfId="49" applyNumberFormat="1" applyFont="1" applyFill="1" applyBorder="1" applyAlignment="1">
      <alignment vertical="center"/>
      <protection/>
    </xf>
    <xf numFmtId="4" fontId="1" fillId="0" borderId="19" xfId="49" applyNumberFormat="1" applyFont="1" applyBorder="1" applyAlignment="1">
      <alignment vertical="center"/>
      <protection/>
    </xf>
    <xf numFmtId="0" fontId="1" fillId="0" borderId="69" xfId="49" applyFont="1" applyBorder="1" applyAlignment="1">
      <alignment horizontal="center" vertical="center"/>
      <protection/>
    </xf>
    <xf numFmtId="4" fontId="1" fillId="0" borderId="25" xfId="49" applyNumberFormat="1" applyFont="1" applyFill="1" applyBorder="1" applyAlignment="1">
      <alignment vertical="center"/>
      <protection/>
    </xf>
    <xf numFmtId="0" fontId="1" fillId="0" borderId="56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1" fillId="0" borderId="60" xfId="49" applyFont="1" applyBorder="1" applyAlignment="1">
      <alignment horizontal="center" vertical="center"/>
      <protection/>
    </xf>
    <xf numFmtId="0" fontId="26" fillId="0" borderId="47" xfId="47" applyFont="1" applyFill="1" applyBorder="1" applyAlignment="1">
      <alignment vertical="center"/>
      <protection/>
    </xf>
    <xf numFmtId="4" fontId="1" fillId="0" borderId="14" xfId="49" applyNumberFormat="1" applyFont="1" applyFill="1" applyBorder="1" applyAlignment="1">
      <alignment vertical="center"/>
      <protection/>
    </xf>
    <xf numFmtId="4" fontId="1" fillId="0" borderId="60" xfId="49" applyNumberFormat="1" applyFont="1" applyFill="1" applyBorder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49" fontId="4" fillId="0" borderId="70" xfId="49" applyNumberFormat="1" applyFont="1" applyBorder="1" applyAlignment="1">
      <alignment horizontal="center" vertical="center"/>
      <protection/>
    </xf>
    <xf numFmtId="49" fontId="4" fillId="0" borderId="22" xfId="49" applyNumberFormat="1" applyFont="1" applyBorder="1" applyAlignment="1">
      <alignment horizontal="center" vertical="center"/>
      <protection/>
    </xf>
    <xf numFmtId="0" fontId="4" fillId="0" borderId="71" xfId="49" applyFont="1" applyBorder="1" applyAlignment="1">
      <alignment horizontal="center" vertical="center"/>
      <protection/>
    </xf>
    <xf numFmtId="0" fontId="4" fillId="0" borderId="69" xfId="49" applyFont="1" applyBorder="1" applyAlignment="1">
      <alignment horizontal="center" vertical="center"/>
      <protection/>
    </xf>
    <xf numFmtId="0" fontId="4" fillId="0" borderId="72" xfId="49" applyFont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2" xfId="49" applyFont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0" fontId="4" fillId="0" borderId="74" xfId="49" applyFont="1" applyBorder="1" applyAlignment="1">
      <alignment horizontal="center" vertical="center"/>
      <protection/>
    </xf>
    <xf numFmtId="0" fontId="0" fillId="0" borderId="75" xfId="0" applyFont="1" applyBorder="1" applyAlignment="1">
      <alignment horizontal="center" vertical="center"/>
    </xf>
    <xf numFmtId="0" fontId="4" fillId="0" borderId="70" xfId="49" applyFont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1" fillId="0" borderId="70" xfId="49" applyFont="1" applyBorder="1" applyAlignment="1">
      <alignment horizontal="center" vertical="center" textRotation="90" wrapText="1"/>
      <protection/>
    </xf>
    <xf numFmtId="0" fontId="1" fillId="0" borderId="64" xfId="49" applyFont="1" applyBorder="1" applyAlignment="1">
      <alignment horizontal="center" vertical="center" textRotation="90" wrapText="1"/>
      <protection/>
    </xf>
    <xf numFmtId="0" fontId="1" fillId="0" borderId="22" xfId="49" applyFont="1" applyBorder="1" applyAlignment="1">
      <alignment horizontal="center" vertical="center" textRotation="90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čtení rozpočtu 2006 - příjmy" xfId="47"/>
    <cellStyle name="normální_2. Rozpočet 2007 - tabulky" xfId="48"/>
    <cellStyle name="normální_Rozpis výdajů 03 bez PO" xfId="49"/>
    <cellStyle name="normální_Rozpis výdajů 03 bez PO 3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57"/>
  <sheetViews>
    <sheetView tabSelected="1" workbookViewId="0" topLeftCell="A2">
      <pane xSplit="1" ySplit="7" topLeftCell="B6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M80" sqref="M80"/>
    </sheetView>
  </sheetViews>
  <sheetFormatPr defaultColWidth="9.140625" defaultRowHeight="12.75"/>
  <cols>
    <col min="1" max="2" width="3.00390625" style="1" customWidth="1"/>
    <col min="3" max="3" width="9.140625" style="1" customWidth="1"/>
    <col min="4" max="4" width="4.28125" style="1" customWidth="1"/>
    <col min="5" max="5" width="5.28125" style="1" customWidth="1"/>
    <col min="6" max="6" width="7.8515625" style="1" bestFit="1" customWidth="1"/>
    <col min="7" max="7" width="40.57421875" style="1" customWidth="1"/>
    <col min="8" max="8" width="8.140625" style="1" customWidth="1"/>
    <col min="9" max="9" width="8.7109375" style="1" customWidth="1"/>
    <col min="10" max="10" width="9.28125" style="1" bestFit="1" customWidth="1"/>
    <col min="11" max="11" width="9.421875" style="1" customWidth="1"/>
    <col min="12" max="16384" width="9.140625" style="1" customWidth="1"/>
  </cols>
  <sheetData>
    <row r="1" spans="1:11" s="19" customFormat="1" ht="18">
      <c r="A1" s="192" t="s">
        <v>85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20" customFormat="1" ht="12.75">
      <c r="A2" s="21"/>
      <c r="B2" s="22"/>
      <c r="C2" s="23"/>
      <c r="D2" s="22"/>
      <c r="E2" s="22"/>
      <c r="F2" s="24"/>
      <c r="G2" s="25"/>
      <c r="H2" s="26"/>
      <c r="I2" s="26"/>
      <c r="J2" s="26"/>
      <c r="K2" s="27"/>
    </row>
    <row r="3" spans="1:11" s="20" customFormat="1" ht="15.75" customHeight="1">
      <c r="A3" s="193" t="s">
        <v>82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3.5" thickBot="1">
      <c r="A4" s="28"/>
      <c r="B4" s="28"/>
      <c r="C4" s="28"/>
      <c r="D4" s="28"/>
      <c r="E4" s="28"/>
      <c r="F4" s="28"/>
      <c r="G4" s="28"/>
      <c r="H4" s="28"/>
      <c r="I4" s="29"/>
      <c r="K4" s="29" t="s">
        <v>15</v>
      </c>
    </row>
    <row r="5" spans="1:11" ht="12.75" customHeight="1" thickBot="1">
      <c r="A5" s="194" t="s">
        <v>7</v>
      </c>
      <c r="B5" s="196" t="s">
        <v>1</v>
      </c>
      <c r="C5" s="198" t="s">
        <v>3</v>
      </c>
      <c r="D5" s="198" t="s">
        <v>4</v>
      </c>
      <c r="E5" s="198" t="s">
        <v>5</v>
      </c>
      <c r="F5" s="204" t="s">
        <v>16</v>
      </c>
      <c r="G5" s="202" t="s">
        <v>17</v>
      </c>
      <c r="H5" s="206" t="s">
        <v>11</v>
      </c>
      <c r="I5" s="202" t="s">
        <v>80</v>
      </c>
      <c r="J5" s="200" t="s">
        <v>95</v>
      </c>
      <c r="K5" s="201"/>
    </row>
    <row r="6" spans="1:11" ht="12.75" customHeight="1" thickBot="1">
      <c r="A6" s="195"/>
      <c r="B6" s="197"/>
      <c r="C6" s="199"/>
      <c r="D6" s="199"/>
      <c r="E6" s="199"/>
      <c r="F6" s="205"/>
      <c r="G6" s="203"/>
      <c r="H6" s="207"/>
      <c r="I6" s="203"/>
      <c r="J6" s="30" t="s">
        <v>6</v>
      </c>
      <c r="K6" s="31" t="s">
        <v>81</v>
      </c>
    </row>
    <row r="7" spans="1:11" s="36" customFormat="1" ht="12.75" customHeight="1" thickBot="1">
      <c r="A7" s="208" t="s">
        <v>86</v>
      </c>
      <c r="B7" s="32" t="s">
        <v>2</v>
      </c>
      <c r="C7" s="33" t="s">
        <v>3</v>
      </c>
      <c r="D7" s="33" t="s">
        <v>4</v>
      </c>
      <c r="E7" s="33" t="s">
        <v>5</v>
      </c>
      <c r="F7" s="34"/>
      <c r="G7" s="102" t="s">
        <v>18</v>
      </c>
      <c r="H7" s="35">
        <f>H8+H118</f>
        <v>232</v>
      </c>
      <c r="I7" s="35">
        <f>I8+I118</f>
        <v>284259.39012925</v>
      </c>
      <c r="J7" s="35">
        <f>J8+J118</f>
        <v>0</v>
      </c>
      <c r="K7" s="35">
        <f>K8+K118</f>
        <v>284259.39012925</v>
      </c>
    </row>
    <row r="8" spans="1:11" ht="12.75" customHeight="1" thickBot="1">
      <c r="A8" s="209"/>
      <c r="B8" s="79" t="s">
        <v>2</v>
      </c>
      <c r="C8" s="80" t="s">
        <v>0</v>
      </c>
      <c r="D8" s="81" t="s">
        <v>0</v>
      </c>
      <c r="E8" s="82" t="s">
        <v>0</v>
      </c>
      <c r="F8" s="83"/>
      <c r="G8" s="103" t="s">
        <v>19</v>
      </c>
      <c r="H8" s="104">
        <f>H9+H11+H13+H15+H26+H33+H39+H45+H56+H61+H73+H84+H91+H96+H100+H102+H106+H111+H116</f>
        <v>0</v>
      </c>
      <c r="I8" s="104">
        <f>I9+I11+I13+I15+I26+I33+I39+I45+I56+I61+I73+I84+I91+I96+I100+I102+I106+I111+I116</f>
        <v>239247.24233</v>
      </c>
      <c r="J8" s="104">
        <f>J9+J11+J13+J15+J26+J33+J39+J45+J56+J61+J73+J84+J91+J96+J100+J102+J106+J111+J116</f>
        <v>0</v>
      </c>
      <c r="K8" s="84">
        <f>K9+K11+K13+K15+K26+K33+K39+K45+K56+K61+K73+K84+K91+K96+K100+K102+K106+K111+K116</f>
        <v>239247.24233</v>
      </c>
    </row>
    <row r="9" spans="1:11" ht="12.75" customHeight="1">
      <c r="A9" s="209"/>
      <c r="B9" s="37" t="s">
        <v>2</v>
      </c>
      <c r="C9" s="38" t="s">
        <v>70</v>
      </c>
      <c r="D9" s="39" t="s">
        <v>0</v>
      </c>
      <c r="E9" s="40" t="s">
        <v>0</v>
      </c>
      <c r="F9" s="41"/>
      <c r="G9" s="42" t="s">
        <v>71</v>
      </c>
      <c r="H9" s="87">
        <f>SUM(H10:H10)</f>
        <v>0</v>
      </c>
      <c r="I9" s="87">
        <f>SUM(I10:I10)</f>
        <v>281.036</v>
      </c>
      <c r="J9" s="87">
        <f>SUM(J10:J10)</f>
        <v>0</v>
      </c>
      <c r="K9" s="43">
        <f>SUM(K10:K10)</f>
        <v>281.036</v>
      </c>
    </row>
    <row r="10" spans="1:11" ht="12.75" customHeight="1" thickBot="1">
      <c r="A10" s="209"/>
      <c r="B10" s="59"/>
      <c r="C10" s="66"/>
      <c r="D10" s="61">
        <v>6409</v>
      </c>
      <c r="E10" s="62">
        <v>5363</v>
      </c>
      <c r="F10" s="147"/>
      <c r="G10" s="117" t="s">
        <v>73</v>
      </c>
      <c r="H10" s="137">
        <v>0</v>
      </c>
      <c r="I10" s="137">
        <v>281.036</v>
      </c>
      <c r="J10" s="137"/>
      <c r="K10" s="137">
        <f>I10+J10</f>
        <v>281.036</v>
      </c>
    </row>
    <row r="11" spans="1:11" ht="12.75" customHeight="1">
      <c r="A11" s="209"/>
      <c r="B11" s="37" t="s">
        <v>2</v>
      </c>
      <c r="C11" s="38" t="s">
        <v>76</v>
      </c>
      <c r="D11" s="39" t="s">
        <v>0</v>
      </c>
      <c r="E11" s="40" t="s">
        <v>0</v>
      </c>
      <c r="F11" s="41"/>
      <c r="G11" s="42" t="s">
        <v>77</v>
      </c>
      <c r="H11" s="87">
        <f>SUM(H12:H12)</f>
        <v>0</v>
      </c>
      <c r="I11" s="87">
        <f>SUM(I12:I12)</f>
        <v>5302.441</v>
      </c>
      <c r="J11" s="87">
        <f>SUM(J12:J12)</f>
        <v>0</v>
      </c>
      <c r="K11" s="43">
        <f>SUM(K12:K12)</f>
        <v>5302.441</v>
      </c>
    </row>
    <row r="12" spans="1:11" ht="12.75" customHeight="1" thickBot="1">
      <c r="A12" s="209"/>
      <c r="B12" s="59"/>
      <c r="C12" s="66"/>
      <c r="D12" s="61">
        <v>6409</v>
      </c>
      <c r="E12" s="62">
        <v>5363</v>
      </c>
      <c r="F12" s="147"/>
      <c r="G12" s="117" t="s">
        <v>73</v>
      </c>
      <c r="H12" s="137">
        <v>0</v>
      </c>
      <c r="I12" s="137">
        <v>5302.441</v>
      </c>
      <c r="J12" s="137"/>
      <c r="K12" s="137">
        <f>I12+J12</f>
        <v>5302.441</v>
      </c>
    </row>
    <row r="13" spans="1:11" ht="12.75" customHeight="1">
      <c r="A13" s="209"/>
      <c r="B13" s="37" t="s">
        <v>2</v>
      </c>
      <c r="C13" s="38" t="s">
        <v>78</v>
      </c>
      <c r="D13" s="39"/>
      <c r="E13" s="40" t="s">
        <v>0</v>
      </c>
      <c r="F13" s="41"/>
      <c r="G13" s="42" t="s">
        <v>79</v>
      </c>
      <c r="H13" s="87">
        <f>SUM(H14:H14)</f>
        <v>0</v>
      </c>
      <c r="I13" s="87">
        <f>SUM(I14:I14)</f>
        <v>1000.927</v>
      </c>
      <c r="J13" s="87">
        <f>SUM(J14:J14)</f>
        <v>0</v>
      </c>
      <c r="K13" s="43">
        <f>SUM(K14:K14)</f>
        <v>1000.927</v>
      </c>
    </row>
    <row r="14" spans="1:11" ht="12.75" customHeight="1" thickBot="1">
      <c r="A14" s="209"/>
      <c r="B14" s="59"/>
      <c r="C14" s="66"/>
      <c r="D14" s="61">
        <v>6409</v>
      </c>
      <c r="E14" s="62">
        <v>5363</v>
      </c>
      <c r="F14" s="147"/>
      <c r="G14" s="117" t="s">
        <v>73</v>
      </c>
      <c r="H14" s="137">
        <v>0</v>
      </c>
      <c r="I14" s="137">
        <v>1000.927</v>
      </c>
      <c r="J14" s="137"/>
      <c r="K14" s="137">
        <f>I14+J14</f>
        <v>1000.927</v>
      </c>
    </row>
    <row r="15" spans="1:11" ht="12.75" customHeight="1">
      <c r="A15" s="209"/>
      <c r="B15" s="68" t="s">
        <v>2</v>
      </c>
      <c r="C15" s="38" t="s">
        <v>21</v>
      </c>
      <c r="D15" s="105"/>
      <c r="E15" s="106" t="s">
        <v>0</v>
      </c>
      <c r="F15" s="69"/>
      <c r="G15" s="107" t="s">
        <v>22</v>
      </c>
      <c r="H15" s="43">
        <f>SUM(H16:H25)</f>
        <v>0</v>
      </c>
      <c r="I15" s="43">
        <f>SUM(I16:I25)</f>
        <v>49427</v>
      </c>
      <c r="J15" s="43">
        <f>SUM(J16:J25)</f>
        <v>0</v>
      </c>
      <c r="K15" s="43">
        <f>SUM(K16:K25)</f>
        <v>49427</v>
      </c>
    </row>
    <row r="16" spans="1:11" ht="12.75" customHeight="1">
      <c r="A16" s="209"/>
      <c r="B16" s="70"/>
      <c r="C16" s="66"/>
      <c r="D16" s="16">
        <v>2212</v>
      </c>
      <c r="E16" s="45">
        <v>6121</v>
      </c>
      <c r="F16" s="56">
        <v>38100000</v>
      </c>
      <c r="G16" s="108" t="s">
        <v>14</v>
      </c>
      <c r="H16" s="12">
        <v>0</v>
      </c>
      <c r="I16" s="109">
        <v>1532.87</v>
      </c>
      <c r="J16" s="12"/>
      <c r="K16" s="12">
        <f aca="true" t="shared" si="0" ref="K16:K31">I16+J16</f>
        <v>1532.87</v>
      </c>
    </row>
    <row r="17" spans="1:11" ht="12.75" customHeight="1">
      <c r="A17" s="209"/>
      <c r="B17" s="59"/>
      <c r="C17" s="66"/>
      <c r="D17" s="16">
        <v>2212</v>
      </c>
      <c r="E17" s="45">
        <v>6121</v>
      </c>
      <c r="F17" s="46" t="s">
        <v>23</v>
      </c>
      <c r="G17" s="108" t="s">
        <v>14</v>
      </c>
      <c r="H17" s="12">
        <v>0</v>
      </c>
      <c r="I17" s="109">
        <f>3882.54-4.5</f>
        <v>3878.04</v>
      </c>
      <c r="J17" s="12"/>
      <c r="K17" s="12">
        <f t="shared" si="0"/>
        <v>3878.04</v>
      </c>
    </row>
    <row r="18" spans="1:11" ht="12.75" customHeight="1">
      <c r="A18" s="209"/>
      <c r="B18" s="59"/>
      <c r="C18" s="66"/>
      <c r="D18" s="16">
        <v>2212</v>
      </c>
      <c r="E18" s="45">
        <v>6121</v>
      </c>
      <c r="F18" s="46" t="s">
        <v>24</v>
      </c>
      <c r="G18" s="108" t="s">
        <v>14</v>
      </c>
      <c r="H18" s="12">
        <v>0</v>
      </c>
      <c r="I18" s="109">
        <f>44002.09-51</f>
        <v>43951.09</v>
      </c>
      <c r="J18" s="12"/>
      <c r="K18" s="12">
        <f t="shared" si="0"/>
        <v>43951.09</v>
      </c>
    </row>
    <row r="19" spans="1:11" ht="12.75" customHeight="1">
      <c r="A19" s="209"/>
      <c r="B19" s="59"/>
      <c r="C19" s="66"/>
      <c r="D19" s="47">
        <v>2212</v>
      </c>
      <c r="E19" s="48">
        <v>5139</v>
      </c>
      <c r="F19" s="110">
        <v>38100000</v>
      </c>
      <c r="G19" s="14" t="s">
        <v>10</v>
      </c>
      <c r="H19" s="6">
        <v>0</v>
      </c>
      <c r="I19" s="111">
        <f>10*0.075</f>
        <v>0.75</v>
      </c>
      <c r="J19" s="6"/>
      <c r="K19" s="12">
        <f t="shared" si="0"/>
        <v>0.75</v>
      </c>
    </row>
    <row r="20" spans="1:11" ht="12.75" customHeight="1">
      <c r="A20" s="209"/>
      <c r="B20" s="59"/>
      <c r="C20" s="66"/>
      <c r="D20" s="16">
        <v>2212</v>
      </c>
      <c r="E20" s="48">
        <v>5139</v>
      </c>
      <c r="F20" s="3">
        <v>38185001</v>
      </c>
      <c r="G20" s="14" t="s">
        <v>10</v>
      </c>
      <c r="H20" s="6">
        <v>0</v>
      </c>
      <c r="I20" s="111">
        <f>10*0.075</f>
        <v>0.75</v>
      </c>
      <c r="J20" s="6"/>
      <c r="K20" s="12">
        <f t="shared" si="0"/>
        <v>0.75</v>
      </c>
    </row>
    <row r="21" spans="1:11" ht="12.75" customHeight="1">
      <c r="A21" s="209"/>
      <c r="B21" s="59"/>
      <c r="C21" s="66"/>
      <c r="D21" s="16">
        <v>2212</v>
      </c>
      <c r="E21" s="48">
        <v>5139</v>
      </c>
      <c r="F21" s="3">
        <v>38585005</v>
      </c>
      <c r="G21" s="14" t="s">
        <v>10</v>
      </c>
      <c r="H21" s="6">
        <v>0</v>
      </c>
      <c r="I21" s="111">
        <f>10*0.85</f>
        <v>8.5</v>
      </c>
      <c r="J21" s="6"/>
      <c r="K21" s="12">
        <f t="shared" si="0"/>
        <v>8.5</v>
      </c>
    </row>
    <row r="22" spans="1:11" ht="12.75" customHeight="1">
      <c r="A22" s="209"/>
      <c r="B22" s="59"/>
      <c r="C22" s="66"/>
      <c r="D22" s="16">
        <v>2212</v>
      </c>
      <c r="E22" s="48">
        <v>5169</v>
      </c>
      <c r="F22" s="56">
        <v>38100000</v>
      </c>
      <c r="G22" s="5" t="s">
        <v>8</v>
      </c>
      <c r="H22" s="6">
        <v>0</v>
      </c>
      <c r="I22" s="111">
        <f>50*0.075</f>
        <v>3.75</v>
      </c>
      <c r="J22" s="6"/>
      <c r="K22" s="12">
        <f t="shared" si="0"/>
        <v>3.75</v>
      </c>
    </row>
    <row r="23" spans="1:11" ht="12.75" customHeight="1">
      <c r="A23" s="209"/>
      <c r="B23" s="59"/>
      <c r="C23" s="66"/>
      <c r="D23" s="16">
        <v>2212</v>
      </c>
      <c r="E23" s="48">
        <v>5169</v>
      </c>
      <c r="F23" s="3">
        <v>38185001</v>
      </c>
      <c r="G23" s="5" t="s">
        <v>8</v>
      </c>
      <c r="H23" s="6">
        <v>0</v>
      </c>
      <c r="I23" s="111">
        <f>50*0.075</f>
        <v>3.75</v>
      </c>
      <c r="J23" s="6"/>
      <c r="K23" s="12">
        <f t="shared" si="0"/>
        <v>3.75</v>
      </c>
    </row>
    <row r="24" spans="1:11" ht="12.75" customHeight="1">
      <c r="A24" s="209"/>
      <c r="B24" s="59"/>
      <c r="C24" s="66"/>
      <c r="D24" s="16">
        <v>2212</v>
      </c>
      <c r="E24" s="48">
        <v>5169</v>
      </c>
      <c r="F24" s="3">
        <v>38585005</v>
      </c>
      <c r="G24" s="5" t="s">
        <v>8</v>
      </c>
      <c r="H24" s="6">
        <v>0</v>
      </c>
      <c r="I24" s="111">
        <f>50*0.85</f>
        <v>42.5</v>
      </c>
      <c r="J24" s="6"/>
      <c r="K24" s="12">
        <f t="shared" si="0"/>
        <v>42.5</v>
      </c>
    </row>
    <row r="25" spans="1:11" ht="12.75" customHeight="1" thickBot="1">
      <c r="A25" s="209"/>
      <c r="B25" s="157"/>
      <c r="C25" s="158"/>
      <c r="D25" s="16">
        <v>6310</v>
      </c>
      <c r="E25" s="45">
        <v>5163</v>
      </c>
      <c r="F25" s="46"/>
      <c r="G25" s="120" t="s">
        <v>20</v>
      </c>
      <c r="H25" s="12">
        <v>0</v>
      </c>
      <c r="I25" s="12">
        <v>5</v>
      </c>
      <c r="J25" s="12"/>
      <c r="K25" s="12">
        <f t="shared" si="0"/>
        <v>5</v>
      </c>
    </row>
    <row r="26" spans="1:11" ht="12.75" customHeight="1">
      <c r="A26" s="209"/>
      <c r="B26" s="68" t="s">
        <v>2</v>
      </c>
      <c r="C26" s="38" t="s">
        <v>25</v>
      </c>
      <c r="D26" s="105"/>
      <c r="E26" s="106" t="s">
        <v>0</v>
      </c>
      <c r="F26" s="69"/>
      <c r="G26" s="107" t="s">
        <v>26</v>
      </c>
      <c r="H26" s="43">
        <f>SUM(H27:H32)</f>
        <v>0</v>
      </c>
      <c r="I26" s="43">
        <f>SUM(I27:I32)</f>
        <v>11862.34533</v>
      </c>
      <c r="J26" s="43">
        <f>SUM(J27:J32)</f>
        <v>0</v>
      </c>
      <c r="K26" s="43">
        <f>SUM(K27:K32)</f>
        <v>11862.34533</v>
      </c>
    </row>
    <row r="27" spans="1:11" ht="12.75" customHeight="1">
      <c r="A27" s="209"/>
      <c r="B27" s="70"/>
      <c r="C27" s="66"/>
      <c r="D27" s="16">
        <v>2212</v>
      </c>
      <c r="E27" s="45">
        <v>6121</v>
      </c>
      <c r="F27" s="56">
        <v>38100000</v>
      </c>
      <c r="G27" s="108" t="s">
        <v>14</v>
      </c>
      <c r="H27" s="12">
        <v>0</v>
      </c>
      <c r="I27" s="109">
        <v>324.47</v>
      </c>
      <c r="J27" s="12"/>
      <c r="K27" s="12">
        <f t="shared" si="0"/>
        <v>324.47</v>
      </c>
    </row>
    <row r="28" spans="1:11" ht="12.75" customHeight="1">
      <c r="A28" s="209"/>
      <c r="B28" s="59"/>
      <c r="C28" s="66"/>
      <c r="D28" s="16">
        <v>2212</v>
      </c>
      <c r="E28" s="45">
        <v>6121</v>
      </c>
      <c r="F28" s="46" t="s">
        <v>23</v>
      </c>
      <c r="G28" s="108" t="s">
        <v>14</v>
      </c>
      <c r="H28" s="12">
        <v>0</v>
      </c>
      <c r="I28" s="109">
        <f>604.02-245.92268</f>
        <v>358.09731999999997</v>
      </c>
      <c r="J28" s="12"/>
      <c r="K28" s="12">
        <f t="shared" si="0"/>
        <v>358.09731999999997</v>
      </c>
    </row>
    <row r="29" spans="1:11" ht="12.75" customHeight="1">
      <c r="A29" s="209"/>
      <c r="B29" s="59"/>
      <c r="C29" s="66"/>
      <c r="D29" s="16">
        <v>2212</v>
      </c>
      <c r="E29" s="45">
        <v>6121</v>
      </c>
      <c r="F29" s="46" t="s">
        <v>24</v>
      </c>
      <c r="G29" s="108" t="s">
        <v>14</v>
      </c>
      <c r="H29" s="12">
        <v>0</v>
      </c>
      <c r="I29" s="109">
        <f>6845.51-2787.12366</f>
        <v>4058.38634</v>
      </c>
      <c r="J29" s="12"/>
      <c r="K29" s="12">
        <f t="shared" si="0"/>
        <v>4058.38634</v>
      </c>
    </row>
    <row r="30" spans="1:11" ht="12.75" customHeight="1">
      <c r="A30" s="209"/>
      <c r="B30" s="113"/>
      <c r="C30" s="67"/>
      <c r="D30" s="114">
        <v>6310</v>
      </c>
      <c r="E30" s="58">
        <v>5163</v>
      </c>
      <c r="F30" s="115"/>
      <c r="G30" s="108" t="s">
        <v>20</v>
      </c>
      <c r="H30" s="116">
        <v>0</v>
      </c>
      <c r="I30" s="109">
        <v>5</v>
      </c>
      <c r="J30" s="116"/>
      <c r="K30" s="12">
        <f t="shared" si="0"/>
        <v>5</v>
      </c>
    </row>
    <row r="31" spans="1:11" ht="12.75" customHeight="1">
      <c r="A31" s="209"/>
      <c r="B31" s="10"/>
      <c r="C31" s="53"/>
      <c r="D31" s="16">
        <v>6402</v>
      </c>
      <c r="E31" s="54">
        <v>5368</v>
      </c>
      <c r="F31" s="49"/>
      <c r="G31" s="120" t="s">
        <v>28</v>
      </c>
      <c r="H31" s="6">
        <v>0</v>
      </c>
      <c r="I31" s="6">
        <f>3033.04634</f>
        <v>3033.04634</v>
      </c>
      <c r="J31" s="6"/>
      <c r="K31" s="12">
        <f t="shared" si="0"/>
        <v>3033.04634</v>
      </c>
    </row>
    <row r="32" spans="1:11" ht="12.75" customHeight="1" thickBot="1">
      <c r="A32" s="209"/>
      <c r="B32" s="8"/>
      <c r="C32" s="71"/>
      <c r="D32" s="51">
        <v>6409</v>
      </c>
      <c r="E32" s="63">
        <v>5363</v>
      </c>
      <c r="F32" s="64"/>
      <c r="G32" s="117" t="s">
        <v>61</v>
      </c>
      <c r="H32" s="17">
        <v>0</v>
      </c>
      <c r="I32" s="109">
        <f>0.1+4083.24533</f>
        <v>4083.34533</v>
      </c>
      <c r="J32" s="153"/>
      <c r="K32" s="17">
        <f>I32+J32</f>
        <v>4083.34533</v>
      </c>
    </row>
    <row r="33" spans="1:11" ht="12.75" customHeight="1">
      <c r="A33" s="209"/>
      <c r="B33" s="68" t="s">
        <v>2</v>
      </c>
      <c r="C33" s="38" t="s">
        <v>29</v>
      </c>
      <c r="D33" s="105"/>
      <c r="E33" s="106" t="s">
        <v>0</v>
      </c>
      <c r="F33" s="69"/>
      <c r="G33" s="107" t="s">
        <v>30</v>
      </c>
      <c r="H33" s="44">
        <f>SUM(H34:H38)</f>
        <v>0</v>
      </c>
      <c r="I33" s="44">
        <f>SUM(I34:I38)</f>
        <v>1394</v>
      </c>
      <c r="J33" s="44">
        <f>SUM(J34:J38)</f>
        <v>0</v>
      </c>
      <c r="K33" s="43">
        <f>SUM(K34:K38)</f>
        <v>1394</v>
      </c>
    </row>
    <row r="34" spans="1:11" ht="12.75" customHeight="1">
      <c r="A34" s="209"/>
      <c r="B34" s="70"/>
      <c r="C34" s="66"/>
      <c r="D34" s="16">
        <v>2212</v>
      </c>
      <c r="E34" s="45">
        <v>6121</v>
      </c>
      <c r="F34" s="56">
        <v>38100000</v>
      </c>
      <c r="G34" s="108" t="s">
        <v>14</v>
      </c>
      <c r="H34" s="6">
        <v>0</v>
      </c>
      <c r="I34" s="111">
        <v>8.06</v>
      </c>
      <c r="J34" s="6"/>
      <c r="K34" s="12">
        <f>I34+J34</f>
        <v>8.06</v>
      </c>
    </row>
    <row r="35" spans="1:11" ht="12.75" customHeight="1">
      <c r="A35" s="209"/>
      <c r="B35" s="59"/>
      <c r="C35" s="66"/>
      <c r="D35" s="16">
        <v>2212</v>
      </c>
      <c r="E35" s="45">
        <v>6121</v>
      </c>
      <c r="F35" s="46" t="s">
        <v>23</v>
      </c>
      <c r="G35" s="108" t="s">
        <v>14</v>
      </c>
      <c r="H35" s="6">
        <v>0</v>
      </c>
      <c r="I35" s="111">
        <f>111.98-80.96873</f>
        <v>31.01127000000001</v>
      </c>
      <c r="J35" s="6"/>
      <c r="K35" s="12">
        <f>I35+J35</f>
        <v>31.01127000000001</v>
      </c>
    </row>
    <row r="36" spans="1:11" ht="12.75" customHeight="1">
      <c r="A36" s="209"/>
      <c r="B36" s="59"/>
      <c r="C36" s="66"/>
      <c r="D36" s="16">
        <v>2212</v>
      </c>
      <c r="E36" s="45">
        <v>6121</v>
      </c>
      <c r="F36" s="46" t="s">
        <v>24</v>
      </c>
      <c r="G36" s="108" t="s">
        <v>14</v>
      </c>
      <c r="H36" s="6">
        <v>0</v>
      </c>
      <c r="I36" s="111">
        <f>1269.06-917.64561</f>
        <v>351.4143899999999</v>
      </c>
      <c r="J36" s="6"/>
      <c r="K36" s="12">
        <f>I36+J36</f>
        <v>351.4143899999999</v>
      </c>
    </row>
    <row r="37" spans="1:11" ht="12.75" customHeight="1">
      <c r="A37" s="209"/>
      <c r="B37" s="157"/>
      <c r="C37" s="158"/>
      <c r="D37" s="16">
        <v>6310</v>
      </c>
      <c r="E37" s="45">
        <v>5163</v>
      </c>
      <c r="F37" s="46"/>
      <c r="G37" s="120" t="s">
        <v>20</v>
      </c>
      <c r="H37" s="6">
        <v>0</v>
      </c>
      <c r="I37" s="111">
        <v>4.9</v>
      </c>
      <c r="J37" s="6"/>
      <c r="K37" s="12">
        <f>I37+J37</f>
        <v>4.9</v>
      </c>
    </row>
    <row r="38" spans="1:11" ht="12.75" customHeight="1" thickBot="1">
      <c r="A38" s="209"/>
      <c r="B38" s="59"/>
      <c r="C38" s="159"/>
      <c r="D38" s="47">
        <v>6402</v>
      </c>
      <c r="E38" s="160">
        <v>5368</v>
      </c>
      <c r="F38" s="161"/>
      <c r="G38" s="108" t="s">
        <v>28</v>
      </c>
      <c r="H38" s="162">
        <v>0</v>
      </c>
      <c r="I38" s="162">
        <f>998.61434</f>
        <v>998.61434</v>
      </c>
      <c r="J38" s="162"/>
      <c r="K38" s="15">
        <f>I38+J38</f>
        <v>998.61434</v>
      </c>
    </row>
    <row r="39" spans="1:11" ht="12.75" customHeight="1">
      <c r="A39" s="209"/>
      <c r="B39" s="68" t="s">
        <v>2</v>
      </c>
      <c r="C39" s="38" t="s">
        <v>31</v>
      </c>
      <c r="D39" s="105"/>
      <c r="E39" s="106" t="s">
        <v>0</v>
      </c>
      <c r="F39" s="69"/>
      <c r="G39" s="107" t="s">
        <v>62</v>
      </c>
      <c r="H39" s="44">
        <f>SUM(H40:H44)</f>
        <v>0</v>
      </c>
      <c r="I39" s="43">
        <f>SUM(I40:I44)</f>
        <v>1153.3000000000002</v>
      </c>
      <c r="J39" s="43">
        <f>SUM(J40:J44)</f>
        <v>0</v>
      </c>
      <c r="K39" s="43">
        <f>SUM(K40:K44)</f>
        <v>1153.3000000000002</v>
      </c>
    </row>
    <row r="40" spans="1:11" ht="12.75" customHeight="1">
      <c r="A40" s="209"/>
      <c r="B40" s="70"/>
      <c r="C40" s="66"/>
      <c r="D40" s="16">
        <v>2212</v>
      </c>
      <c r="E40" s="45">
        <v>6121</v>
      </c>
      <c r="F40" s="56">
        <v>38100000</v>
      </c>
      <c r="G40" s="108" t="s">
        <v>14</v>
      </c>
      <c r="H40" s="6">
        <v>0</v>
      </c>
      <c r="I40" s="12">
        <v>0</v>
      </c>
      <c r="J40" s="6"/>
      <c r="K40" s="12">
        <f>I40+J40</f>
        <v>0</v>
      </c>
    </row>
    <row r="41" spans="1:11" ht="12.75" customHeight="1">
      <c r="A41" s="209"/>
      <c r="B41" s="59"/>
      <c r="C41" s="66"/>
      <c r="D41" s="16">
        <v>2212</v>
      </c>
      <c r="E41" s="45">
        <v>6121</v>
      </c>
      <c r="F41" s="46" t="s">
        <v>23</v>
      </c>
      <c r="G41" s="108" t="s">
        <v>14</v>
      </c>
      <c r="H41" s="6">
        <v>0</v>
      </c>
      <c r="I41" s="111">
        <v>86.67</v>
      </c>
      <c r="J41" s="6"/>
      <c r="K41" s="12">
        <f>I41+J41</f>
        <v>86.67</v>
      </c>
    </row>
    <row r="42" spans="1:11" ht="12.75" customHeight="1">
      <c r="A42" s="209"/>
      <c r="B42" s="59"/>
      <c r="C42" s="66"/>
      <c r="D42" s="16">
        <v>2212</v>
      </c>
      <c r="E42" s="45">
        <v>6121</v>
      </c>
      <c r="F42" s="46" t="s">
        <v>24</v>
      </c>
      <c r="G42" s="108" t="s">
        <v>14</v>
      </c>
      <c r="H42" s="6">
        <v>0</v>
      </c>
      <c r="I42" s="111">
        <v>976.46</v>
      </c>
      <c r="J42" s="6"/>
      <c r="K42" s="12">
        <f>I42+J42</f>
        <v>976.46</v>
      </c>
    </row>
    <row r="43" spans="1:11" ht="12.75" customHeight="1">
      <c r="A43" s="209"/>
      <c r="B43" s="113"/>
      <c r="C43" s="119"/>
      <c r="D43" s="47">
        <v>6310</v>
      </c>
      <c r="E43" s="45">
        <v>5163</v>
      </c>
      <c r="F43" s="46"/>
      <c r="G43" s="120" t="s">
        <v>20</v>
      </c>
      <c r="H43" s="7">
        <v>0</v>
      </c>
      <c r="I43" s="111">
        <v>5.17</v>
      </c>
      <c r="J43" s="7"/>
      <c r="K43" s="116">
        <f>I43+J43</f>
        <v>5.17</v>
      </c>
    </row>
    <row r="44" spans="1:11" ht="12.75" customHeight="1" thickBot="1">
      <c r="A44" s="209"/>
      <c r="B44" s="8"/>
      <c r="C44" s="121" t="s">
        <v>63</v>
      </c>
      <c r="D44" s="51">
        <v>2212</v>
      </c>
      <c r="E44" s="63">
        <v>6351</v>
      </c>
      <c r="F44" s="52" t="s">
        <v>27</v>
      </c>
      <c r="G44" s="122" t="s">
        <v>13</v>
      </c>
      <c r="H44" s="9">
        <v>0</v>
      </c>
      <c r="I44" s="118">
        <v>85</v>
      </c>
      <c r="J44" s="9"/>
      <c r="K44" s="17">
        <f>I44+J44</f>
        <v>85</v>
      </c>
    </row>
    <row r="45" spans="1:11" ht="12.75" customHeight="1">
      <c r="A45" s="209"/>
      <c r="B45" s="68" t="s">
        <v>2</v>
      </c>
      <c r="C45" s="38" t="s">
        <v>32</v>
      </c>
      <c r="D45" s="105"/>
      <c r="E45" s="106" t="s">
        <v>0</v>
      </c>
      <c r="F45" s="69"/>
      <c r="G45" s="107" t="s">
        <v>33</v>
      </c>
      <c r="H45" s="44">
        <f>SUM(H46:H55)</f>
        <v>0</v>
      </c>
      <c r="I45" s="43">
        <f>SUM(I46:I55)</f>
        <v>62367.393</v>
      </c>
      <c r="J45" s="43">
        <f>SUM(J46:J55)</f>
        <v>0</v>
      </c>
      <c r="K45" s="43">
        <f>SUM(K46:K55)</f>
        <v>62367.393</v>
      </c>
    </row>
    <row r="46" spans="1:11" ht="12.75" customHeight="1">
      <c r="A46" s="209"/>
      <c r="B46" s="70"/>
      <c r="C46" s="66"/>
      <c r="D46" s="16">
        <v>2212</v>
      </c>
      <c r="E46" s="45">
        <v>6121</v>
      </c>
      <c r="F46" s="56">
        <v>38100000</v>
      </c>
      <c r="G46" s="108" t="s">
        <v>14</v>
      </c>
      <c r="H46" s="6">
        <v>0</v>
      </c>
      <c r="I46" s="111">
        <f>1526.99-4.5+1567.4+247.346</f>
        <v>3337.2360000000003</v>
      </c>
      <c r="J46" s="6"/>
      <c r="K46" s="12">
        <f>I46+J46</f>
        <v>3337.2360000000003</v>
      </c>
    </row>
    <row r="47" spans="1:11" ht="12.75" customHeight="1">
      <c r="A47" s="209"/>
      <c r="B47" s="59"/>
      <c r="C47" s="66"/>
      <c r="D47" s="16">
        <v>2212</v>
      </c>
      <c r="E47" s="45">
        <v>6121</v>
      </c>
      <c r="F47" s="46" t="s">
        <v>23</v>
      </c>
      <c r="G47" s="108" t="s">
        <v>14</v>
      </c>
      <c r="H47" s="6">
        <v>0</v>
      </c>
      <c r="I47" s="111">
        <f>3091.71-4.5-4.5</f>
        <v>3082.71</v>
      </c>
      <c r="J47" s="6"/>
      <c r="K47" s="12">
        <f aca="true" t="shared" si="1" ref="K47:K60">I47+J47</f>
        <v>3082.71</v>
      </c>
    </row>
    <row r="48" spans="1:11" ht="12.75" customHeight="1">
      <c r="A48" s="209"/>
      <c r="B48" s="59"/>
      <c r="C48" s="66"/>
      <c r="D48" s="16">
        <v>2212</v>
      </c>
      <c r="E48" s="45">
        <v>6121</v>
      </c>
      <c r="F48" s="46" t="s">
        <v>24</v>
      </c>
      <c r="G48" s="108" t="s">
        <v>14</v>
      </c>
      <c r="H48" s="6">
        <v>0</v>
      </c>
      <c r="I48" s="111">
        <f>35039.26-51-51+1401.627</f>
        <v>36338.887</v>
      </c>
      <c r="J48" s="6"/>
      <c r="K48" s="12">
        <f t="shared" si="1"/>
        <v>36338.887</v>
      </c>
    </row>
    <row r="49" spans="1:11" ht="12.75" customHeight="1">
      <c r="A49" s="209"/>
      <c r="B49" s="59"/>
      <c r="C49" s="66"/>
      <c r="D49" s="16">
        <v>2212</v>
      </c>
      <c r="E49" s="45">
        <v>6121</v>
      </c>
      <c r="F49" s="158" t="s">
        <v>27</v>
      </c>
      <c r="G49" s="108" t="s">
        <v>14</v>
      </c>
      <c r="H49" s="6">
        <v>0</v>
      </c>
      <c r="I49" s="6">
        <v>987.02</v>
      </c>
      <c r="J49" s="6"/>
      <c r="K49" s="12">
        <f t="shared" si="1"/>
        <v>987.02</v>
      </c>
    </row>
    <row r="50" spans="1:11" ht="12.75" customHeight="1">
      <c r="A50" s="209"/>
      <c r="B50" s="59"/>
      <c r="C50" s="66"/>
      <c r="D50" s="47">
        <v>2212</v>
      </c>
      <c r="E50" s="48">
        <v>5139</v>
      </c>
      <c r="F50" s="110">
        <v>38100000</v>
      </c>
      <c r="G50" s="14" t="s">
        <v>10</v>
      </c>
      <c r="H50" s="6">
        <v>0</v>
      </c>
      <c r="I50" s="111">
        <v>1.75</v>
      </c>
      <c r="J50" s="6"/>
      <c r="K50" s="12">
        <f t="shared" si="1"/>
        <v>1.75</v>
      </c>
    </row>
    <row r="51" spans="1:11" ht="12.75" customHeight="1">
      <c r="A51" s="209"/>
      <c r="B51" s="59"/>
      <c r="C51" s="66"/>
      <c r="D51" s="16">
        <v>2212</v>
      </c>
      <c r="E51" s="48">
        <v>5139</v>
      </c>
      <c r="F51" s="3">
        <v>38585005</v>
      </c>
      <c r="G51" s="14" t="s">
        <v>10</v>
      </c>
      <c r="H51" s="6">
        <v>0</v>
      </c>
      <c r="I51" s="111">
        <v>9.9</v>
      </c>
      <c r="J51" s="6"/>
      <c r="K51" s="12">
        <f t="shared" si="1"/>
        <v>9.9</v>
      </c>
    </row>
    <row r="52" spans="1:11" ht="12.75" customHeight="1">
      <c r="A52" s="209"/>
      <c r="B52" s="59"/>
      <c r="C52" s="66"/>
      <c r="D52" s="16">
        <v>2212</v>
      </c>
      <c r="E52" s="48">
        <v>5169</v>
      </c>
      <c r="F52" s="56">
        <v>38100000</v>
      </c>
      <c r="G52" s="5" t="s">
        <v>8</v>
      </c>
      <c r="H52" s="6">
        <v>0</v>
      </c>
      <c r="I52" s="111">
        <v>7.24</v>
      </c>
      <c r="J52" s="6"/>
      <c r="K52" s="12">
        <f t="shared" si="1"/>
        <v>7.24</v>
      </c>
    </row>
    <row r="53" spans="1:11" ht="12.75" customHeight="1">
      <c r="A53" s="209"/>
      <c r="B53" s="59"/>
      <c r="C53" s="66"/>
      <c r="D53" s="16">
        <v>2212</v>
      </c>
      <c r="E53" s="48">
        <v>5169</v>
      </c>
      <c r="F53" s="3">
        <v>38585005</v>
      </c>
      <c r="G53" s="5" t="s">
        <v>8</v>
      </c>
      <c r="H53" s="6">
        <v>0</v>
      </c>
      <c r="I53" s="111">
        <v>41.11</v>
      </c>
      <c r="J53" s="6"/>
      <c r="K53" s="12">
        <f t="shared" si="1"/>
        <v>41.11</v>
      </c>
    </row>
    <row r="54" spans="1:11" ht="12.75" customHeight="1">
      <c r="A54" s="209"/>
      <c r="B54" s="10"/>
      <c r="C54" s="53"/>
      <c r="D54" s="16">
        <v>6402</v>
      </c>
      <c r="E54" s="54">
        <v>5368</v>
      </c>
      <c r="F54" s="49"/>
      <c r="G54" s="120" t="s">
        <v>28</v>
      </c>
      <c r="H54" s="6">
        <v>0</v>
      </c>
      <c r="I54" s="111">
        <f>18501.04+55.5</f>
        <v>18556.54</v>
      </c>
      <c r="J54" s="6"/>
      <c r="K54" s="12">
        <f t="shared" si="1"/>
        <v>18556.54</v>
      </c>
    </row>
    <row r="55" spans="1:11" ht="12.75" customHeight="1" thickBot="1">
      <c r="A55" s="209"/>
      <c r="B55" s="8"/>
      <c r="C55" s="71"/>
      <c r="D55" s="51">
        <v>6310</v>
      </c>
      <c r="E55" s="63">
        <v>5163</v>
      </c>
      <c r="F55" s="64"/>
      <c r="G55" s="112" t="s">
        <v>20</v>
      </c>
      <c r="H55" s="9">
        <v>0</v>
      </c>
      <c r="I55" s="17">
        <v>5</v>
      </c>
      <c r="J55" s="9"/>
      <c r="K55" s="17">
        <f t="shared" si="1"/>
        <v>5</v>
      </c>
    </row>
    <row r="56" spans="1:11" ht="12.75" customHeight="1">
      <c r="A56" s="209"/>
      <c r="B56" s="68" t="s">
        <v>2</v>
      </c>
      <c r="C56" s="38" t="s">
        <v>34</v>
      </c>
      <c r="D56" s="105"/>
      <c r="E56" s="106" t="s">
        <v>0</v>
      </c>
      <c r="F56" s="69"/>
      <c r="G56" s="107" t="s">
        <v>35</v>
      </c>
      <c r="H56" s="43">
        <f>SUM(H57:H60)</f>
        <v>0</v>
      </c>
      <c r="I56" s="43">
        <f>SUM(I57:I60)</f>
        <v>1682.7</v>
      </c>
      <c r="J56" s="43">
        <f>SUM(J57:J60)</f>
        <v>0</v>
      </c>
      <c r="K56" s="43">
        <f>SUM(K57:K60)</f>
        <v>1682.7</v>
      </c>
    </row>
    <row r="57" spans="1:11" ht="12.75" customHeight="1">
      <c r="A57" s="209"/>
      <c r="B57" s="70"/>
      <c r="C57" s="66"/>
      <c r="D57" s="16">
        <v>2212</v>
      </c>
      <c r="E57" s="45">
        <v>6121</v>
      </c>
      <c r="F57" s="56">
        <v>38100000</v>
      </c>
      <c r="G57" s="108" t="s">
        <v>14</v>
      </c>
      <c r="H57" s="12">
        <v>0</v>
      </c>
      <c r="I57" s="109">
        <v>125.87</v>
      </c>
      <c r="J57" s="12"/>
      <c r="K57" s="12">
        <f t="shared" si="1"/>
        <v>125.87</v>
      </c>
    </row>
    <row r="58" spans="1:11" ht="12.75" customHeight="1">
      <c r="A58" s="209"/>
      <c r="B58" s="59"/>
      <c r="C58" s="66"/>
      <c r="D58" s="16">
        <v>2212</v>
      </c>
      <c r="E58" s="45">
        <v>6121</v>
      </c>
      <c r="F58" s="46" t="s">
        <v>23</v>
      </c>
      <c r="G58" s="108" t="s">
        <v>14</v>
      </c>
      <c r="H58" s="12">
        <v>0</v>
      </c>
      <c r="I58" s="109">
        <f>139.24-13.4</f>
        <v>125.84</v>
      </c>
      <c r="J58" s="12"/>
      <c r="K58" s="12">
        <f t="shared" si="1"/>
        <v>125.84</v>
      </c>
    </row>
    <row r="59" spans="1:11" ht="12.75" customHeight="1">
      <c r="A59" s="209"/>
      <c r="B59" s="157"/>
      <c r="C59" s="163"/>
      <c r="D59" s="16">
        <v>2212</v>
      </c>
      <c r="E59" s="45">
        <v>6121</v>
      </c>
      <c r="F59" s="46" t="s">
        <v>24</v>
      </c>
      <c r="G59" s="120" t="s">
        <v>14</v>
      </c>
      <c r="H59" s="12">
        <v>0</v>
      </c>
      <c r="I59" s="109">
        <f>1573.89-147.9</f>
        <v>1425.99</v>
      </c>
      <c r="J59" s="12"/>
      <c r="K59" s="12">
        <f t="shared" si="1"/>
        <v>1425.99</v>
      </c>
    </row>
    <row r="60" spans="1:11" ht="12.75" customHeight="1" thickBot="1">
      <c r="A60" s="209"/>
      <c r="B60" s="18"/>
      <c r="C60" s="71"/>
      <c r="D60" s="51">
        <v>6310</v>
      </c>
      <c r="E60" s="63">
        <v>5163</v>
      </c>
      <c r="F60" s="64"/>
      <c r="G60" s="112" t="s">
        <v>20</v>
      </c>
      <c r="H60" s="17">
        <v>0</v>
      </c>
      <c r="I60" s="164">
        <v>5</v>
      </c>
      <c r="J60" s="17"/>
      <c r="K60" s="17">
        <f t="shared" si="1"/>
        <v>5</v>
      </c>
    </row>
    <row r="61" spans="1:11" ht="12.75" customHeight="1">
      <c r="A61" s="209"/>
      <c r="B61" s="68" t="s">
        <v>2</v>
      </c>
      <c r="C61" s="38" t="s">
        <v>36</v>
      </c>
      <c r="D61" s="105"/>
      <c r="E61" s="106" t="s">
        <v>0</v>
      </c>
      <c r="F61" s="69"/>
      <c r="G61" s="107" t="s">
        <v>64</v>
      </c>
      <c r="H61" s="43">
        <f>SUM(H62:H72)</f>
        <v>0</v>
      </c>
      <c r="I61" s="43">
        <f>SUM(I62:I72)</f>
        <v>58793</v>
      </c>
      <c r="J61" s="43">
        <f>SUM(J62:J72)</f>
        <v>0</v>
      </c>
      <c r="K61" s="43">
        <f>SUM(K62:K72)</f>
        <v>58793</v>
      </c>
    </row>
    <row r="62" spans="1:11" ht="12.75" customHeight="1">
      <c r="A62" s="209"/>
      <c r="B62" s="70"/>
      <c r="C62" s="66"/>
      <c r="D62" s="16">
        <v>2212</v>
      </c>
      <c r="E62" s="45">
        <v>6121</v>
      </c>
      <c r="F62" s="56">
        <v>38100000</v>
      </c>
      <c r="G62" s="108" t="s">
        <v>14</v>
      </c>
      <c r="H62" s="12">
        <v>0</v>
      </c>
      <c r="I62" s="109">
        <f>285.76-4.5+800</f>
        <v>1081.26</v>
      </c>
      <c r="J62" s="12"/>
      <c r="K62" s="12">
        <f aca="true" t="shared" si="2" ref="K62:K71">I62+J62</f>
        <v>1081.26</v>
      </c>
    </row>
    <row r="63" spans="1:11" ht="12.75" customHeight="1">
      <c r="A63" s="209"/>
      <c r="B63" s="59"/>
      <c r="C63" s="66"/>
      <c r="D63" s="16">
        <v>2212</v>
      </c>
      <c r="E63" s="45">
        <v>6121</v>
      </c>
      <c r="F63" s="46" t="s">
        <v>23</v>
      </c>
      <c r="G63" s="108" t="s">
        <v>14</v>
      </c>
      <c r="H63" s="12">
        <v>0</v>
      </c>
      <c r="I63" s="109">
        <f>4512.35-4.5</f>
        <v>4507.85</v>
      </c>
      <c r="J63" s="12"/>
      <c r="K63" s="12">
        <f t="shared" si="2"/>
        <v>4507.85</v>
      </c>
    </row>
    <row r="64" spans="1:11" ht="12.75" customHeight="1">
      <c r="A64" s="209"/>
      <c r="B64" s="59"/>
      <c r="C64" s="66"/>
      <c r="D64" s="16">
        <v>2212</v>
      </c>
      <c r="E64" s="45">
        <v>6121</v>
      </c>
      <c r="F64" s="46" t="s">
        <v>24</v>
      </c>
      <c r="G64" s="108" t="s">
        <v>14</v>
      </c>
      <c r="H64" s="12">
        <v>0</v>
      </c>
      <c r="I64" s="109">
        <f>51139.89-51</f>
        <v>51088.89</v>
      </c>
      <c r="J64" s="12"/>
      <c r="K64" s="12">
        <f t="shared" si="2"/>
        <v>51088.89</v>
      </c>
    </row>
    <row r="65" spans="1:11" ht="12.75" customHeight="1">
      <c r="A65" s="209"/>
      <c r="B65" s="59"/>
      <c r="C65" s="66"/>
      <c r="D65" s="47">
        <v>2212</v>
      </c>
      <c r="E65" s="48">
        <v>5139</v>
      </c>
      <c r="F65" s="110">
        <v>38100000</v>
      </c>
      <c r="G65" s="14" t="s">
        <v>10</v>
      </c>
      <c r="H65" s="6">
        <v>0</v>
      </c>
      <c r="I65" s="111">
        <f>10*0.075</f>
        <v>0.75</v>
      </c>
      <c r="J65" s="6"/>
      <c r="K65" s="12">
        <f t="shared" si="2"/>
        <v>0.75</v>
      </c>
    </row>
    <row r="66" spans="1:11" ht="12.75" customHeight="1">
      <c r="A66" s="209"/>
      <c r="B66" s="59"/>
      <c r="C66" s="66"/>
      <c r="D66" s="16">
        <v>2212</v>
      </c>
      <c r="E66" s="48">
        <v>5139</v>
      </c>
      <c r="F66" s="3">
        <v>38185001</v>
      </c>
      <c r="G66" s="14" t="s">
        <v>10</v>
      </c>
      <c r="H66" s="6">
        <v>0</v>
      </c>
      <c r="I66" s="111">
        <f>10*0.075</f>
        <v>0.75</v>
      </c>
      <c r="J66" s="6"/>
      <c r="K66" s="12">
        <f t="shared" si="2"/>
        <v>0.75</v>
      </c>
    </row>
    <row r="67" spans="1:11" ht="12.75" customHeight="1">
      <c r="A67" s="209"/>
      <c r="B67" s="59"/>
      <c r="C67" s="66"/>
      <c r="D67" s="16">
        <v>2212</v>
      </c>
      <c r="E67" s="48">
        <v>5139</v>
      </c>
      <c r="F67" s="3">
        <v>38585005</v>
      </c>
      <c r="G67" s="14" t="s">
        <v>10</v>
      </c>
      <c r="H67" s="6">
        <v>0</v>
      </c>
      <c r="I67" s="111">
        <f>10*0.85</f>
        <v>8.5</v>
      </c>
      <c r="J67" s="6"/>
      <c r="K67" s="12">
        <f t="shared" si="2"/>
        <v>8.5</v>
      </c>
    </row>
    <row r="68" spans="1:11" ht="12.75" customHeight="1">
      <c r="A68" s="209"/>
      <c r="B68" s="59"/>
      <c r="C68" s="66"/>
      <c r="D68" s="16">
        <v>2212</v>
      </c>
      <c r="E68" s="48">
        <v>5169</v>
      </c>
      <c r="F68" s="56">
        <v>38100000</v>
      </c>
      <c r="G68" s="5" t="s">
        <v>8</v>
      </c>
      <c r="H68" s="6">
        <v>0</v>
      </c>
      <c r="I68" s="111">
        <f>50*0.075</f>
        <v>3.75</v>
      </c>
      <c r="J68" s="6"/>
      <c r="K68" s="12">
        <f t="shared" si="2"/>
        <v>3.75</v>
      </c>
    </row>
    <row r="69" spans="1:11" ht="12.75" customHeight="1">
      <c r="A69" s="209"/>
      <c r="B69" s="59"/>
      <c r="C69" s="66"/>
      <c r="D69" s="16">
        <v>2212</v>
      </c>
      <c r="E69" s="48">
        <v>5169</v>
      </c>
      <c r="F69" s="3">
        <v>38185001</v>
      </c>
      <c r="G69" s="5" t="s">
        <v>8</v>
      </c>
      <c r="H69" s="6">
        <v>0</v>
      </c>
      <c r="I69" s="111">
        <f>50*0.075</f>
        <v>3.75</v>
      </c>
      <c r="J69" s="6"/>
      <c r="K69" s="12">
        <f t="shared" si="2"/>
        <v>3.75</v>
      </c>
    </row>
    <row r="70" spans="1:11" ht="12.75" customHeight="1">
      <c r="A70" s="209"/>
      <c r="B70" s="157"/>
      <c r="C70" s="163"/>
      <c r="D70" s="16">
        <v>2212</v>
      </c>
      <c r="E70" s="45">
        <v>5169</v>
      </c>
      <c r="F70" s="4">
        <v>38585005</v>
      </c>
      <c r="G70" s="5" t="s">
        <v>8</v>
      </c>
      <c r="H70" s="6">
        <v>0</v>
      </c>
      <c r="I70" s="111">
        <f>50*0.85</f>
        <v>42.5</v>
      </c>
      <c r="J70" s="6"/>
      <c r="K70" s="12">
        <f t="shared" si="2"/>
        <v>42.5</v>
      </c>
    </row>
    <row r="71" spans="1:11" ht="12.75" customHeight="1">
      <c r="A71" s="209"/>
      <c r="B71" s="157"/>
      <c r="C71" s="158"/>
      <c r="D71" s="16">
        <v>6310</v>
      </c>
      <c r="E71" s="45">
        <v>5163</v>
      </c>
      <c r="F71" s="46"/>
      <c r="G71" s="120" t="s">
        <v>20</v>
      </c>
      <c r="H71" s="12">
        <v>0</v>
      </c>
      <c r="I71" s="12">
        <v>5</v>
      </c>
      <c r="J71" s="12"/>
      <c r="K71" s="12">
        <f t="shared" si="2"/>
        <v>5</v>
      </c>
    </row>
    <row r="72" spans="1:11" ht="12.75" customHeight="1" thickBot="1">
      <c r="A72" s="209"/>
      <c r="B72" s="165"/>
      <c r="C72" s="166" t="s">
        <v>87</v>
      </c>
      <c r="D72" s="167">
        <v>2212</v>
      </c>
      <c r="E72" s="168">
        <v>6351</v>
      </c>
      <c r="F72" s="169" t="s">
        <v>27</v>
      </c>
      <c r="G72" s="170" t="s">
        <v>13</v>
      </c>
      <c r="H72" s="55">
        <v>0</v>
      </c>
      <c r="I72" s="171">
        <v>2050</v>
      </c>
      <c r="J72" s="55"/>
      <c r="K72" s="15">
        <f>I72+J72</f>
        <v>2050</v>
      </c>
    </row>
    <row r="73" spans="1:11" ht="12.75" customHeight="1">
      <c r="A73" s="209"/>
      <c r="B73" s="68" t="s">
        <v>2</v>
      </c>
      <c r="C73" s="38" t="s">
        <v>37</v>
      </c>
      <c r="D73" s="105"/>
      <c r="E73" s="106" t="s">
        <v>0</v>
      </c>
      <c r="F73" s="69"/>
      <c r="G73" s="107" t="s">
        <v>38</v>
      </c>
      <c r="H73" s="44">
        <f>SUM(H74:H83)</f>
        <v>0</v>
      </c>
      <c r="I73" s="43">
        <f>SUM(I74:I83)</f>
        <v>36155</v>
      </c>
      <c r="J73" s="43">
        <f>SUM(J74:J83)</f>
        <v>0</v>
      </c>
      <c r="K73" s="43">
        <f>SUM(K74:K83)</f>
        <v>36155</v>
      </c>
    </row>
    <row r="74" spans="1:11" ht="12.75" customHeight="1">
      <c r="A74" s="209"/>
      <c r="B74" s="70"/>
      <c r="C74" s="66"/>
      <c r="D74" s="16">
        <v>2212</v>
      </c>
      <c r="E74" s="45">
        <v>6121</v>
      </c>
      <c r="F74" s="56">
        <v>38100000</v>
      </c>
      <c r="G74" s="108" t="s">
        <v>14</v>
      </c>
      <c r="H74" s="6">
        <v>0</v>
      </c>
      <c r="I74" s="111">
        <f>276.21-4.5</f>
        <v>271.71</v>
      </c>
      <c r="J74" s="6"/>
      <c r="K74" s="12">
        <f aca="true" t="shared" si="3" ref="K74:K83">I74+J74</f>
        <v>271.71</v>
      </c>
    </row>
    <row r="75" spans="1:11" ht="12.75" customHeight="1">
      <c r="A75" s="209"/>
      <c r="B75" s="59"/>
      <c r="C75" s="66"/>
      <c r="D75" s="16">
        <v>2212</v>
      </c>
      <c r="E75" s="45">
        <v>6121</v>
      </c>
      <c r="F75" s="46" t="s">
        <v>23</v>
      </c>
      <c r="G75" s="108" t="s">
        <v>14</v>
      </c>
      <c r="H75" s="6">
        <v>0</v>
      </c>
      <c r="I75" s="111">
        <f>2908.69-4.5</f>
        <v>2904.19</v>
      </c>
      <c r="J75" s="6"/>
      <c r="K75" s="12">
        <f t="shared" si="3"/>
        <v>2904.19</v>
      </c>
    </row>
    <row r="76" spans="1:11" ht="12.75" customHeight="1">
      <c r="A76" s="209"/>
      <c r="B76" s="59"/>
      <c r="C76" s="66"/>
      <c r="D76" s="16">
        <v>2212</v>
      </c>
      <c r="E76" s="45">
        <v>6121</v>
      </c>
      <c r="F76" s="46" t="s">
        <v>24</v>
      </c>
      <c r="G76" s="108" t="s">
        <v>14</v>
      </c>
      <c r="H76" s="6">
        <v>0</v>
      </c>
      <c r="I76" s="111">
        <f>32965.1-51</f>
        <v>32914.1</v>
      </c>
      <c r="J76" s="6"/>
      <c r="K76" s="12">
        <f t="shared" si="3"/>
        <v>32914.1</v>
      </c>
    </row>
    <row r="77" spans="1:11" ht="12.75" customHeight="1">
      <c r="A77" s="209"/>
      <c r="B77" s="59"/>
      <c r="C77" s="66"/>
      <c r="D77" s="47">
        <v>2212</v>
      </c>
      <c r="E77" s="48">
        <v>5139</v>
      </c>
      <c r="F77" s="110">
        <v>38100000</v>
      </c>
      <c r="G77" s="14" t="s">
        <v>10</v>
      </c>
      <c r="H77" s="6">
        <v>0</v>
      </c>
      <c r="I77" s="111">
        <f>10*0.075</f>
        <v>0.75</v>
      </c>
      <c r="J77" s="6"/>
      <c r="K77" s="12">
        <f t="shared" si="3"/>
        <v>0.75</v>
      </c>
    </row>
    <row r="78" spans="1:11" ht="12.75" customHeight="1">
      <c r="A78" s="209"/>
      <c r="B78" s="59"/>
      <c r="C78" s="66"/>
      <c r="D78" s="16">
        <v>2212</v>
      </c>
      <c r="E78" s="48">
        <v>5139</v>
      </c>
      <c r="F78" s="3">
        <v>38185001</v>
      </c>
      <c r="G78" s="14" t="s">
        <v>10</v>
      </c>
      <c r="H78" s="6">
        <v>0</v>
      </c>
      <c r="I78" s="111">
        <f>10*0.075</f>
        <v>0.75</v>
      </c>
      <c r="J78" s="6"/>
      <c r="K78" s="12">
        <f t="shared" si="3"/>
        <v>0.75</v>
      </c>
    </row>
    <row r="79" spans="1:11" ht="12.75" customHeight="1">
      <c r="A79" s="209"/>
      <c r="B79" s="59"/>
      <c r="C79" s="66"/>
      <c r="D79" s="16">
        <v>2212</v>
      </c>
      <c r="E79" s="48">
        <v>5139</v>
      </c>
      <c r="F79" s="3">
        <v>38585005</v>
      </c>
      <c r="G79" s="14" t="s">
        <v>10</v>
      </c>
      <c r="H79" s="6">
        <v>0</v>
      </c>
      <c r="I79" s="111">
        <f>10*0.85</f>
        <v>8.5</v>
      </c>
      <c r="J79" s="6"/>
      <c r="K79" s="12">
        <f t="shared" si="3"/>
        <v>8.5</v>
      </c>
    </row>
    <row r="80" spans="1:11" ht="12.75" customHeight="1">
      <c r="A80" s="209"/>
      <c r="B80" s="59"/>
      <c r="C80" s="66"/>
      <c r="D80" s="16">
        <v>2212</v>
      </c>
      <c r="E80" s="48">
        <v>5169</v>
      </c>
      <c r="F80" s="56">
        <v>38100000</v>
      </c>
      <c r="G80" s="5" t="s">
        <v>8</v>
      </c>
      <c r="H80" s="6">
        <v>0</v>
      </c>
      <c r="I80" s="111">
        <f>50*0.075</f>
        <v>3.75</v>
      </c>
      <c r="J80" s="6"/>
      <c r="K80" s="12">
        <f t="shared" si="3"/>
        <v>3.75</v>
      </c>
    </row>
    <row r="81" spans="1:11" ht="12.75" customHeight="1">
      <c r="A81" s="209"/>
      <c r="B81" s="59"/>
      <c r="C81" s="66"/>
      <c r="D81" s="16">
        <v>2212</v>
      </c>
      <c r="E81" s="48">
        <v>5169</v>
      </c>
      <c r="F81" s="3">
        <v>38185001</v>
      </c>
      <c r="G81" s="5" t="s">
        <v>8</v>
      </c>
      <c r="H81" s="6">
        <v>0</v>
      </c>
      <c r="I81" s="111">
        <f>50*0.075</f>
        <v>3.75</v>
      </c>
      <c r="J81" s="6"/>
      <c r="K81" s="12">
        <f t="shared" si="3"/>
        <v>3.75</v>
      </c>
    </row>
    <row r="82" spans="1:11" ht="12.75" customHeight="1">
      <c r="A82" s="209"/>
      <c r="B82" s="157"/>
      <c r="C82" s="163"/>
      <c r="D82" s="16">
        <v>2212</v>
      </c>
      <c r="E82" s="45">
        <v>5169</v>
      </c>
      <c r="F82" s="4">
        <v>38585005</v>
      </c>
      <c r="G82" s="5" t="s">
        <v>8</v>
      </c>
      <c r="H82" s="6">
        <v>0</v>
      </c>
      <c r="I82" s="111">
        <f>50*0.85</f>
        <v>42.5</v>
      </c>
      <c r="J82" s="6"/>
      <c r="K82" s="12">
        <f t="shared" si="3"/>
        <v>42.5</v>
      </c>
    </row>
    <row r="83" spans="1:11" ht="12.75" customHeight="1" thickBot="1">
      <c r="A83" s="209"/>
      <c r="B83" s="18"/>
      <c r="C83" s="71"/>
      <c r="D83" s="51">
        <v>6310</v>
      </c>
      <c r="E83" s="63">
        <v>5163</v>
      </c>
      <c r="F83" s="64"/>
      <c r="G83" s="112" t="s">
        <v>20</v>
      </c>
      <c r="H83" s="55">
        <v>0</v>
      </c>
      <c r="I83" s="15">
        <v>5</v>
      </c>
      <c r="J83" s="55"/>
      <c r="K83" s="17">
        <f t="shared" si="3"/>
        <v>5</v>
      </c>
    </row>
    <row r="84" spans="1:11" ht="12.75" customHeight="1">
      <c r="A84" s="209"/>
      <c r="B84" s="68" t="s">
        <v>2</v>
      </c>
      <c r="C84" s="38" t="s">
        <v>39</v>
      </c>
      <c r="D84" s="105"/>
      <c r="E84" s="106" t="s">
        <v>0</v>
      </c>
      <c r="F84" s="69"/>
      <c r="G84" s="107" t="s">
        <v>40</v>
      </c>
      <c r="H84" s="43">
        <f>SUM(H85:H90)</f>
        <v>0</v>
      </c>
      <c r="I84" s="43">
        <f>SUM(I85:I90)</f>
        <v>5770.099999999999</v>
      </c>
      <c r="J84" s="43">
        <f>SUM(J85:J90)</f>
        <v>0</v>
      </c>
      <c r="K84" s="43">
        <f>SUM(K85:K90)</f>
        <v>5770.099999999999</v>
      </c>
    </row>
    <row r="85" spans="1:11" s="36" customFormat="1" ht="12.75" customHeight="1">
      <c r="A85" s="209"/>
      <c r="B85" s="70"/>
      <c r="C85" s="66"/>
      <c r="D85" s="16">
        <v>2212</v>
      </c>
      <c r="E85" s="45">
        <v>6121</v>
      </c>
      <c r="F85" s="56">
        <v>38100000</v>
      </c>
      <c r="G85" s="108" t="s">
        <v>14</v>
      </c>
      <c r="H85" s="12">
        <v>0</v>
      </c>
      <c r="I85" s="109">
        <v>294.19</v>
      </c>
      <c r="J85" s="12"/>
      <c r="K85" s="12">
        <f>I85+J85</f>
        <v>294.19</v>
      </c>
    </row>
    <row r="86" spans="1:11" s="86" customFormat="1" ht="12.75" customHeight="1">
      <c r="A86" s="209"/>
      <c r="B86" s="59"/>
      <c r="C86" s="66"/>
      <c r="D86" s="16">
        <v>2212</v>
      </c>
      <c r="E86" s="45">
        <v>6121</v>
      </c>
      <c r="F86" s="46" t="s">
        <v>23</v>
      </c>
      <c r="G86" s="108" t="s">
        <v>14</v>
      </c>
      <c r="H86" s="12">
        <v>0</v>
      </c>
      <c r="I86" s="109">
        <v>443.59</v>
      </c>
      <c r="J86" s="57"/>
      <c r="K86" s="12">
        <f>I86+J86</f>
        <v>443.59</v>
      </c>
    </row>
    <row r="87" spans="1:11" s="36" customFormat="1" ht="12.75" customHeight="1">
      <c r="A87" s="209"/>
      <c r="B87" s="59"/>
      <c r="C87" s="66"/>
      <c r="D87" s="16">
        <v>2212</v>
      </c>
      <c r="E87" s="45">
        <v>6121</v>
      </c>
      <c r="F87" s="46" t="s">
        <v>24</v>
      </c>
      <c r="G87" s="108" t="s">
        <v>14</v>
      </c>
      <c r="H87" s="12">
        <v>0</v>
      </c>
      <c r="I87" s="109">
        <v>5027.32</v>
      </c>
      <c r="J87" s="57"/>
      <c r="K87" s="12">
        <f>I87+J87</f>
        <v>5027.32</v>
      </c>
    </row>
    <row r="88" spans="1:11" s="36" customFormat="1" ht="12.75" customHeight="1">
      <c r="A88" s="209"/>
      <c r="B88" s="188"/>
      <c r="C88" s="158"/>
      <c r="D88" s="16">
        <v>6310</v>
      </c>
      <c r="E88" s="45">
        <v>5163</v>
      </c>
      <c r="F88" s="46"/>
      <c r="G88" s="120" t="s">
        <v>20</v>
      </c>
      <c r="H88" s="12">
        <v>0</v>
      </c>
      <c r="I88" s="109">
        <v>5</v>
      </c>
      <c r="J88" s="12"/>
      <c r="K88" s="12">
        <f aca="true" t="shared" si="4" ref="K88:K139">I88+J88</f>
        <v>5</v>
      </c>
    </row>
    <row r="89" spans="1:11" ht="12.75" customHeight="1">
      <c r="A89" s="209"/>
      <c r="B89" s="59"/>
      <c r="C89" s="159"/>
      <c r="D89" s="47">
        <v>6402</v>
      </c>
      <c r="E89" s="160">
        <v>5368</v>
      </c>
      <c r="F89" s="161"/>
      <c r="G89" s="108" t="s">
        <v>28</v>
      </c>
      <c r="H89" s="162">
        <v>0</v>
      </c>
      <c r="I89" s="162">
        <v>0</v>
      </c>
      <c r="J89" s="57"/>
      <c r="K89" s="50">
        <f t="shared" si="4"/>
        <v>0</v>
      </c>
    </row>
    <row r="90" spans="1:11" ht="12.75" customHeight="1" thickBot="1">
      <c r="A90" s="209"/>
      <c r="B90" s="8"/>
      <c r="C90" s="71"/>
      <c r="D90" s="51">
        <v>6409</v>
      </c>
      <c r="E90" s="63">
        <v>5363</v>
      </c>
      <c r="F90" s="64"/>
      <c r="G90" s="117" t="s">
        <v>61</v>
      </c>
      <c r="H90" s="17">
        <v>0</v>
      </c>
      <c r="I90" s="109">
        <v>0</v>
      </c>
      <c r="J90" s="191"/>
      <c r="K90" s="17">
        <f>I90+J90</f>
        <v>0</v>
      </c>
    </row>
    <row r="91" spans="1:11" s="86" customFormat="1" ht="12.75" customHeight="1">
      <c r="A91" s="209"/>
      <c r="B91" s="74" t="s">
        <v>2</v>
      </c>
      <c r="C91" s="75" t="s">
        <v>41</v>
      </c>
      <c r="D91" s="123"/>
      <c r="E91" s="124" t="s">
        <v>0</v>
      </c>
      <c r="F91" s="76"/>
      <c r="G91" s="107" t="s">
        <v>42</v>
      </c>
      <c r="H91" s="43">
        <f>SUM(H92:H95)</f>
        <v>0</v>
      </c>
      <c r="I91" s="43">
        <f>SUM(I92:I95)</f>
        <v>5</v>
      </c>
      <c r="J91" s="43">
        <f>SUM(J92:J95)</f>
        <v>0</v>
      </c>
      <c r="K91" s="43">
        <f>SUM(K92:K95)</f>
        <v>5</v>
      </c>
    </row>
    <row r="92" spans="1:11" s="36" customFormat="1" ht="12.75" customHeight="1">
      <c r="A92" s="209"/>
      <c r="B92" s="70"/>
      <c r="C92" s="66"/>
      <c r="D92" s="16">
        <v>2212</v>
      </c>
      <c r="E92" s="45">
        <v>6121</v>
      </c>
      <c r="F92" s="56">
        <v>38100000</v>
      </c>
      <c r="G92" s="108" t="s">
        <v>14</v>
      </c>
      <c r="H92" s="12">
        <v>0</v>
      </c>
      <c r="I92" s="12">
        <v>0</v>
      </c>
      <c r="J92" s="12"/>
      <c r="K92" s="12">
        <f t="shared" si="4"/>
        <v>0</v>
      </c>
    </row>
    <row r="93" spans="1:11" s="86" customFormat="1" ht="12.75" customHeight="1">
      <c r="A93" s="209"/>
      <c r="B93" s="59"/>
      <c r="C93" s="66"/>
      <c r="D93" s="16">
        <v>2212</v>
      </c>
      <c r="E93" s="45">
        <v>6121</v>
      </c>
      <c r="F93" s="46" t="s">
        <v>23</v>
      </c>
      <c r="G93" s="108" t="s">
        <v>14</v>
      </c>
      <c r="H93" s="12">
        <v>0</v>
      </c>
      <c r="I93" s="109">
        <v>0</v>
      </c>
      <c r="J93" s="12"/>
      <c r="K93" s="12">
        <f t="shared" si="4"/>
        <v>0</v>
      </c>
    </row>
    <row r="94" spans="1:11" s="86" customFormat="1" ht="12.75" customHeight="1">
      <c r="A94" s="209"/>
      <c r="B94" s="59"/>
      <c r="C94" s="66"/>
      <c r="D94" s="16">
        <v>2212</v>
      </c>
      <c r="E94" s="45">
        <v>6121</v>
      </c>
      <c r="F94" s="46" t="s">
        <v>24</v>
      </c>
      <c r="G94" s="108" t="s">
        <v>14</v>
      </c>
      <c r="H94" s="12">
        <v>0</v>
      </c>
      <c r="I94" s="109">
        <v>0</v>
      </c>
      <c r="J94" s="12"/>
      <c r="K94" s="12">
        <f t="shared" si="4"/>
        <v>0</v>
      </c>
    </row>
    <row r="95" spans="1:11" s="86" customFormat="1" ht="12.75" customHeight="1" thickBot="1">
      <c r="A95" s="209"/>
      <c r="B95" s="13"/>
      <c r="C95" s="77"/>
      <c r="D95" s="114">
        <v>6310</v>
      </c>
      <c r="E95" s="58">
        <v>5163</v>
      </c>
      <c r="F95" s="115"/>
      <c r="G95" s="125" t="s">
        <v>20</v>
      </c>
      <c r="H95" s="17">
        <v>0</v>
      </c>
      <c r="I95" s="109">
        <v>5</v>
      </c>
      <c r="J95" s="17"/>
      <c r="K95" s="17">
        <f t="shared" si="4"/>
        <v>5</v>
      </c>
    </row>
    <row r="96" spans="1:11" s="86" customFormat="1" ht="12.75" customHeight="1">
      <c r="A96" s="209"/>
      <c r="B96" s="68" t="s">
        <v>2</v>
      </c>
      <c r="C96" s="38" t="s">
        <v>43</v>
      </c>
      <c r="D96" s="105"/>
      <c r="E96" s="106" t="s">
        <v>0</v>
      </c>
      <c r="F96" s="69"/>
      <c r="G96" s="107" t="s">
        <v>65</v>
      </c>
      <c r="H96" s="44">
        <f>SUM(H97:H99)</f>
        <v>0</v>
      </c>
      <c r="I96" s="44">
        <f>SUM(I97:I99)</f>
        <v>261</v>
      </c>
      <c r="J96" s="44">
        <f>SUM(J97:J99)</f>
        <v>0</v>
      </c>
      <c r="K96" s="43">
        <f>SUM(K97:K99)</f>
        <v>261</v>
      </c>
    </row>
    <row r="97" spans="1:11" s="86" customFormat="1" ht="12.75" customHeight="1">
      <c r="A97" s="209"/>
      <c r="B97" s="148"/>
      <c r="C97" s="172"/>
      <c r="D97" s="16">
        <v>2212</v>
      </c>
      <c r="E97" s="45">
        <v>6121</v>
      </c>
      <c r="F97" s="89" t="s">
        <v>27</v>
      </c>
      <c r="G97" s="108" t="s">
        <v>14</v>
      </c>
      <c r="H97" s="152">
        <v>0</v>
      </c>
      <c r="I97" s="153">
        <v>258</v>
      </c>
      <c r="J97" s="151"/>
      <c r="K97" s="151">
        <f>I97+J97</f>
        <v>258</v>
      </c>
    </row>
    <row r="98" spans="1:11" ht="12.75" customHeight="1">
      <c r="A98" s="209"/>
      <c r="B98" s="11"/>
      <c r="C98" s="89"/>
      <c r="D98" s="114">
        <v>6310</v>
      </c>
      <c r="E98" s="58">
        <v>5149</v>
      </c>
      <c r="F98" s="89" t="s">
        <v>27</v>
      </c>
      <c r="G98" s="173" t="s">
        <v>88</v>
      </c>
      <c r="H98" s="174">
        <v>0</v>
      </c>
      <c r="I98" s="175">
        <v>0.1</v>
      </c>
      <c r="K98" s="12">
        <f t="shared" si="4"/>
        <v>0.1</v>
      </c>
    </row>
    <row r="99" spans="1:11" s="86" customFormat="1" ht="12.75" customHeight="1" thickBot="1">
      <c r="A99" s="209"/>
      <c r="B99" s="8"/>
      <c r="C99" s="71"/>
      <c r="D99" s="51">
        <v>6310</v>
      </c>
      <c r="E99" s="63">
        <v>5163</v>
      </c>
      <c r="F99" s="64"/>
      <c r="G99" s="112" t="s">
        <v>20</v>
      </c>
      <c r="H99" s="65">
        <v>0</v>
      </c>
      <c r="I99" s="118">
        <v>2.9</v>
      </c>
      <c r="J99" s="65"/>
      <c r="K99" s="150">
        <f>I99+J99</f>
        <v>2.9</v>
      </c>
    </row>
    <row r="100" spans="1:11" s="86" customFormat="1" ht="12.75" customHeight="1">
      <c r="A100" s="209"/>
      <c r="B100" s="68" t="s">
        <v>2</v>
      </c>
      <c r="C100" s="38" t="s">
        <v>74</v>
      </c>
      <c r="D100" s="105"/>
      <c r="E100" s="106" t="s">
        <v>0</v>
      </c>
      <c r="F100" s="69"/>
      <c r="G100" s="107" t="s">
        <v>75</v>
      </c>
      <c r="H100" s="44">
        <f>SUM(H101:H101)</f>
        <v>0</v>
      </c>
      <c r="I100" s="44">
        <f>SUM(I101:I101)</f>
        <v>80</v>
      </c>
      <c r="J100" s="44">
        <f>SUM(J101:J101)</f>
        <v>0</v>
      </c>
      <c r="K100" s="43">
        <f>SUM(K101:K101)</f>
        <v>80</v>
      </c>
    </row>
    <row r="101" spans="1:11" s="86" customFormat="1" ht="12.75" customHeight="1" thickBot="1">
      <c r="A101" s="209"/>
      <c r="B101" s="148"/>
      <c r="C101" s="149"/>
      <c r="D101" s="16">
        <v>2212</v>
      </c>
      <c r="E101" s="45">
        <v>6121</v>
      </c>
      <c r="F101" s="89" t="s">
        <v>27</v>
      </c>
      <c r="G101" s="108" t="s">
        <v>14</v>
      </c>
      <c r="H101" s="152">
        <v>0</v>
      </c>
      <c r="I101" s="153">
        <v>80</v>
      </c>
      <c r="J101" s="152"/>
      <c r="K101" s="151">
        <f t="shared" si="4"/>
        <v>80</v>
      </c>
    </row>
    <row r="102" spans="1:11" s="86" customFormat="1" ht="12.75" customHeight="1">
      <c r="A102" s="209"/>
      <c r="B102" s="68" t="s">
        <v>2</v>
      </c>
      <c r="C102" s="38" t="s">
        <v>44</v>
      </c>
      <c r="D102" s="105"/>
      <c r="E102" s="106" t="s">
        <v>0</v>
      </c>
      <c r="F102" s="69"/>
      <c r="G102" s="107" t="s">
        <v>45</v>
      </c>
      <c r="H102" s="44">
        <f>SUM(H103:H105)</f>
        <v>0</v>
      </c>
      <c r="I102" s="43">
        <f>SUM(I103:I105)</f>
        <v>1204</v>
      </c>
      <c r="J102" s="43">
        <f>SUM(J103:J105)</f>
        <v>0</v>
      </c>
      <c r="K102" s="43">
        <f>SUM(K103:K105)</f>
        <v>1204</v>
      </c>
    </row>
    <row r="103" spans="1:11" s="86" customFormat="1" ht="12.75" customHeight="1">
      <c r="A103" s="209"/>
      <c r="B103" s="70"/>
      <c r="C103" s="66"/>
      <c r="D103" s="16">
        <v>2212</v>
      </c>
      <c r="E103" s="45">
        <v>6121</v>
      </c>
      <c r="F103" s="56">
        <v>38100000</v>
      </c>
      <c r="G103" s="108" t="s">
        <v>14</v>
      </c>
      <c r="H103" s="6">
        <v>0</v>
      </c>
      <c r="I103" s="111">
        <f>1200*0.15</f>
        <v>180</v>
      </c>
      <c r="J103" s="6"/>
      <c r="K103" s="12">
        <f t="shared" si="4"/>
        <v>180</v>
      </c>
    </row>
    <row r="104" spans="1:11" s="86" customFormat="1" ht="12.75" customHeight="1">
      <c r="A104" s="209"/>
      <c r="B104" s="59"/>
      <c r="C104" s="66"/>
      <c r="D104" s="16">
        <v>2212</v>
      </c>
      <c r="E104" s="45">
        <v>6121</v>
      </c>
      <c r="F104" s="46" t="s">
        <v>24</v>
      </c>
      <c r="G104" s="108" t="s">
        <v>14</v>
      </c>
      <c r="H104" s="57">
        <v>0</v>
      </c>
      <c r="I104" s="111">
        <f>1200*0.85</f>
        <v>1020</v>
      </c>
      <c r="J104" s="57"/>
      <c r="K104" s="73">
        <f t="shared" si="4"/>
        <v>1020</v>
      </c>
    </row>
    <row r="105" spans="1:11" s="86" customFormat="1" ht="12.75" customHeight="1" thickBot="1">
      <c r="A105" s="209"/>
      <c r="B105" s="8"/>
      <c r="C105" s="71"/>
      <c r="D105" s="51">
        <v>6310</v>
      </c>
      <c r="E105" s="63">
        <v>5163</v>
      </c>
      <c r="F105" s="64"/>
      <c r="G105" s="112" t="s">
        <v>20</v>
      </c>
      <c r="H105" s="65">
        <v>0</v>
      </c>
      <c r="I105" s="118">
        <v>4</v>
      </c>
      <c r="J105" s="65"/>
      <c r="K105" s="72">
        <f t="shared" si="4"/>
        <v>4</v>
      </c>
    </row>
    <row r="106" spans="1:11" s="36" customFormat="1" ht="12.75" customHeight="1">
      <c r="A106" s="209"/>
      <c r="B106" s="126" t="s">
        <v>2</v>
      </c>
      <c r="C106" s="38" t="s">
        <v>66</v>
      </c>
      <c r="D106" s="105"/>
      <c r="E106" s="106" t="s">
        <v>0</v>
      </c>
      <c r="F106" s="69"/>
      <c r="G106" s="107" t="s">
        <v>67</v>
      </c>
      <c r="H106" s="44">
        <f>SUM(H107:H110)</f>
        <v>0</v>
      </c>
      <c r="I106" s="43">
        <f>SUM(I107:I110)</f>
        <v>504</v>
      </c>
      <c r="J106" s="43">
        <f>SUM(J107:J110)</f>
        <v>0</v>
      </c>
      <c r="K106" s="43">
        <f>SUM(K107:K110)</f>
        <v>504</v>
      </c>
    </row>
    <row r="107" spans="1:11" ht="12.75" customHeight="1">
      <c r="A107" s="209"/>
      <c r="B107" s="127"/>
      <c r="C107" s="66"/>
      <c r="D107" s="16">
        <v>2212</v>
      </c>
      <c r="E107" s="45">
        <v>6121</v>
      </c>
      <c r="F107" s="56">
        <v>38100000</v>
      </c>
      <c r="G107" s="108" t="s">
        <v>14</v>
      </c>
      <c r="H107" s="6">
        <v>0</v>
      </c>
      <c r="I107" s="111">
        <f>500*0.15</f>
        <v>75</v>
      </c>
      <c r="J107" s="6"/>
      <c r="K107" s="12">
        <f t="shared" si="4"/>
        <v>75</v>
      </c>
    </row>
    <row r="108" spans="1:11" ht="12.75" customHeight="1">
      <c r="A108" s="209"/>
      <c r="B108" s="128"/>
      <c r="C108" s="66"/>
      <c r="D108" s="16">
        <v>2212</v>
      </c>
      <c r="E108" s="45">
        <v>6121</v>
      </c>
      <c r="F108" s="46" t="s">
        <v>24</v>
      </c>
      <c r="G108" s="108" t="s">
        <v>14</v>
      </c>
      <c r="H108" s="57">
        <v>0</v>
      </c>
      <c r="I108" s="111">
        <f>500*0.85</f>
        <v>425</v>
      </c>
      <c r="J108" s="57"/>
      <c r="K108" s="73">
        <f t="shared" si="4"/>
        <v>425</v>
      </c>
    </row>
    <row r="109" spans="1:11" ht="12.75" customHeight="1">
      <c r="A109" s="209"/>
      <c r="B109" s="11"/>
      <c r="C109" s="89"/>
      <c r="D109" s="114">
        <v>6310</v>
      </c>
      <c r="E109" s="58">
        <v>5149</v>
      </c>
      <c r="F109" s="89" t="s">
        <v>27</v>
      </c>
      <c r="G109" s="173" t="s">
        <v>88</v>
      </c>
      <c r="H109" s="174">
        <v>0</v>
      </c>
      <c r="I109" s="175">
        <v>0.1</v>
      </c>
      <c r="K109" s="12">
        <f>I109+J109</f>
        <v>0.1</v>
      </c>
    </row>
    <row r="110" spans="1:11" ht="12.75" customHeight="1" thickBot="1">
      <c r="A110" s="209"/>
      <c r="B110" s="129"/>
      <c r="C110" s="71"/>
      <c r="D110" s="51">
        <v>6310</v>
      </c>
      <c r="E110" s="63">
        <v>5163</v>
      </c>
      <c r="F110" s="64"/>
      <c r="G110" s="112" t="s">
        <v>20</v>
      </c>
      <c r="H110" s="65">
        <v>0</v>
      </c>
      <c r="I110" s="118">
        <v>3.9</v>
      </c>
      <c r="J110" s="65"/>
      <c r="K110" s="72">
        <f t="shared" si="4"/>
        <v>3.9</v>
      </c>
    </row>
    <row r="111" spans="1:11" ht="12.75" customHeight="1">
      <c r="A111" s="209"/>
      <c r="B111" s="74" t="s">
        <v>2</v>
      </c>
      <c r="C111" s="75" t="s">
        <v>68</v>
      </c>
      <c r="D111" s="123"/>
      <c r="E111" s="124" t="s">
        <v>0</v>
      </c>
      <c r="F111" s="76"/>
      <c r="G111" s="130" t="s">
        <v>69</v>
      </c>
      <c r="H111" s="131">
        <f>SUM(H112:H115)</f>
        <v>0</v>
      </c>
      <c r="I111" s="43">
        <f>SUM(I112:I115)</f>
        <v>4</v>
      </c>
      <c r="J111" s="43">
        <f>SUM(J112:J115)</f>
        <v>0</v>
      </c>
      <c r="K111" s="43">
        <f>SUM(K112:K115)</f>
        <v>4</v>
      </c>
    </row>
    <row r="112" spans="1:11" ht="12.75" customHeight="1">
      <c r="A112" s="209"/>
      <c r="B112" s="70"/>
      <c r="C112" s="66"/>
      <c r="D112" s="16">
        <v>2212</v>
      </c>
      <c r="E112" s="45">
        <v>6121</v>
      </c>
      <c r="F112" s="56">
        <v>38100000</v>
      </c>
      <c r="G112" s="108" t="s">
        <v>14</v>
      </c>
      <c r="H112" s="6">
        <v>0</v>
      </c>
      <c r="I112" s="111">
        <v>0</v>
      </c>
      <c r="J112" s="6"/>
      <c r="K112" s="12">
        <f t="shared" si="4"/>
        <v>0</v>
      </c>
    </row>
    <row r="113" spans="1:11" ht="12.75" customHeight="1">
      <c r="A113" s="209"/>
      <c r="B113" s="59"/>
      <c r="C113" s="66"/>
      <c r="D113" s="16">
        <v>2212</v>
      </c>
      <c r="E113" s="45">
        <v>6121</v>
      </c>
      <c r="F113" s="46" t="s">
        <v>24</v>
      </c>
      <c r="G113" s="108" t="s">
        <v>14</v>
      </c>
      <c r="H113" s="57">
        <v>0</v>
      </c>
      <c r="I113" s="111">
        <v>0</v>
      </c>
      <c r="J113" s="57"/>
      <c r="K113" s="12">
        <f t="shared" si="4"/>
        <v>0</v>
      </c>
    </row>
    <row r="114" spans="1:11" ht="12.75" customHeight="1">
      <c r="A114" s="209"/>
      <c r="B114" s="11"/>
      <c r="C114" s="89"/>
      <c r="D114" s="114">
        <v>6310</v>
      </c>
      <c r="E114" s="58">
        <v>5149</v>
      </c>
      <c r="F114" s="89" t="s">
        <v>27</v>
      </c>
      <c r="G114" s="173" t="s">
        <v>88</v>
      </c>
      <c r="H114" s="174">
        <v>0</v>
      </c>
      <c r="I114" s="175">
        <v>0.1</v>
      </c>
      <c r="K114" s="12">
        <f t="shared" si="4"/>
        <v>0.1</v>
      </c>
    </row>
    <row r="115" spans="1:11" ht="12.75" customHeight="1" thickBot="1">
      <c r="A115" s="209"/>
      <c r="B115" s="13"/>
      <c r="C115" s="77"/>
      <c r="D115" s="114">
        <v>6310</v>
      </c>
      <c r="E115" s="58">
        <v>5163</v>
      </c>
      <c r="F115" s="115"/>
      <c r="G115" s="125" t="s">
        <v>20</v>
      </c>
      <c r="H115" s="132">
        <v>0</v>
      </c>
      <c r="I115" s="138">
        <v>3.9</v>
      </c>
      <c r="J115" s="132"/>
      <c r="K115" s="137">
        <f t="shared" si="4"/>
        <v>3.9</v>
      </c>
    </row>
    <row r="116" spans="1:11" ht="12.75" customHeight="1">
      <c r="A116" s="209"/>
      <c r="B116" s="146" t="s">
        <v>2</v>
      </c>
      <c r="C116" s="38" t="s">
        <v>46</v>
      </c>
      <c r="D116" s="39" t="s">
        <v>0</v>
      </c>
      <c r="E116" s="40" t="s">
        <v>0</v>
      </c>
      <c r="F116" s="41"/>
      <c r="G116" s="107" t="s">
        <v>47</v>
      </c>
      <c r="H116" s="43">
        <f>SUM(H117:H117)</f>
        <v>0</v>
      </c>
      <c r="I116" s="43">
        <f>SUM(I117:I117)</f>
        <v>2000</v>
      </c>
      <c r="J116" s="43">
        <f>SUM(J117:J117)</f>
        <v>0</v>
      </c>
      <c r="K116" s="43">
        <f>SUM(K117:K117)</f>
        <v>2000</v>
      </c>
    </row>
    <row r="117" spans="1:11" ht="12.75" customHeight="1" thickBot="1">
      <c r="A117" s="209"/>
      <c r="B117" s="129"/>
      <c r="C117" s="71"/>
      <c r="D117" s="133">
        <v>6310</v>
      </c>
      <c r="E117" s="134">
        <v>5909</v>
      </c>
      <c r="F117" s="64"/>
      <c r="G117" s="78" t="s">
        <v>48</v>
      </c>
      <c r="H117" s="72">
        <v>0</v>
      </c>
      <c r="I117" s="72">
        <v>2000</v>
      </c>
      <c r="J117" s="72"/>
      <c r="K117" s="72">
        <f t="shared" si="4"/>
        <v>2000</v>
      </c>
    </row>
    <row r="118" spans="1:11" ht="12.75" customHeight="1" thickBot="1">
      <c r="A118" s="209"/>
      <c r="B118" s="139" t="s">
        <v>2</v>
      </c>
      <c r="C118" s="140" t="s">
        <v>0</v>
      </c>
      <c r="D118" s="141" t="s">
        <v>0</v>
      </c>
      <c r="E118" s="142" t="s">
        <v>0</v>
      </c>
      <c r="F118" s="143"/>
      <c r="G118" s="144" t="s">
        <v>49</v>
      </c>
      <c r="H118" s="145">
        <f>H119+H121+H124+H143+H145+H155</f>
        <v>232</v>
      </c>
      <c r="I118" s="104">
        <f>I119+I121+I124+I143+I145+I155</f>
        <v>45012.14779925</v>
      </c>
      <c r="J118" s="104">
        <f>J119+J121+J124+J143+J145+J155</f>
        <v>0</v>
      </c>
      <c r="K118" s="84">
        <f>K119+K121+K124+K143+K145+K155</f>
        <v>45012.14779925</v>
      </c>
    </row>
    <row r="119" spans="1:11" ht="12.75">
      <c r="A119" s="209"/>
      <c r="B119" s="37" t="s">
        <v>2</v>
      </c>
      <c r="C119" s="155" t="s">
        <v>84</v>
      </c>
      <c r="D119" s="39" t="s">
        <v>0</v>
      </c>
      <c r="E119" s="40" t="s">
        <v>0</v>
      </c>
      <c r="F119" s="41"/>
      <c r="G119" s="154" t="s">
        <v>83</v>
      </c>
      <c r="H119" s="87">
        <f>SUM(H120:H120)</f>
        <v>0</v>
      </c>
      <c r="I119" s="43">
        <f>SUM(I120:I120)</f>
        <v>1596.66367</v>
      </c>
      <c r="J119" s="176">
        <f>SUM(J120:J120)</f>
        <v>0</v>
      </c>
      <c r="K119" s="43">
        <f>SUM(K120:K120)</f>
        <v>1596.66367</v>
      </c>
    </row>
    <row r="120" spans="1:11" ht="12.75" customHeight="1" thickBot="1">
      <c r="A120" s="209"/>
      <c r="B120" s="2"/>
      <c r="C120" s="88"/>
      <c r="D120" s="3">
        <v>2212</v>
      </c>
      <c r="E120" s="134">
        <v>5909</v>
      </c>
      <c r="F120" s="64"/>
      <c r="G120" s="78" t="s">
        <v>48</v>
      </c>
      <c r="H120" s="57">
        <v>0</v>
      </c>
      <c r="I120" s="150">
        <f>1542.17214+54.49153</f>
        <v>1596.66367</v>
      </c>
      <c r="J120" s="177"/>
      <c r="K120" s="73">
        <f>I120+J120</f>
        <v>1596.66367</v>
      </c>
    </row>
    <row r="121" spans="1:11" ht="12.75">
      <c r="A121" s="209"/>
      <c r="B121" s="37" t="s">
        <v>2</v>
      </c>
      <c r="C121" s="38" t="s">
        <v>51</v>
      </c>
      <c r="D121" s="39" t="s">
        <v>0</v>
      </c>
      <c r="E121" s="40" t="s">
        <v>0</v>
      </c>
      <c r="F121" s="41"/>
      <c r="G121" s="135" t="s">
        <v>72</v>
      </c>
      <c r="H121" s="87">
        <f>SUM(H122:H123)</f>
        <v>0</v>
      </c>
      <c r="I121" s="87">
        <f>SUM(I122:I123)</f>
        <v>2714.6280392500003</v>
      </c>
      <c r="J121" s="87">
        <f>SUM(J122:J123)</f>
        <v>0</v>
      </c>
      <c r="K121" s="43">
        <f>SUM(K122:K123)</f>
        <v>2714.6280392500003</v>
      </c>
    </row>
    <row r="122" spans="1:11" ht="12.75" customHeight="1">
      <c r="A122" s="209"/>
      <c r="B122" s="188"/>
      <c r="C122" s="90"/>
      <c r="D122" s="4">
        <v>2212</v>
      </c>
      <c r="E122" s="45">
        <v>6351</v>
      </c>
      <c r="F122" s="46" t="s">
        <v>52</v>
      </c>
      <c r="G122" s="189" t="s">
        <v>13</v>
      </c>
      <c r="H122" s="190">
        <v>0</v>
      </c>
      <c r="I122" s="12">
        <v>2380</v>
      </c>
      <c r="J122" s="190"/>
      <c r="K122" s="151">
        <f t="shared" si="4"/>
        <v>2380</v>
      </c>
    </row>
    <row r="123" spans="1:11" ht="12.75" customHeight="1" thickBot="1">
      <c r="A123" s="209"/>
      <c r="B123" s="185"/>
      <c r="C123" s="186"/>
      <c r="D123" s="187">
        <v>2212</v>
      </c>
      <c r="E123" s="62">
        <v>6351</v>
      </c>
      <c r="F123" s="147" t="s">
        <v>91</v>
      </c>
      <c r="G123" s="189" t="s">
        <v>13</v>
      </c>
      <c r="H123" s="152">
        <v>0</v>
      </c>
      <c r="I123" s="152">
        <f>13.26573*25.225</f>
        <v>334.62803925000003</v>
      </c>
      <c r="J123" s="152"/>
      <c r="K123" s="150">
        <f>I123+J123</f>
        <v>334.62803925000003</v>
      </c>
    </row>
    <row r="124" spans="1:11" ht="12.75" customHeight="1">
      <c r="A124" s="209"/>
      <c r="B124" s="37" t="s">
        <v>2</v>
      </c>
      <c r="C124" s="38" t="s">
        <v>53</v>
      </c>
      <c r="D124" s="39" t="s">
        <v>0</v>
      </c>
      <c r="E124" s="40" t="s">
        <v>0</v>
      </c>
      <c r="F124" s="41"/>
      <c r="G124" s="136" t="s">
        <v>54</v>
      </c>
      <c r="H124" s="85">
        <f>SUM(H125:H142)</f>
        <v>232</v>
      </c>
      <c r="I124" s="85">
        <f>SUM(I125:I142)</f>
        <v>1412</v>
      </c>
      <c r="J124" s="85">
        <f>SUM(J125:J142)</f>
        <v>20</v>
      </c>
      <c r="K124" s="85">
        <f>SUM(K125:K142)</f>
        <v>1432</v>
      </c>
    </row>
    <row r="125" spans="1:11" ht="12.75" customHeight="1">
      <c r="A125" s="209"/>
      <c r="B125" s="11"/>
      <c r="C125" s="90"/>
      <c r="D125" s="16">
        <v>2221</v>
      </c>
      <c r="E125" s="91">
        <v>5137</v>
      </c>
      <c r="F125" s="46" t="s">
        <v>52</v>
      </c>
      <c r="G125" s="94" t="s">
        <v>12</v>
      </c>
      <c r="H125" s="50">
        <v>0</v>
      </c>
      <c r="I125" s="111">
        <v>4</v>
      </c>
      <c r="J125" s="50">
        <v>-4</v>
      </c>
      <c r="K125" s="50">
        <f t="shared" si="4"/>
        <v>0</v>
      </c>
    </row>
    <row r="126" spans="1:11" ht="12.75" customHeight="1">
      <c r="A126" s="209"/>
      <c r="B126" s="11"/>
      <c r="C126" s="90"/>
      <c r="D126" s="16"/>
      <c r="E126" s="3">
        <v>5137</v>
      </c>
      <c r="F126" s="89" t="s">
        <v>55</v>
      </c>
      <c r="G126" s="14" t="s">
        <v>12</v>
      </c>
      <c r="H126" s="50">
        <v>0</v>
      </c>
      <c r="I126" s="111">
        <v>2</v>
      </c>
      <c r="J126" s="50">
        <v>-2</v>
      </c>
      <c r="K126" s="50">
        <f t="shared" si="4"/>
        <v>0</v>
      </c>
    </row>
    <row r="127" spans="1:11" ht="12.75" customHeight="1">
      <c r="A127" s="209"/>
      <c r="B127" s="11"/>
      <c r="C127" s="90"/>
      <c r="D127" s="16"/>
      <c r="E127" s="3">
        <v>5137</v>
      </c>
      <c r="F127" s="56" t="s">
        <v>91</v>
      </c>
      <c r="G127" s="14" t="s">
        <v>12</v>
      </c>
      <c r="H127" s="50">
        <v>0</v>
      </c>
      <c r="I127" s="111">
        <v>34</v>
      </c>
      <c r="J127" s="50">
        <v>-34</v>
      </c>
      <c r="K127" s="50">
        <f t="shared" si="4"/>
        <v>0</v>
      </c>
    </row>
    <row r="128" spans="1:11" ht="12.75" customHeight="1">
      <c r="A128" s="209"/>
      <c r="B128" s="11"/>
      <c r="C128" s="90"/>
      <c r="D128" s="16"/>
      <c r="E128" s="3">
        <v>5169</v>
      </c>
      <c r="F128" s="89" t="s">
        <v>52</v>
      </c>
      <c r="G128" s="14" t="s">
        <v>8</v>
      </c>
      <c r="H128" s="50">
        <v>23.2</v>
      </c>
      <c r="I128" s="111">
        <v>113.2</v>
      </c>
      <c r="J128" s="50">
        <v>29</v>
      </c>
      <c r="K128" s="50">
        <f t="shared" si="4"/>
        <v>142.2</v>
      </c>
    </row>
    <row r="129" spans="1:11" ht="12.75" customHeight="1">
      <c r="A129" s="209"/>
      <c r="B129" s="11"/>
      <c r="C129" s="90"/>
      <c r="D129" s="4"/>
      <c r="E129" s="91">
        <v>5169</v>
      </c>
      <c r="F129" s="46" t="s">
        <v>55</v>
      </c>
      <c r="G129" s="93" t="s">
        <v>8</v>
      </c>
      <c r="H129" s="12">
        <v>11.6</v>
      </c>
      <c r="I129" s="111">
        <v>56.6</v>
      </c>
      <c r="J129" s="12">
        <v>14.5</v>
      </c>
      <c r="K129" s="50">
        <f t="shared" si="4"/>
        <v>71.1</v>
      </c>
    </row>
    <row r="130" spans="1:11" ht="12.75" customHeight="1">
      <c r="A130" s="209"/>
      <c r="B130" s="2"/>
      <c r="C130" s="88"/>
      <c r="D130" s="3"/>
      <c r="E130" s="91">
        <v>5169</v>
      </c>
      <c r="F130" s="56" t="s">
        <v>91</v>
      </c>
      <c r="G130" s="93" t="s">
        <v>8</v>
      </c>
      <c r="H130" s="12">
        <v>197.2</v>
      </c>
      <c r="I130" s="111">
        <v>962.2</v>
      </c>
      <c r="J130" s="12">
        <f>J128*8.5</f>
        <v>246.5</v>
      </c>
      <c r="K130" s="12">
        <f t="shared" si="4"/>
        <v>1208.7</v>
      </c>
    </row>
    <row r="131" spans="1:11" ht="12.75" customHeight="1">
      <c r="A131" s="209"/>
      <c r="B131" s="2"/>
      <c r="C131" s="88"/>
      <c r="D131" s="3"/>
      <c r="E131" s="92">
        <v>5173</v>
      </c>
      <c r="F131" s="89" t="s">
        <v>52</v>
      </c>
      <c r="G131" s="93" t="s">
        <v>56</v>
      </c>
      <c r="H131" s="50">
        <v>0</v>
      </c>
      <c r="I131" s="111">
        <v>2</v>
      </c>
      <c r="J131" s="50">
        <v>-2</v>
      </c>
      <c r="K131" s="50">
        <f t="shared" si="4"/>
        <v>0</v>
      </c>
    </row>
    <row r="132" spans="1:11" ht="12.75" customHeight="1">
      <c r="A132" s="209"/>
      <c r="B132" s="11"/>
      <c r="C132" s="90"/>
      <c r="D132" s="4"/>
      <c r="E132" s="92">
        <v>5173</v>
      </c>
      <c r="F132" s="89" t="s">
        <v>55</v>
      </c>
      <c r="G132" s="93" t="s">
        <v>56</v>
      </c>
      <c r="H132" s="12">
        <v>0</v>
      </c>
      <c r="I132" s="111">
        <v>1</v>
      </c>
      <c r="J132" s="12">
        <v>-1</v>
      </c>
      <c r="K132" s="12">
        <f t="shared" si="4"/>
        <v>0</v>
      </c>
    </row>
    <row r="133" spans="1:11" ht="12.75" customHeight="1">
      <c r="A133" s="209"/>
      <c r="B133" s="2"/>
      <c r="C133" s="88"/>
      <c r="D133" s="3"/>
      <c r="E133" s="92">
        <v>5173</v>
      </c>
      <c r="F133" s="56" t="s">
        <v>91</v>
      </c>
      <c r="G133" s="94" t="s">
        <v>56</v>
      </c>
      <c r="H133" s="12">
        <v>0</v>
      </c>
      <c r="I133" s="111">
        <v>17</v>
      </c>
      <c r="J133" s="12">
        <v>-17</v>
      </c>
      <c r="K133" s="12">
        <f t="shared" si="4"/>
        <v>0</v>
      </c>
    </row>
    <row r="134" spans="1:11" ht="12.75" customHeight="1">
      <c r="A134" s="209"/>
      <c r="B134" s="2"/>
      <c r="C134" s="88"/>
      <c r="D134" s="3"/>
      <c r="E134" s="92">
        <v>5175</v>
      </c>
      <c r="F134" s="89" t="s">
        <v>52</v>
      </c>
      <c r="G134" s="94" t="s">
        <v>9</v>
      </c>
      <c r="H134" s="50">
        <v>0</v>
      </c>
      <c r="I134" s="111">
        <v>2</v>
      </c>
      <c r="J134" s="50"/>
      <c r="K134" s="50">
        <f t="shared" si="4"/>
        <v>2</v>
      </c>
    </row>
    <row r="135" spans="1:11" ht="12.75" customHeight="1">
      <c r="A135" s="209"/>
      <c r="B135" s="11"/>
      <c r="C135" s="90"/>
      <c r="D135" s="4"/>
      <c r="E135" s="91">
        <v>5175</v>
      </c>
      <c r="F135" s="46" t="s">
        <v>55</v>
      </c>
      <c r="G135" s="94" t="s">
        <v>9</v>
      </c>
      <c r="H135" s="12">
        <v>0</v>
      </c>
      <c r="I135" s="111">
        <v>1</v>
      </c>
      <c r="J135" s="12"/>
      <c r="K135" s="12">
        <f t="shared" si="4"/>
        <v>1</v>
      </c>
    </row>
    <row r="136" spans="1:11" ht="12.75" customHeight="1">
      <c r="A136" s="209"/>
      <c r="B136" s="2"/>
      <c r="C136" s="88"/>
      <c r="D136" s="3"/>
      <c r="E136" s="91">
        <v>5175</v>
      </c>
      <c r="F136" s="56" t="s">
        <v>91</v>
      </c>
      <c r="G136" s="94" t="s">
        <v>9</v>
      </c>
      <c r="H136" s="12">
        <v>0</v>
      </c>
      <c r="I136" s="111">
        <v>17</v>
      </c>
      <c r="J136" s="12">
        <v>-10</v>
      </c>
      <c r="K136" s="12">
        <f t="shared" si="4"/>
        <v>7</v>
      </c>
    </row>
    <row r="137" spans="1:11" ht="12.75" customHeight="1">
      <c r="A137" s="209"/>
      <c r="B137" s="2"/>
      <c r="C137" s="88"/>
      <c r="D137" s="3"/>
      <c r="E137" s="92">
        <v>6111</v>
      </c>
      <c r="F137" s="89" t="s">
        <v>52</v>
      </c>
      <c r="G137" s="95" t="s">
        <v>57</v>
      </c>
      <c r="H137" s="50">
        <v>0</v>
      </c>
      <c r="I137" s="111">
        <v>10</v>
      </c>
      <c r="J137" s="12">
        <v>-10</v>
      </c>
      <c r="K137" s="50">
        <f t="shared" si="4"/>
        <v>0</v>
      </c>
    </row>
    <row r="138" spans="1:11" ht="12.75" customHeight="1">
      <c r="A138" s="209"/>
      <c r="B138" s="11"/>
      <c r="C138" s="90"/>
      <c r="D138" s="4"/>
      <c r="E138" s="91">
        <v>6111</v>
      </c>
      <c r="F138" s="46" t="s">
        <v>50</v>
      </c>
      <c r="G138" s="95" t="s">
        <v>57</v>
      </c>
      <c r="H138" s="12">
        <v>0</v>
      </c>
      <c r="I138" s="111">
        <v>5</v>
      </c>
      <c r="J138" s="12">
        <v>-5</v>
      </c>
      <c r="K138" s="12">
        <f t="shared" si="4"/>
        <v>0</v>
      </c>
    </row>
    <row r="139" spans="1:11" ht="12.75" customHeight="1">
      <c r="A139" s="209"/>
      <c r="B139" s="2"/>
      <c r="C139" s="88"/>
      <c r="D139" s="3"/>
      <c r="E139" s="91">
        <v>6111</v>
      </c>
      <c r="F139" s="56" t="s">
        <v>91</v>
      </c>
      <c r="G139" s="95" t="s">
        <v>57</v>
      </c>
      <c r="H139" s="50">
        <v>0</v>
      </c>
      <c r="I139" s="111">
        <v>85</v>
      </c>
      <c r="J139" s="50">
        <v>-85</v>
      </c>
      <c r="K139" s="50">
        <f t="shared" si="4"/>
        <v>0</v>
      </c>
    </row>
    <row r="140" spans="1:11" ht="12.75" customHeight="1">
      <c r="A140" s="209"/>
      <c r="B140" s="2"/>
      <c r="C140" s="88"/>
      <c r="D140" s="3"/>
      <c r="E140" s="92">
        <v>6125</v>
      </c>
      <c r="F140" s="89" t="s">
        <v>52</v>
      </c>
      <c r="G140" s="95" t="s">
        <v>58</v>
      </c>
      <c r="H140" s="50">
        <v>0</v>
      </c>
      <c r="I140" s="111">
        <v>10</v>
      </c>
      <c r="J140" s="50">
        <v>-10</v>
      </c>
      <c r="K140" s="50">
        <f>I140+J140</f>
        <v>0</v>
      </c>
    </row>
    <row r="141" spans="1:11" ht="12.75" customHeight="1">
      <c r="A141" s="209"/>
      <c r="B141" s="11"/>
      <c r="C141" s="90"/>
      <c r="D141" s="4"/>
      <c r="E141" s="91">
        <v>6125</v>
      </c>
      <c r="F141" s="46" t="s">
        <v>50</v>
      </c>
      <c r="G141" s="95" t="s">
        <v>58</v>
      </c>
      <c r="H141" s="12">
        <v>0</v>
      </c>
      <c r="I141" s="111">
        <v>5</v>
      </c>
      <c r="J141" s="12">
        <v>-5</v>
      </c>
      <c r="K141" s="12">
        <f>I141+J141</f>
        <v>0</v>
      </c>
    </row>
    <row r="142" spans="1:11" ht="12.75" customHeight="1" thickBot="1">
      <c r="A142" s="209"/>
      <c r="B142" s="60"/>
      <c r="C142" s="96"/>
      <c r="D142" s="97"/>
      <c r="E142" s="98">
        <v>6125</v>
      </c>
      <c r="F142" s="147" t="s">
        <v>91</v>
      </c>
      <c r="G142" s="99" t="s">
        <v>58</v>
      </c>
      <c r="H142" s="15">
        <v>0</v>
      </c>
      <c r="I142" s="118">
        <v>85</v>
      </c>
      <c r="J142" s="15">
        <v>-85</v>
      </c>
      <c r="K142" s="17">
        <f aca="true" t="shared" si="5" ref="K142:K154">I142+J142</f>
        <v>0</v>
      </c>
    </row>
    <row r="143" spans="1:11" ht="12.75">
      <c r="A143" s="209"/>
      <c r="B143" s="37" t="s">
        <v>2</v>
      </c>
      <c r="C143" s="38" t="s">
        <v>89</v>
      </c>
      <c r="D143" s="39" t="s">
        <v>0</v>
      </c>
      <c r="E143" s="40" t="s">
        <v>0</v>
      </c>
      <c r="F143" s="41"/>
      <c r="G143" s="179" t="s">
        <v>90</v>
      </c>
      <c r="H143" s="87">
        <f>SUM(H144:H144)</f>
        <v>0</v>
      </c>
      <c r="I143" s="87">
        <f>SUM(I144:I144)</f>
        <v>239.69304</v>
      </c>
      <c r="J143" s="87">
        <f>SUM(J144:J144)</f>
        <v>0</v>
      </c>
      <c r="K143" s="43">
        <f>SUM(K144:K144)</f>
        <v>239.69304</v>
      </c>
    </row>
    <row r="144" spans="1:11" ht="13.5" thickBot="1">
      <c r="A144" s="209"/>
      <c r="B144" s="11"/>
      <c r="C144" s="89"/>
      <c r="D144" s="47">
        <v>2299</v>
      </c>
      <c r="E144" s="92">
        <v>5532</v>
      </c>
      <c r="F144" s="89" t="s">
        <v>91</v>
      </c>
      <c r="G144" s="180" t="s">
        <v>92</v>
      </c>
      <c r="H144" s="12">
        <v>0</v>
      </c>
      <c r="I144" s="181">
        <f>239.69304</f>
        <v>239.69304</v>
      </c>
      <c r="J144" s="9"/>
      <c r="K144" s="182">
        <f>I144+J144</f>
        <v>239.69304</v>
      </c>
    </row>
    <row r="145" spans="1:11" ht="12.75" customHeight="1">
      <c r="A145" s="209"/>
      <c r="B145" s="37" t="s">
        <v>2</v>
      </c>
      <c r="C145" s="38" t="s">
        <v>59</v>
      </c>
      <c r="D145" s="39" t="s">
        <v>0</v>
      </c>
      <c r="E145" s="40" t="s">
        <v>0</v>
      </c>
      <c r="F145" s="41"/>
      <c r="G145" s="107" t="s">
        <v>60</v>
      </c>
      <c r="H145" s="85">
        <f>SUM(H146:H154)</f>
        <v>0</v>
      </c>
      <c r="I145" s="85">
        <f>SUM(I146:I154)</f>
        <v>175</v>
      </c>
      <c r="J145" s="85">
        <f>SUM(J146:J154)</f>
        <v>-20</v>
      </c>
      <c r="K145" s="85">
        <f>SUM(K146:K154)</f>
        <v>155</v>
      </c>
    </row>
    <row r="146" spans="1:11" ht="12.75" customHeight="1">
      <c r="A146" s="209"/>
      <c r="B146" s="2"/>
      <c r="C146" s="88"/>
      <c r="D146" s="16">
        <v>2219</v>
      </c>
      <c r="E146" s="91">
        <v>5169</v>
      </c>
      <c r="F146" s="46" t="s">
        <v>52</v>
      </c>
      <c r="G146" s="93" t="s">
        <v>8</v>
      </c>
      <c r="H146" s="50">
        <v>0</v>
      </c>
      <c r="I146" s="111">
        <v>14</v>
      </c>
      <c r="J146" s="50">
        <v>-2</v>
      </c>
      <c r="K146" s="50">
        <f t="shared" si="5"/>
        <v>12</v>
      </c>
    </row>
    <row r="147" spans="1:11" ht="12.75" customHeight="1">
      <c r="A147" s="209"/>
      <c r="B147" s="2"/>
      <c r="C147" s="88"/>
      <c r="D147" s="4"/>
      <c r="E147" s="91">
        <v>5169</v>
      </c>
      <c r="F147" s="46" t="s">
        <v>55</v>
      </c>
      <c r="G147" s="93" t="s">
        <v>8</v>
      </c>
      <c r="H147" s="12">
        <v>0</v>
      </c>
      <c r="I147" s="111">
        <v>7</v>
      </c>
      <c r="J147" s="12">
        <v>-1</v>
      </c>
      <c r="K147" s="12">
        <f t="shared" si="5"/>
        <v>6</v>
      </c>
    </row>
    <row r="148" spans="1:11" ht="12.75" customHeight="1">
      <c r="A148" s="209"/>
      <c r="B148" s="2"/>
      <c r="C148" s="88"/>
      <c r="D148" s="3"/>
      <c r="E148" s="91">
        <v>5169</v>
      </c>
      <c r="F148" s="56" t="s">
        <v>91</v>
      </c>
      <c r="G148" s="93" t="s">
        <v>8</v>
      </c>
      <c r="H148" s="12">
        <v>0</v>
      </c>
      <c r="I148" s="111">
        <v>114</v>
      </c>
      <c r="J148" s="12">
        <v>-17</v>
      </c>
      <c r="K148" s="12">
        <f t="shared" si="5"/>
        <v>97</v>
      </c>
    </row>
    <row r="149" spans="1:11" ht="12.75" customHeight="1">
      <c r="A149" s="209"/>
      <c r="B149" s="2"/>
      <c r="C149" s="88"/>
      <c r="D149" s="3"/>
      <c r="E149" s="92">
        <v>5173</v>
      </c>
      <c r="F149" s="89" t="s">
        <v>52</v>
      </c>
      <c r="G149" s="93" t="s">
        <v>56</v>
      </c>
      <c r="H149" s="50">
        <v>0</v>
      </c>
      <c r="I149" s="111">
        <v>2</v>
      </c>
      <c r="J149" s="50"/>
      <c r="K149" s="50">
        <f t="shared" si="5"/>
        <v>2</v>
      </c>
    </row>
    <row r="150" spans="1:11" ht="12.75" customHeight="1">
      <c r="A150" s="209"/>
      <c r="B150" s="2"/>
      <c r="C150" s="88"/>
      <c r="D150" s="4"/>
      <c r="E150" s="92">
        <v>5173</v>
      </c>
      <c r="F150" s="89" t="s">
        <v>55</v>
      </c>
      <c r="G150" s="93" t="s">
        <v>56</v>
      </c>
      <c r="H150" s="12">
        <v>0</v>
      </c>
      <c r="I150" s="111">
        <v>1</v>
      </c>
      <c r="J150" s="12"/>
      <c r="K150" s="12">
        <f t="shared" si="5"/>
        <v>1</v>
      </c>
    </row>
    <row r="151" spans="1:11" ht="12.75" customHeight="1">
      <c r="A151" s="209"/>
      <c r="B151" s="2"/>
      <c r="C151" s="88"/>
      <c r="D151" s="3"/>
      <c r="E151" s="92">
        <v>5173</v>
      </c>
      <c r="F151" s="56" t="s">
        <v>91</v>
      </c>
      <c r="G151" s="94" t="s">
        <v>56</v>
      </c>
      <c r="H151" s="12">
        <v>0</v>
      </c>
      <c r="I151" s="111">
        <v>17</v>
      </c>
      <c r="J151" s="12"/>
      <c r="K151" s="12">
        <f t="shared" si="5"/>
        <v>17</v>
      </c>
    </row>
    <row r="152" spans="1:11" ht="12.75" customHeight="1">
      <c r="A152" s="209"/>
      <c r="B152" s="2"/>
      <c r="C152" s="88"/>
      <c r="D152" s="3"/>
      <c r="E152" s="92">
        <v>5175</v>
      </c>
      <c r="F152" s="89" t="s">
        <v>52</v>
      </c>
      <c r="G152" s="94" t="s">
        <v>9</v>
      </c>
      <c r="H152" s="50">
        <v>0</v>
      </c>
      <c r="I152" s="111">
        <v>2</v>
      </c>
      <c r="J152" s="50"/>
      <c r="K152" s="50">
        <f t="shared" si="5"/>
        <v>2</v>
      </c>
    </row>
    <row r="153" spans="1:11" ht="12.75" customHeight="1">
      <c r="A153" s="209"/>
      <c r="B153" s="2"/>
      <c r="C153" s="88"/>
      <c r="D153" s="4"/>
      <c r="E153" s="91">
        <v>5175</v>
      </c>
      <c r="F153" s="46" t="s">
        <v>55</v>
      </c>
      <c r="G153" s="94" t="s">
        <v>9</v>
      </c>
      <c r="H153" s="12">
        <v>0</v>
      </c>
      <c r="I153" s="111">
        <v>1</v>
      </c>
      <c r="J153" s="12"/>
      <c r="K153" s="12">
        <f t="shared" si="5"/>
        <v>1</v>
      </c>
    </row>
    <row r="154" spans="1:11" ht="12.75" customHeight="1" thickBot="1">
      <c r="A154" s="209"/>
      <c r="B154" s="60"/>
      <c r="C154" s="96"/>
      <c r="D154" s="97"/>
      <c r="E154" s="98">
        <v>5175</v>
      </c>
      <c r="F154" s="147" t="s">
        <v>91</v>
      </c>
      <c r="G154" s="100" t="s">
        <v>9</v>
      </c>
      <c r="H154" s="17">
        <v>0</v>
      </c>
      <c r="I154" s="118">
        <v>17</v>
      </c>
      <c r="J154" s="17"/>
      <c r="K154" s="17">
        <f t="shared" si="5"/>
        <v>17</v>
      </c>
    </row>
    <row r="155" spans="1:11" ht="22.5">
      <c r="A155" s="209"/>
      <c r="B155" s="146" t="s">
        <v>2</v>
      </c>
      <c r="C155" s="38" t="s">
        <v>93</v>
      </c>
      <c r="D155" s="39" t="s">
        <v>0</v>
      </c>
      <c r="E155" s="40" t="s">
        <v>0</v>
      </c>
      <c r="F155" s="41"/>
      <c r="G155" s="135" t="s">
        <v>94</v>
      </c>
      <c r="H155" s="87">
        <f>SUM(H156:H156)</f>
        <v>0</v>
      </c>
      <c r="I155" s="87">
        <f>SUM(I156:I156)</f>
        <v>38874.16305</v>
      </c>
      <c r="J155" s="87">
        <f>SUM(J156:J156)</f>
        <v>0</v>
      </c>
      <c r="K155" s="43">
        <f>SUM(K156:K156)</f>
        <v>38874.16305</v>
      </c>
    </row>
    <row r="156" spans="1:11" ht="12.75" customHeight="1" thickBot="1">
      <c r="A156" s="210"/>
      <c r="B156" s="183"/>
      <c r="C156" s="96"/>
      <c r="D156" s="178">
        <v>2212</v>
      </c>
      <c r="E156" s="63">
        <v>6351</v>
      </c>
      <c r="F156" s="147" t="s">
        <v>91</v>
      </c>
      <c r="G156" s="156" t="s">
        <v>13</v>
      </c>
      <c r="H156" s="184">
        <v>0</v>
      </c>
      <c r="I156" s="9">
        <v>38874.16305</v>
      </c>
      <c r="J156" s="9"/>
      <c r="K156" s="150">
        <f>I156+J156</f>
        <v>38874.16305</v>
      </c>
    </row>
    <row r="157" spans="1:11" ht="1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</row>
  </sheetData>
  <mergeCells count="13">
    <mergeCell ref="G5:G6"/>
    <mergeCell ref="H5:H6"/>
    <mergeCell ref="A7:A156"/>
    <mergeCell ref="A1:K1"/>
    <mergeCell ref="A3:K3"/>
    <mergeCell ref="A5:A6"/>
    <mergeCell ref="B5:B6"/>
    <mergeCell ref="C5:C6"/>
    <mergeCell ref="D5:D6"/>
    <mergeCell ref="E5:E6"/>
    <mergeCell ref="J5:K5"/>
    <mergeCell ref="I5:I6"/>
    <mergeCell ref="F5:F6"/>
  </mergeCells>
  <printOptions horizontalCentered="1"/>
  <pageMargins left="0.1968503937007874" right="0.1968503937007874" top="0.5511811023622047" bottom="0.31496062992125984" header="0" footer="0"/>
  <pageSetup fitToHeight="2" horizontalDpi="600" verticalDpi="600" orientation="portrait" paperSize="9" scale="75" r:id="rId1"/>
  <headerFooter alignWithMargins="0">
    <oddHeader>&amp;R&amp;F</oddHeader>
    <oddFooter>&amp;C&amp;A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schroterp</cp:lastModifiedBy>
  <cp:lastPrinted>2012-11-27T10:33:19Z</cp:lastPrinted>
  <dcterms:created xsi:type="dcterms:W3CDTF">2006-09-25T08:49:57Z</dcterms:created>
  <dcterms:modified xsi:type="dcterms:W3CDTF">2012-11-27T10:33:38Z</dcterms:modified>
  <cp:category/>
  <cp:version/>
  <cp:contentType/>
  <cp:contentStatus/>
</cp:coreProperties>
</file>