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0"/>
  </bookViews>
  <sheets>
    <sheet name="Bilance P+V" sheetId="1" r:id="rId1"/>
    <sheet name="příjmy OD" sheetId="2" r:id="rId2"/>
    <sheet name="92306" sheetId="3" r:id="rId3"/>
  </sheets>
  <definedNames>
    <definedName name="_xlnm.Print_Titles" localSheetId="2">'92306'!$5:$6</definedName>
  </definedNames>
  <calcPr fullCalcOnLoad="1"/>
</workbook>
</file>

<file path=xl/sharedStrings.xml><?xml version="1.0" encoding="utf-8"?>
<sst xmlns="http://schemas.openxmlformats.org/spreadsheetml/2006/main" count="497" uniqueCount="200">
  <si>
    <t>x</t>
  </si>
  <si>
    <t>uk.</t>
  </si>
  <si>
    <t>SU</t>
  </si>
  <si>
    <t>č.a.</t>
  </si>
  <si>
    <t>§</t>
  </si>
  <si>
    <t>pol.</t>
  </si>
  <si>
    <t>změna</t>
  </si>
  <si>
    <t>správce rozpočtových výdajů = odbor dopravy</t>
  </si>
  <si>
    <t>SR 2013</t>
  </si>
  <si>
    <t>UR I 2013</t>
  </si>
  <si>
    <t>UR II 2013</t>
  </si>
  <si>
    <t>tis.Kč</t>
  </si>
  <si>
    <t>ÚZ</t>
  </si>
  <si>
    <t>06</t>
  </si>
  <si>
    <t>nákup ostatních služeb</t>
  </si>
  <si>
    <t>nákup materiálu</t>
  </si>
  <si>
    <t>pohoštění</t>
  </si>
  <si>
    <t>Rozpis výdajů kapitoly 923 - odbor dopravy</t>
  </si>
  <si>
    <t>92306 - Spolufinancování EU</t>
  </si>
  <si>
    <t>S P O L U F I N A N C O V Á N Í   E U</t>
  </si>
  <si>
    <t>běžné a kapitálové výdaje resortu celkem</t>
  </si>
  <si>
    <t>ROP</t>
  </si>
  <si>
    <t>0650420000</t>
  </si>
  <si>
    <t>ROP - III/28724 Malá Skála - Frýdštejn</t>
  </si>
  <si>
    <t>stavba nebo rekonstrukce silnice</t>
  </si>
  <si>
    <t>38185501</t>
  </si>
  <si>
    <t>38585505</t>
  </si>
  <si>
    <t>služby peněžních ústavů</t>
  </si>
  <si>
    <t>0650320000</t>
  </si>
  <si>
    <t>ROP - II/287 Kokonín - Bratříkov</t>
  </si>
  <si>
    <t>0650430000</t>
  </si>
  <si>
    <t>ROP - II/283 Turnov 5. května</t>
  </si>
  <si>
    <t>0650440000</t>
  </si>
  <si>
    <t>ROP - přeložka komunikace II/592 Chrastava - II.etapa</t>
  </si>
  <si>
    <t>0650441601</t>
  </si>
  <si>
    <t>00000000</t>
  </si>
  <si>
    <t>investiční transfery zřízeným příspěvkovým organizacím</t>
  </si>
  <si>
    <t>0650450000</t>
  </si>
  <si>
    <t>ROP - III/2921, 2922 vč. 2 mostů, Pelechov - Záhoří - Semily</t>
  </si>
  <si>
    <t>0650460000</t>
  </si>
  <si>
    <t>ROP - II/268 x II/270 Mimoň - OK Kozinovo nám.</t>
  </si>
  <si>
    <t>0650470000</t>
  </si>
  <si>
    <r>
      <t>ROP - III/2784 Liberec, přestavba křižovatky Č. mládeže - 2. etapa</t>
    </r>
  </si>
  <si>
    <t>0650340000</t>
  </si>
  <si>
    <t>ROP - III/29023 Tanvald - ul. Nemocniční a Pod Špičákem</t>
  </si>
  <si>
    <t>0650480000</t>
  </si>
  <si>
    <t>ROP - II/270 Luhov - Postřelná</t>
  </si>
  <si>
    <t>0650490000</t>
  </si>
  <si>
    <t>ROP - II/268 x II/270 Mimoň - OK nám. ČSLA</t>
  </si>
  <si>
    <t>0650540000</t>
  </si>
  <si>
    <t>ROP - II/270 Mimoň-humanizace průtahu a OK Tyršovo náměstí</t>
  </si>
  <si>
    <t>0650580000</t>
  </si>
  <si>
    <t>ROP IV. výzva - silnice III/27017 Krompach - státní hranice</t>
  </si>
  <si>
    <t>0659000000</t>
  </si>
  <si>
    <t>Vratky úroků RRRS z předfinancování 3. výzvy ROP</t>
  </si>
  <si>
    <t>ostatní neinvestiční výdaje jinde nezařazené</t>
  </si>
  <si>
    <t>OP PS pro cíl EÚS</t>
  </si>
  <si>
    <t>0650361601</t>
  </si>
  <si>
    <t>41100000</t>
  </si>
  <si>
    <t>41500000</t>
  </si>
  <si>
    <t>41117007</t>
  </si>
  <si>
    <t>cestovné</t>
  </si>
  <si>
    <t>0650570000</t>
  </si>
  <si>
    <t>0650601601</t>
  </si>
  <si>
    <t>Cíl 3 - Rekonstrukce příhraničních komunikací a mostů po povodních 2010</t>
  </si>
  <si>
    <t>0650610000</t>
  </si>
  <si>
    <t>ROP - KORID - modern. odbavovacího systému LK - spolufinancování LK</t>
  </si>
  <si>
    <t>neinvestiční transfery právnickým osobám</t>
  </si>
  <si>
    <t>investiční transfery právnickým osobám</t>
  </si>
  <si>
    <t>0650620000</t>
  </si>
  <si>
    <t>ROP - KORID - modern. odbavovacího systému LK - půjčka uznatelné výdaje</t>
  </si>
  <si>
    <t>neinvestiční půjč.prostř. právnickým osobám</t>
  </si>
  <si>
    <t>investiční půjč.prostř. právnickým osobám</t>
  </si>
  <si>
    <t>0650630000</t>
  </si>
  <si>
    <t>ROP - KORID - modern. odbavovacího systému LK - půjčka neuznatelné výdaje</t>
  </si>
  <si>
    <t>0650541601</t>
  </si>
  <si>
    <t>0650341601</t>
  </si>
  <si>
    <t>vypořádání minulých let mezi RRRS a krajem</t>
  </si>
  <si>
    <t>úhrady sankcí jiným rozpočtům</t>
  </si>
  <si>
    <t>ostatní úroky a ostatní finanční výdaje</t>
  </si>
  <si>
    <t>Cíl 3 - III/27014 Krompach - Jonsdorf, I.etapa</t>
  </si>
  <si>
    <t>Cíl 3 - LUBAHN</t>
  </si>
  <si>
    <t>investiční půjčené prostředky zřízeným příspěvkovým org.</t>
  </si>
  <si>
    <t>9.změna-RO č. 297/13</t>
  </si>
  <si>
    <t>ZDROJOVÁ  A VÝDAJOVÁ ČÁST ROZPOČTU LK 2013</t>
  </si>
  <si>
    <t>Bilance příjmů</t>
  </si>
  <si>
    <t>Ukazatel  (tis.Kč)</t>
  </si>
  <si>
    <t>Pol.</t>
  </si>
  <si>
    <t>Úprava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</si>
  <si>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</si>
  <si>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</si>
  <si>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</si>
  <si>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</si>
  <si>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</si>
  <si>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</si>
  <si>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</si>
  <si>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</si>
  <si>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</si>
  <si>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</si>
  <si>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</si>
  <si>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</si>
  <si>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</si>
  <si>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</si>
  <si>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resortní úč.neinv.dot.</t>
  </si>
  <si>
    <t xml:space="preserve">   neinv. dotace ze zahraničí</t>
  </si>
  <si>
    <t>415x</t>
  </si>
  <si>
    <t xml:space="preserve">   neinv. dotace od obcí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</si>
  <si>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</si>
  <si>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</si>
  <si>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</si>
  <si>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</si>
  <si>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</si>
  <si>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</si>
  <si>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</si>
  <si>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</si>
  <si>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</si>
  <si>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2012</t>
  </si>
  <si>
    <t>8115</t>
  </si>
  <si>
    <t>2. Zapojení  zvl.účtů z r. 2012</t>
  </si>
  <si>
    <t>3. Zapojení výsl. hosp.2012</t>
  </si>
  <si>
    <t>4. úvěr</t>
  </si>
  <si>
    <t>81xx</t>
  </si>
  <si>
    <t>5. uhrazené splátky krátkod.půjč.</t>
  </si>
  <si>
    <t xml:space="preserve">Z d r o j e  L K   c e l k e m </t>
  </si>
  <si>
    <t>Bilance výdajů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</si>
  <si>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</si>
  <si>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</si>
  <si>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</si>
  <si>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</si>
  <si>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</si>
  <si>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</si>
  <si>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Kap.915-energie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</si>
  <si>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</si>
  <si>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</si>
  <si>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</si>
  <si>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</si>
  <si>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</si>
  <si>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</si>
  <si>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</si>
  <si>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</si>
  <si>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</si>
  <si>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Kap.926-dotační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</si>
  <si>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</si>
  <si>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</si>
  <si>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</si>
  <si>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</si>
  <si>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</si>
  <si>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</si>
  <si>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</si>
  <si>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Příjmy a finanční zdroje odboru dopravy 2013</t>
  </si>
  <si>
    <t>Přijaté transfery (dotace a příspěvky) a zdroje (financování)</t>
  </si>
  <si>
    <t>ORJ</t>
  </si>
  <si>
    <t>P Ř Í J M Y   A  T R A N S F E R Y   2 0 1 3</t>
  </si>
  <si>
    <t>příjmy celkem</t>
  </si>
  <si>
    <t>A1) vlastní příjmy - daňové příjmy</t>
  </si>
  <si>
    <t>0006</t>
  </si>
  <si>
    <t>DU</t>
  </si>
  <si>
    <t>správní poplatky</t>
  </si>
  <si>
    <t>A2) vlastní příjmy - nedaňové příjmy</t>
  </si>
  <si>
    <t>věcná břemena</t>
  </si>
  <si>
    <t>ostatní odvody příspěvkových organizací</t>
  </si>
  <si>
    <t>kauce a sankční platby</t>
  </si>
  <si>
    <t>1406</t>
  </si>
  <si>
    <t>RU</t>
  </si>
  <si>
    <t>Vybavení dětského dopravního hřiště</t>
  </si>
  <si>
    <t>finanční vypořádání minulých let mezi krajem a obcemi</t>
  </si>
  <si>
    <t>2006</t>
  </si>
  <si>
    <t>Příprava a realizace infrastruktury pro páteřní cyklotrasu Odra Nisa</t>
  </si>
  <si>
    <t>ostatní přijaté vratky transferů</t>
  </si>
  <si>
    <t>Telematika Mísečky</t>
  </si>
  <si>
    <t>pasportizace silniční vegetace u silnic II. a III. třídy</t>
  </si>
  <si>
    <t>přijaté nekapitálové příspěvky a náhrady</t>
  </si>
  <si>
    <t>vratky z autobusové dopravní obslužnosti</t>
  </si>
  <si>
    <t>vratky z drážní dopravní obslužnosti</t>
  </si>
  <si>
    <t>náklady řízení</t>
  </si>
  <si>
    <t>příspěvek na dopravní obslužnost od obchodních společností</t>
  </si>
  <si>
    <t>ostatní nedaňové příjmy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</si>
  <si>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</si>
  <si>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</si>
  <si>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</si>
  <si>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</si>
  <si>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</si>
  <si>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Povodně 2013 - krytí škod v dopravní infastruktuře</t>
  </si>
  <si>
    <t>91252</t>
  </si>
  <si>
    <t>neinvestiční přijaté transfery ze státních fondů</t>
  </si>
  <si>
    <t>Příspěvek na ztrátu dopravce z provozu veřejné osobní drážní dopravy</t>
  </si>
  <si>
    <t>27355</t>
  </si>
  <si>
    <t>ostatní neinvestiční přijaté transfery ze státního rozpočtu</t>
  </si>
  <si>
    <t>neinvestiční transfery přijaté od obcí</t>
  </si>
  <si>
    <t>2306</t>
  </si>
  <si>
    <t>38585005</t>
  </si>
  <si>
    <t>neinvestiční přijaté transfery od regionálních rad</t>
  </si>
  <si>
    <t>42xx</t>
  </si>
  <si>
    <t>B2) Dotace a příspěvky - investiční</t>
  </si>
  <si>
    <t>Povodně - Obnova majetku po povodních - INV transfer MMR</t>
  </si>
  <si>
    <t>17789</t>
  </si>
  <si>
    <t>ostatní investiční přijaté transfery ze státního rozpočtu</t>
  </si>
  <si>
    <t>16.změna-RO č. 297/13</t>
  </si>
  <si>
    <t xml:space="preserve">investiční dotace od obcí </t>
  </si>
  <si>
    <t>0650544007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</si>
</sst>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4"/>
      <name val="Arial CE"/>
      <family val="0"/>
    </font>
    <font>
      <b/>
      <sz val="8"/>
      <name val="Arial CE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12"/>
      <name val="Arial"/>
      <family val="2"/>
    </font>
    <font>
      <b/>
      <sz val="8"/>
      <color rgb="FFFF0000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 style="medium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23">
    <xf numFmtId="0" fontId="0" fillId="0" borderId="0" xfId="0" applyAlignment="1">
      <alignment/>
    </xf>
    <xf numFmtId="4" fontId="4" fillId="0" borderId="10" xfId="51" applyNumberFormat="1" applyFont="1" applyFill="1" applyBorder="1" applyAlignment="1">
      <alignment vertical="center"/>
      <protection/>
    </xf>
    <xf numFmtId="4" fontId="1" fillId="0" borderId="11" xfId="51" applyNumberFormat="1" applyFont="1" applyFill="1" applyBorder="1" applyAlignment="1">
      <alignment vertical="center"/>
      <protection/>
    </xf>
    <xf numFmtId="4" fontId="1" fillId="0" borderId="12" xfId="51" applyNumberFormat="1" applyFont="1" applyFill="1" applyBorder="1" applyAlignment="1">
      <alignment vertical="center"/>
      <protection/>
    </xf>
    <xf numFmtId="4" fontId="1" fillId="0" borderId="13" xfId="51" applyNumberFormat="1" applyFont="1" applyFill="1" applyBorder="1" applyAlignment="1">
      <alignment vertical="center"/>
      <protection/>
    </xf>
    <xf numFmtId="4" fontId="1" fillId="0" borderId="14" xfId="51" applyNumberFormat="1" applyFont="1" applyFill="1" applyBorder="1" applyAlignment="1">
      <alignment vertical="center"/>
      <protection/>
    </xf>
    <xf numFmtId="49" fontId="28" fillId="0" borderId="0" xfId="49" applyNumberFormat="1" applyFont="1" applyBorder="1" applyAlignment="1">
      <alignment vertical="center" textRotation="90"/>
      <protection/>
    </xf>
    <xf numFmtId="0" fontId="1" fillId="0" borderId="0" xfId="52" applyFont="1" applyFill="1" applyBorder="1" applyAlignment="1">
      <alignment horizontal="center" vertical="center"/>
      <protection/>
    </xf>
    <xf numFmtId="49" fontId="1" fillId="0" borderId="0" xfId="52" applyNumberFormat="1" applyFont="1" applyFill="1" applyBorder="1" applyAlignment="1">
      <alignment horizontal="center" vertical="center"/>
      <protection/>
    </xf>
    <xf numFmtId="175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left"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30" fillId="0" borderId="16" xfId="48" applyFont="1" applyBorder="1" applyAlignment="1">
      <alignment vertical="center"/>
      <protection/>
    </xf>
    <xf numFmtId="0" fontId="31" fillId="0" borderId="17" xfId="48" applyFont="1" applyFill="1" applyBorder="1" applyAlignment="1">
      <alignment vertical="center"/>
      <protection/>
    </xf>
    <xf numFmtId="0" fontId="32" fillId="0" borderId="18" xfId="48" applyFont="1" applyFill="1" applyBorder="1" applyAlignment="1">
      <alignment vertical="center" wrapText="1"/>
      <protection/>
    </xf>
    <xf numFmtId="4" fontId="1" fillId="0" borderId="12" xfId="52" applyNumberFormat="1" applyFont="1" applyFill="1" applyBorder="1" applyAlignment="1">
      <alignment vertical="center"/>
      <protection/>
    </xf>
    <xf numFmtId="49" fontId="1" fillId="0" borderId="19" xfId="52" applyNumberFormat="1" applyFont="1" applyFill="1" applyBorder="1" applyAlignment="1">
      <alignment horizontal="center" vertical="center"/>
      <protection/>
    </xf>
    <xf numFmtId="0" fontId="32" fillId="0" borderId="20" xfId="48" applyFont="1" applyFill="1" applyBorder="1" applyAlignment="1">
      <alignment vertical="center" wrapText="1"/>
      <protection/>
    </xf>
    <xf numFmtId="49" fontId="1" fillId="0" borderId="21" xfId="52" applyNumberFormat="1" applyFont="1" applyFill="1" applyBorder="1" applyAlignment="1">
      <alignment horizontal="center" vertical="center"/>
      <protection/>
    </xf>
    <xf numFmtId="0" fontId="1" fillId="0" borderId="21" xfId="52" applyFont="1" applyFill="1" applyBorder="1" applyAlignment="1">
      <alignment horizontal="center" vertical="center"/>
      <protection/>
    </xf>
    <xf numFmtId="4" fontId="1" fillId="0" borderId="11" xfId="52" applyNumberFormat="1" applyFont="1" applyFill="1" applyBorder="1" applyAlignment="1">
      <alignment vertical="center"/>
      <protection/>
    </xf>
    <xf numFmtId="0" fontId="32" fillId="0" borderId="22" xfId="48" applyFont="1" applyFill="1" applyBorder="1" applyAlignment="1">
      <alignment vertical="center"/>
      <protection/>
    </xf>
    <xf numFmtId="0" fontId="32" fillId="0" borderId="22" xfId="48" applyFont="1" applyFill="1" applyBorder="1" applyAlignment="1">
      <alignment vertical="center" wrapText="1"/>
      <protection/>
    </xf>
    <xf numFmtId="0" fontId="32" fillId="0" borderId="23" xfId="48" applyFont="1" applyFill="1" applyBorder="1" applyAlignment="1">
      <alignment vertical="center"/>
      <protection/>
    </xf>
    <xf numFmtId="0" fontId="34" fillId="0" borderId="0" xfId="52" applyFont="1" applyAlignment="1">
      <alignment vertical="center"/>
      <protection/>
    </xf>
    <xf numFmtId="4" fontId="1" fillId="0" borderId="24" xfId="52" applyNumberFormat="1" applyFont="1" applyFill="1" applyBorder="1" applyAlignment="1">
      <alignment vertical="center"/>
      <protection/>
    </xf>
    <xf numFmtId="0" fontId="31" fillId="0" borderId="18" xfId="48" applyFont="1" applyFill="1" applyBorder="1" applyAlignment="1">
      <alignment vertical="center"/>
      <protection/>
    </xf>
    <xf numFmtId="0" fontId="1" fillId="0" borderId="25" xfId="52" applyFont="1" applyFill="1" applyBorder="1" applyAlignment="1">
      <alignment horizontal="center" vertical="center"/>
      <protection/>
    </xf>
    <xf numFmtId="0" fontId="1" fillId="0" borderId="22" xfId="52" applyFont="1" applyFill="1" applyBorder="1" applyAlignment="1">
      <alignment horizontal="left" vertical="center"/>
      <protection/>
    </xf>
    <xf numFmtId="0" fontId="31" fillId="0" borderId="17" xfId="48" applyFont="1" applyBorder="1" applyAlignment="1">
      <alignment vertical="center" wrapText="1"/>
      <protection/>
    </xf>
    <xf numFmtId="0" fontId="4" fillId="0" borderId="26" xfId="51" applyFont="1" applyBorder="1" applyAlignment="1">
      <alignment horizontal="center" vertical="center"/>
      <protection/>
    </xf>
    <xf numFmtId="0" fontId="4" fillId="0" borderId="27" xfId="51" applyFont="1" applyBorder="1" applyAlignment="1">
      <alignment horizontal="center" vertical="center"/>
      <protection/>
    </xf>
    <xf numFmtId="49" fontId="4" fillId="0" borderId="28" xfId="51" applyNumberFormat="1" applyFont="1" applyBorder="1" applyAlignment="1">
      <alignment horizontal="center" vertical="center"/>
      <protection/>
    </xf>
    <xf numFmtId="0" fontId="4" fillId="0" borderId="16" xfId="51" applyFont="1" applyBorder="1" applyAlignment="1">
      <alignment horizontal="center" vertical="center"/>
      <protection/>
    </xf>
    <xf numFmtId="0" fontId="29" fillId="0" borderId="26" xfId="51" applyFont="1" applyBorder="1" applyAlignment="1">
      <alignment horizontal="center" vertical="center"/>
      <protection/>
    </xf>
    <xf numFmtId="49" fontId="29" fillId="0" borderId="27" xfId="51" applyNumberFormat="1" applyFont="1" applyBorder="1" applyAlignment="1">
      <alignment horizontal="center" vertical="center"/>
      <protection/>
    </xf>
    <xf numFmtId="0" fontId="29" fillId="0" borderId="27" xfId="51" applyFont="1" applyBorder="1" applyAlignment="1">
      <alignment horizontal="center" vertical="center"/>
      <protection/>
    </xf>
    <xf numFmtId="0" fontId="29" fillId="0" borderId="27" xfId="51" applyFont="1" applyBorder="1" applyAlignment="1">
      <alignment horizontal="center" vertical="center"/>
      <protection/>
    </xf>
    <xf numFmtId="49" fontId="29" fillId="0" borderId="28" xfId="51" applyNumberFormat="1" applyFont="1" applyBorder="1" applyAlignment="1">
      <alignment horizontal="center" vertical="center"/>
      <protection/>
    </xf>
    <xf numFmtId="4" fontId="29" fillId="0" borderId="29" xfId="51" applyNumberFormat="1" applyFont="1" applyFill="1" applyBorder="1" applyAlignment="1">
      <alignment vertical="center"/>
      <protection/>
    </xf>
    <xf numFmtId="0" fontId="1" fillId="0" borderId="30" xfId="51" applyFont="1" applyBorder="1" applyAlignment="1">
      <alignment horizontal="center" vertical="center"/>
      <protection/>
    </xf>
    <xf numFmtId="0" fontId="6" fillId="0" borderId="31" xfId="51" applyFont="1" applyFill="1" applyBorder="1" applyAlignment="1">
      <alignment horizontal="center" vertical="center"/>
      <protection/>
    </xf>
    <xf numFmtId="49" fontId="6" fillId="0" borderId="32" xfId="51" applyNumberFormat="1" applyFont="1" applyFill="1" applyBorder="1" applyAlignment="1">
      <alignment horizontal="center" vertical="center"/>
      <protection/>
    </xf>
    <xf numFmtId="0" fontId="6" fillId="0" borderId="32" xfId="51" applyFont="1" applyFill="1" applyBorder="1" applyAlignment="1">
      <alignment horizontal="center" vertical="center"/>
      <protection/>
    </xf>
    <xf numFmtId="0" fontId="6" fillId="0" borderId="32" xfId="51" applyFont="1" applyFill="1" applyBorder="1" applyAlignment="1">
      <alignment horizontal="center" vertical="center"/>
      <protection/>
    </xf>
    <xf numFmtId="49" fontId="6" fillId="0" borderId="33" xfId="51" applyNumberFormat="1" applyFont="1" applyFill="1" applyBorder="1" applyAlignment="1">
      <alignment horizontal="center" vertical="center"/>
      <protection/>
    </xf>
    <xf numFmtId="4" fontId="6" fillId="0" borderId="34" xfId="51" applyNumberFormat="1" applyFont="1" applyFill="1" applyBorder="1" applyAlignment="1">
      <alignment vertical="center"/>
      <protection/>
    </xf>
    <xf numFmtId="0" fontId="29" fillId="0" borderId="35" xfId="51" applyFont="1" applyFill="1" applyBorder="1" applyAlignment="1">
      <alignment horizontal="center" vertical="center"/>
      <protection/>
    </xf>
    <xf numFmtId="0" fontId="1" fillId="0" borderId="19" xfId="51" applyFont="1" applyFill="1" applyBorder="1" applyAlignment="1">
      <alignment horizontal="center" vertical="center"/>
      <protection/>
    </xf>
    <xf numFmtId="0" fontId="1" fillId="0" borderId="19" xfId="51" applyFont="1" applyFill="1" applyBorder="1" applyAlignment="1">
      <alignment horizontal="center" vertical="center"/>
      <protection/>
    </xf>
    <xf numFmtId="49" fontId="1" fillId="0" borderId="19" xfId="51" applyNumberFormat="1" applyFont="1" applyFill="1" applyBorder="1" applyAlignment="1">
      <alignment horizontal="center" vertical="center"/>
      <protection/>
    </xf>
    <xf numFmtId="0" fontId="1" fillId="0" borderId="30" xfId="51" applyFont="1" applyFill="1" applyBorder="1" applyAlignment="1">
      <alignment horizontal="center" vertical="center"/>
      <protection/>
    </xf>
    <xf numFmtId="49" fontId="5" fillId="0" borderId="36" xfId="51" applyNumberFormat="1" applyFont="1" applyFill="1" applyBorder="1" applyAlignment="1">
      <alignment horizontal="center" vertical="center"/>
      <protection/>
    </xf>
    <xf numFmtId="49" fontId="1" fillId="0" borderId="37" xfId="51" applyNumberFormat="1" applyFont="1" applyFill="1" applyBorder="1" applyAlignment="1">
      <alignment horizontal="center" vertical="center"/>
      <protection/>
    </xf>
    <xf numFmtId="0" fontId="1" fillId="0" borderId="36" xfId="51" applyFont="1" applyFill="1" applyBorder="1" applyAlignment="1">
      <alignment horizontal="center" vertical="center"/>
      <protection/>
    </xf>
    <xf numFmtId="0" fontId="1" fillId="0" borderId="36" xfId="51" applyFont="1" applyFill="1" applyBorder="1" applyAlignment="1">
      <alignment horizontal="center" vertical="center"/>
      <protection/>
    </xf>
    <xf numFmtId="49" fontId="1" fillId="0" borderId="36" xfId="51" applyNumberFormat="1" applyFont="1" applyFill="1" applyBorder="1" applyAlignment="1">
      <alignment horizontal="center" vertical="center"/>
      <protection/>
    </xf>
    <xf numFmtId="0" fontId="1" fillId="0" borderId="38" xfId="51" applyFont="1" applyBorder="1" applyAlignment="1">
      <alignment vertical="center"/>
      <protection/>
    </xf>
    <xf numFmtId="4" fontId="1" fillId="0" borderId="39" xfId="51" applyNumberFormat="1" applyFont="1" applyFill="1" applyBorder="1" applyAlignment="1">
      <alignment vertical="center"/>
      <protection/>
    </xf>
    <xf numFmtId="4" fontId="33" fillId="0" borderId="12" xfId="51" applyNumberFormat="1" applyFont="1" applyFill="1" applyBorder="1" applyAlignment="1">
      <alignment vertical="center"/>
      <protection/>
    </xf>
    <xf numFmtId="0" fontId="1" fillId="0" borderId="36" xfId="51" applyFont="1" applyBorder="1" applyAlignment="1">
      <alignment horizontal="center" vertical="center"/>
      <protection/>
    </xf>
    <xf numFmtId="0" fontId="1" fillId="0" borderId="37" xfId="51" applyFont="1" applyBorder="1" applyAlignment="1">
      <alignment vertical="center"/>
      <protection/>
    </xf>
    <xf numFmtId="0" fontId="1" fillId="0" borderId="40" xfId="51" applyFont="1" applyFill="1" applyBorder="1" applyAlignment="1">
      <alignment horizontal="center" vertical="center"/>
      <protection/>
    </xf>
    <xf numFmtId="49" fontId="1" fillId="0" borderId="21" xfId="51" applyNumberFormat="1" applyFont="1" applyFill="1" applyBorder="1" applyAlignment="1">
      <alignment horizontal="center" vertical="center"/>
      <protection/>
    </xf>
    <xf numFmtId="0" fontId="1" fillId="0" borderId="21" xfId="51" applyFont="1" applyFill="1" applyBorder="1" applyAlignment="1">
      <alignment horizontal="center" vertical="center"/>
      <protection/>
    </xf>
    <xf numFmtId="0" fontId="1" fillId="0" borderId="21" xfId="51" applyFont="1" applyFill="1" applyBorder="1" applyAlignment="1">
      <alignment horizontal="center" vertical="center"/>
      <protection/>
    </xf>
    <xf numFmtId="49" fontId="1" fillId="0" borderId="25" xfId="51" applyNumberFormat="1" applyFont="1" applyFill="1" applyBorder="1" applyAlignment="1">
      <alignment horizontal="center" vertical="center"/>
      <protection/>
    </xf>
    <xf numFmtId="0" fontId="1" fillId="0" borderId="41" xfId="51" applyFont="1" applyFill="1" applyBorder="1" applyAlignment="1">
      <alignment horizontal="center" vertical="center"/>
      <protection/>
    </xf>
    <xf numFmtId="0" fontId="1" fillId="0" borderId="42" xfId="51" applyFont="1" applyFill="1" applyBorder="1" applyAlignment="1">
      <alignment horizontal="center" vertical="center"/>
      <protection/>
    </xf>
    <xf numFmtId="0" fontId="1" fillId="0" borderId="42" xfId="51" applyFont="1" applyFill="1" applyBorder="1" applyAlignment="1">
      <alignment horizontal="center" vertical="center"/>
      <protection/>
    </xf>
    <xf numFmtId="49" fontId="1" fillId="0" borderId="43" xfId="51" applyNumberFormat="1" applyFont="1" applyFill="1" applyBorder="1" applyAlignment="1">
      <alignment horizontal="center" vertical="center"/>
      <protection/>
    </xf>
    <xf numFmtId="4" fontId="6" fillId="0" borderId="44" xfId="51" applyNumberFormat="1" applyFont="1" applyFill="1" applyBorder="1" applyAlignment="1">
      <alignment vertical="center"/>
      <protection/>
    </xf>
    <xf numFmtId="4" fontId="1" fillId="0" borderId="45" xfId="51" applyNumberFormat="1" applyFont="1" applyFill="1" applyBorder="1" applyAlignment="1">
      <alignment vertical="center"/>
      <protection/>
    </xf>
    <xf numFmtId="4" fontId="33" fillId="0" borderId="11" xfId="51" applyNumberFormat="1" applyFont="1" applyFill="1" applyBorder="1" applyAlignment="1">
      <alignment vertical="center"/>
      <protection/>
    </xf>
    <xf numFmtId="0" fontId="1" fillId="0" borderId="46" xfId="51" applyFont="1" applyFill="1" applyBorder="1" applyAlignment="1">
      <alignment horizontal="center" vertical="center"/>
      <protection/>
    </xf>
    <xf numFmtId="4" fontId="1" fillId="0" borderId="47" xfId="51" applyNumberFormat="1" applyFont="1" applyFill="1" applyBorder="1" applyAlignment="1">
      <alignment vertical="center"/>
      <protection/>
    </xf>
    <xf numFmtId="49" fontId="1" fillId="0" borderId="25" xfId="51" applyNumberFormat="1" applyFont="1" applyFill="1" applyBorder="1" applyAlignment="1">
      <alignment horizontal="center" vertical="center"/>
      <protection/>
    </xf>
    <xf numFmtId="49" fontId="5" fillId="0" borderId="19" xfId="51" applyNumberFormat="1" applyFont="1" applyFill="1" applyBorder="1" applyAlignment="1">
      <alignment horizontal="center" vertical="center"/>
      <protection/>
    </xf>
    <xf numFmtId="0" fontId="1" fillId="0" borderId="19" xfId="51" applyFont="1" applyBorder="1" applyAlignment="1">
      <alignment horizontal="center" vertical="center"/>
      <protection/>
    </xf>
    <xf numFmtId="49" fontId="1" fillId="0" borderId="19" xfId="51" applyNumberFormat="1" applyFont="1" applyFill="1" applyBorder="1" applyAlignment="1">
      <alignment horizontal="center" vertical="center"/>
      <protection/>
    </xf>
    <xf numFmtId="4" fontId="33" fillId="24" borderId="12" xfId="51" applyNumberFormat="1" applyFont="1" applyFill="1" applyBorder="1" applyAlignment="1">
      <alignment vertical="center"/>
      <protection/>
    </xf>
    <xf numFmtId="4" fontId="1" fillId="0" borderId="15" xfId="51" applyNumberFormat="1" applyFont="1" applyFill="1" applyBorder="1" applyAlignment="1">
      <alignment vertical="center"/>
      <protection/>
    </xf>
    <xf numFmtId="0" fontId="6" fillId="0" borderId="48" xfId="51" applyFont="1" applyFill="1" applyBorder="1" applyAlignment="1">
      <alignment horizontal="center" vertical="center"/>
      <protection/>
    </xf>
    <xf numFmtId="0" fontId="1" fillId="0" borderId="49" xfId="51" applyFont="1" applyBorder="1" applyAlignment="1">
      <alignment horizontal="center" vertical="center"/>
      <protection/>
    </xf>
    <xf numFmtId="0" fontId="6" fillId="0" borderId="30" xfId="51" applyFont="1" applyFill="1" applyBorder="1" applyAlignment="1">
      <alignment horizontal="center" vertical="center"/>
      <protection/>
    </xf>
    <xf numFmtId="49" fontId="6" fillId="0" borderId="36" xfId="51" applyNumberFormat="1" applyFont="1" applyFill="1" applyBorder="1" applyAlignment="1">
      <alignment horizontal="center" vertical="center"/>
      <protection/>
    </xf>
    <xf numFmtId="0" fontId="6" fillId="0" borderId="36" xfId="51" applyFont="1" applyFill="1" applyBorder="1" applyAlignment="1">
      <alignment horizontal="center" vertical="center"/>
      <protection/>
    </xf>
    <xf numFmtId="0" fontId="6" fillId="0" borderId="36" xfId="51" applyFont="1" applyFill="1" applyBorder="1" applyAlignment="1">
      <alignment horizontal="center" vertical="center"/>
      <protection/>
    </xf>
    <xf numFmtId="49" fontId="6" fillId="0" borderId="38" xfId="51" applyNumberFormat="1" applyFont="1" applyFill="1" applyBorder="1" applyAlignment="1">
      <alignment horizontal="center" vertical="center"/>
      <protection/>
    </xf>
    <xf numFmtId="4" fontId="6" fillId="0" borderId="24" xfId="51" applyNumberFormat="1" applyFont="1" applyFill="1" applyBorder="1" applyAlignment="1">
      <alignment vertical="center"/>
      <protection/>
    </xf>
    <xf numFmtId="4" fontId="1" fillId="0" borderId="50" xfId="51" applyNumberFormat="1" applyFont="1" applyFill="1" applyBorder="1" applyAlignment="1">
      <alignment vertical="center"/>
      <protection/>
    </xf>
    <xf numFmtId="0" fontId="29" fillId="0" borderId="41" xfId="51" applyFont="1" applyFill="1" applyBorder="1" applyAlignment="1">
      <alignment horizontal="center" vertical="center"/>
      <protection/>
    </xf>
    <xf numFmtId="4" fontId="33" fillId="24" borderId="11" xfId="51" applyNumberFormat="1" applyFont="1" applyFill="1" applyBorder="1" applyAlignment="1">
      <alignment vertical="center"/>
      <protection/>
    </xf>
    <xf numFmtId="0" fontId="1" fillId="0" borderId="19" xfId="51" applyFont="1" applyFill="1" applyBorder="1" applyAlignment="1">
      <alignment horizontal="left" vertical="center" wrapText="1"/>
      <protection/>
    </xf>
    <xf numFmtId="0" fontId="1" fillId="0" borderId="51" xfId="51" applyFont="1" applyFill="1" applyBorder="1" applyAlignment="1">
      <alignment horizontal="center" vertical="center"/>
      <protection/>
    </xf>
    <xf numFmtId="49" fontId="5" fillId="0" borderId="52" xfId="51" applyNumberFormat="1" applyFont="1" applyFill="1" applyBorder="1" applyAlignment="1">
      <alignment horizontal="center" vertical="center"/>
      <protection/>
    </xf>
    <xf numFmtId="49" fontId="1" fillId="0" borderId="42" xfId="51" applyNumberFormat="1" applyFont="1" applyFill="1" applyBorder="1" applyAlignment="1">
      <alignment horizontal="center" vertical="center"/>
      <protection/>
    </xf>
    <xf numFmtId="0" fontId="1" fillId="0" borderId="42" xfId="51" applyFont="1" applyFill="1" applyBorder="1" applyAlignment="1">
      <alignment horizontal="left" vertical="center" wrapText="1"/>
      <protection/>
    </xf>
    <xf numFmtId="4" fontId="33" fillId="24" borderId="14" xfId="51" applyNumberFormat="1" applyFont="1" applyFill="1" applyBorder="1" applyAlignment="1">
      <alignment vertical="center"/>
      <protection/>
    </xf>
    <xf numFmtId="0" fontId="1" fillId="0" borderId="53" xfId="51" applyFont="1" applyFill="1" applyBorder="1" applyAlignment="1">
      <alignment horizontal="center" vertical="center"/>
      <protection/>
    </xf>
    <xf numFmtId="49" fontId="5" fillId="0" borderId="54" xfId="51" applyNumberFormat="1" applyFont="1" applyFill="1" applyBorder="1" applyAlignment="1">
      <alignment horizontal="center" vertical="center"/>
      <protection/>
    </xf>
    <xf numFmtId="0" fontId="1" fillId="0" borderId="21" xfId="51" applyFont="1" applyFill="1" applyBorder="1" applyAlignment="1">
      <alignment horizontal="left" vertical="center" wrapText="1"/>
      <protection/>
    </xf>
    <xf numFmtId="0" fontId="6" fillId="0" borderId="30" xfId="51" applyFont="1" applyBorder="1" applyAlignment="1">
      <alignment horizontal="center" vertical="center"/>
      <protection/>
    </xf>
    <xf numFmtId="0" fontId="6" fillId="0" borderId="36" xfId="51" applyFont="1" applyBorder="1" applyAlignment="1">
      <alignment horizontal="center" vertical="center"/>
      <protection/>
    </xf>
    <xf numFmtId="0" fontId="6" fillId="0" borderId="36" xfId="51" applyFont="1" applyBorder="1" applyAlignment="1">
      <alignment horizontal="center" vertical="center"/>
      <protection/>
    </xf>
    <xf numFmtId="49" fontId="6" fillId="0" borderId="38" xfId="51" applyNumberFormat="1" applyFont="1" applyBorder="1" applyAlignment="1">
      <alignment horizontal="center" vertical="center"/>
      <protection/>
    </xf>
    <xf numFmtId="0" fontId="1" fillId="0" borderId="40" xfId="51" applyFont="1" applyBorder="1" applyAlignment="1">
      <alignment horizontal="center" vertical="center"/>
      <protection/>
    </xf>
    <xf numFmtId="0" fontId="6" fillId="0" borderId="31" xfId="51" applyFont="1" applyBorder="1" applyAlignment="1">
      <alignment horizontal="center" vertical="center"/>
      <protection/>
    </xf>
    <xf numFmtId="0" fontId="6" fillId="0" borderId="32" xfId="51" applyFont="1" applyBorder="1" applyAlignment="1">
      <alignment horizontal="center" vertical="center"/>
      <protection/>
    </xf>
    <xf numFmtId="0" fontId="6" fillId="0" borderId="32" xfId="51" applyFont="1" applyBorder="1" applyAlignment="1">
      <alignment horizontal="center" vertical="center"/>
      <protection/>
    </xf>
    <xf numFmtId="49" fontId="6" fillId="0" borderId="33" xfId="51" applyNumberFormat="1" applyFont="1" applyBorder="1" applyAlignment="1">
      <alignment horizontal="center" vertical="center"/>
      <protection/>
    </xf>
    <xf numFmtId="4" fontId="6" fillId="0" borderId="48" xfId="51" applyNumberFormat="1" applyFont="1" applyFill="1" applyBorder="1" applyAlignment="1">
      <alignment vertical="center"/>
      <protection/>
    </xf>
    <xf numFmtId="0" fontId="0" fillId="0" borderId="55" xfId="51" applyFont="1" applyBorder="1" applyAlignment="1">
      <alignment vertical="center"/>
      <protection/>
    </xf>
    <xf numFmtId="49" fontId="1" fillId="0" borderId="38" xfId="51" applyNumberFormat="1" applyFont="1" applyFill="1" applyBorder="1" applyAlignment="1">
      <alignment horizontal="center" vertical="center"/>
      <protection/>
    </xf>
    <xf numFmtId="0" fontId="32" fillId="0" borderId="18" xfId="48" applyFont="1" applyFill="1" applyBorder="1" applyAlignment="1">
      <alignment vertical="center"/>
      <protection/>
    </xf>
    <xf numFmtId="0" fontId="1" fillId="0" borderId="37" xfId="51" applyFont="1" applyBorder="1" applyAlignment="1">
      <alignment horizontal="center" vertical="center"/>
      <protection/>
    </xf>
    <xf numFmtId="0" fontId="1" fillId="0" borderId="56" xfId="51" applyFont="1" applyBorder="1" applyAlignment="1">
      <alignment vertical="center"/>
      <protection/>
    </xf>
    <xf numFmtId="4" fontId="1" fillId="0" borderId="24" xfId="51" applyNumberFormat="1" applyFont="1" applyFill="1" applyBorder="1" applyAlignment="1">
      <alignment vertical="center"/>
      <protection/>
    </xf>
    <xf numFmtId="0" fontId="1" fillId="0" borderId="38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vertical="center"/>
      <protection/>
    </xf>
    <xf numFmtId="0" fontId="1" fillId="0" borderId="57" xfId="51" applyFont="1" applyBorder="1" applyAlignment="1">
      <alignment horizontal="center" vertical="center"/>
      <protection/>
    </xf>
    <xf numFmtId="0" fontId="0" fillId="0" borderId="58" xfId="51" applyFont="1" applyBorder="1" applyAlignment="1">
      <alignment vertical="center"/>
      <protection/>
    </xf>
    <xf numFmtId="0" fontId="1" fillId="0" borderId="25" xfId="51" applyFont="1" applyBorder="1" applyAlignment="1">
      <alignment horizontal="center" vertical="center"/>
      <protection/>
    </xf>
    <xf numFmtId="0" fontId="1" fillId="0" borderId="22" xfId="51" applyFont="1" applyBorder="1" applyAlignment="1">
      <alignment vertical="center"/>
      <protection/>
    </xf>
    <xf numFmtId="0" fontId="6" fillId="0" borderId="48" xfId="51" applyFont="1" applyBorder="1" applyAlignment="1">
      <alignment horizontal="center" vertical="center"/>
      <protection/>
    </xf>
    <xf numFmtId="0" fontId="1" fillId="0" borderId="53" xfId="51" applyFont="1" applyBorder="1" applyAlignment="1">
      <alignment horizontal="center" vertical="center"/>
      <protection/>
    </xf>
    <xf numFmtId="0" fontId="1" fillId="0" borderId="21" xfId="51" applyFont="1" applyBorder="1" applyAlignment="1">
      <alignment horizontal="center" vertical="center"/>
      <protection/>
    </xf>
    <xf numFmtId="4" fontId="33" fillId="24" borderId="37" xfId="51" applyNumberFormat="1" applyFont="1" applyFill="1" applyBorder="1" applyAlignment="1">
      <alignment vertical="center"/>
      <protection/>
    </xf>
    <xf numFmtId="4" fontId="33" fillId="0" borderId="39" xfId="51" applyNumberFormat="1" applyFont="1" applyFill="1" applyBorder="1" applyAlignment="1">
      <alignment vertical="center"/>
      <protection/>
    </xf>
    <xf numFmtId="4" fontId="33" fillId="0" borderId="37" xfId="51" applyNumberFormat="1" applyFont="1" applyFill="1" applyBorder="1" applyAlignment="1">
      <alignment vertical="center"/>
      <protection/>
    </xf>
    <xf numFmtId="4" fontId="33" fillId="0" borderId="45" xfId="51" applyNumberFormat="1" applyFont="1" applyFill="1" applyBorder="1" applyAlignment="1">
      <alignment vertical="center"/>
      <protection/>
    </xf>
    <xf numFmtId="4" fontId="33" fillId="0" borderId="25" xfId="51" applyNumberFormat="1" applyFont="1" applyFill="1" applyBorder="1" applyAlignment="1">
      <alignment vertical="center"/>
      <protection/>
    </xf>
    <xf numFmtId="4" fontId="33" fillId="24" borderId="39" xfId="51" applyNumberFormat="1" applyFont="1" applyFill="1" applyBorder="1" applyAlignment="1">
      <alignment vertical="center"/>
      <protection/>
    </xf>
    <xf numFmtId="4" fontId="6" fillId="0" borderId="50" xfId="51" applyNumberFormat="1" applyFont="1" applyFill="1" applyBorder="1" applyAlignment="1">
      <alignment vertical="center"/>
      <protection/>
    </xf>
    <xf numFmtId="4" fontId="33" fillId="24" borderId="45" xfId="51" applyNumberFormat="1" applyFont="1" applyFill="1" applyBorder="1" applyAlignment="1">
      <alignment vertical="center"/>
      <protection/>
    </xf>
    <xf numFmtId="4" fontId="33" fillId="24" borderId="47" xfId="51" applyNumberFormat="1" applyFont="1" applyFill="1" applyBorder="1" applyAlignment="1">
      <alignment vertical="center"/>
      <protection/>
    </xf>
    <xf numFmtId="4" fontId="29" fillId="0" borderId="10" xfId="51" applyNumberFormat="1" applyFont="1" applyFill="1" applyBorder="1" applyAlignment="1">
      <alignment vertical="center"/>
      <protection/>
    </xf>
    <xf numFmtId="49" fontId="6" fillId="0" borderId="54" xfId="51" applyNumberFormat="1" applyFont="1" applyFill="1" applyBorder="1" applyAlignment="1">
      <alignment horizontal="center" vertical="center"/>
      <protection/>
    </xf>
    <xf numFmtId="0" fontId="1" fillId="0" borderId="57" xfId="51" applyFont="1" applyFill="1" applyBorder="1" applyAlignment="1">
      <alignment horizontal="center" vertical="center"/>
      <protection/>
    </xf>
    <xf numFmtId="0" fontId="1" fillId="0" borderId="54" xfId="51" applyFont="1" applyFill="1" applyBorder="1" applyAlignment="1">
      <alignment horizontal="center" vertical="center"/>
      <protection/>
    </xf>
    <xf numFmtId="0" fontId="1" fillId="0" borderId="54" xfId="51" applyFont="1" applyFill="1" applyBorder="1" applyAlignment="1">
      <alignment horizontal="center" vertical="center"/>
      <protection/>
    </xf>
    <xf numFmtId="49" fontId="1" fillId="0" borderId="59" xfId="51" applyNumberFormat="1" applyFont="1" applyFill="1" applyBorder="1" applyAlignment="1">
      <alignment horizontal="center" vertical="center"/>
      <protection/>
    </xf>
    <xf numFmtId="0" fontId="26" fillId="0" borderId="0" xfId="52" applyFont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1" fillId="0" borderId="30" xfId="50" applyFont="1" applyFill="1" applyBorder="1" applyAlignment="1">
      <alignment horizontal="center" vertical="center"/>
      <protection/>
    </xf>
    <xf numFmtId="49" fontId="1" fillId="0" borderId="38" xfId="52" applyNumberFormat="1" applyFont="1" applyFill="1" applyBorder="1" applyAlignment="1">
      <alignment horizontal="center" vertical="center"/>
      <protection/>
    </xf>
    <xf numFmtId="0" fontId="1" fillId="0" borderId="36" xfId="50" applyFont="1" applyFill="1" applyBorder="1" applyAlignment="1">
      <alignment horizontal="center" vertical="center"/>
      <protection/>
    </xf>
    <xf numFmtId="0" fontId="1" fillId="0" borderId="38" xfId="50" applyFont="1" applyFill="1" applyBorder="1" applyAlignment="1">
      <alignment horizontal="center" vertical="center"/>
      <protection/>
    </xf>
    <xf numFmtId="49" fontId="1" fillId="0" borderId="38" xfId="50" applyNumberFormat="1" applyFont="1" applyFill="1" applyBorder="1" applyAlignment="1">
      <alignment horizontal="center" vertical="center"/>
      <protection/>
    </xf>
    <xf numFmtId="4" fontId="1" fillId="0" borderId="50" xfId="50" applyNumberFormat="1" applyFont="1" applyFill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32" fillId="0" borderId="37" xfId="48" applyFont="1" applyFill="1" applyBorder="1" applyAlignment="1">
      <alignment vertical="center" wrapText="1"/>
      <protection/>
    </xf>
    <xf numFmtId="171" fontId="33" fillId="24" borderId="12" xfId="51" applyNumberFormat="1" applyFont="1" applyFill="1" applyBorder="1" applyAlignment="1">
      <alignment vertical="center"/>
      <protection/>
    </xf>
    <xf numFmtId="0" fontId="1" fillId="0" borderId="35" xfId="50" applyFont="1" applyBorder="1" applyAlignment="1">
      <alignment horizontal="center" vertical="center"/>
      <protection/>
    </xf>
    <xf numFmtId="49" fontId="1" fillId="0" borderId="38" xfId="50" applyNumberFormat="1" applyFont="1" applyFill="1" applyBorder="1" applyAlignment="1">
      <alignment horizontal="center" vertical="center"/>
      <protection/>
    </xf>
    <xf numFmtId="0" fontId="1" fillId="0" borderId="42" xfId="50" applyFont="1" applyFill="1" applyBorder="1" applyAlignment="1">
      <alignment horizontal="center" vertical="center"/>
      <protection/>
    </xf>
    <xf numFmtId="0" fontId="1" fillId="0" borderId="42" xfId="50" applyFont="1" applyFill="1" applyBorder="1" applyAlignment="1">
      <alignment horizontal="center" vertical="center"/>
      <protection/>
    </xf>
    <xf numFmtId="0" fontId="32" fillId="0" borderId="60" xfId="48" applyFont="1" applyFill="1" applyBorder="1" applyAlignment="1">
      <alignment vertical="center" wrapText="1"/>
      <protection/>
    </xf>
    <xf numFmtId="4" fontId="1" fillId="0" borderId="61" xfId="50" applyNumberFormat="1" applyFont="1" applyFill="1" applyBorder="1" applyAlignment="1">
      <alignment vertical="center"/>
      <protection/>
    </xf>
    <xf numFmtId="4" fontId="1" fillId="0" borderId="12" xfId="50" applyNumberFormat="1" applyFont="1" applyFill="1" applyBorder="1" applyAlignment="1">
      <alignment/>
      <protection/>
    </xf>
    <xf numFmtId="4" fontId="1" fillId="0" borderId="12" xfId="50" applyNumberFormat="1" applyFont="1" applyFill="1" applyBorder="1" applyAlignment="1">
      <alignment vertical="center"/>
      <protection/>
    </xf>
    <xf numFmtId="0" fontId="32" fillId="0" borderId="38" xfId="48" applyFont="1" applyFill="1" applyBorder="1" applyAlignment="1">
      <alignment vertical="center" wrapText="1"/>
      <protection/>
    </xf>
    <xf numFmtId="0" fontId="1" fillId="0" borderId="41" xfId="51" applyFont="1" applyBorder="1" applyAlignment="1">
      <alignment horizontal="center" vertical="center"/>
      <protection/>
    </xf>
    <xf numFmtId="171" fontId="1" fillId="0" borderId="50" xfId="51" applyNumberFormat="1" applyFont="1" applyFill="1" applyBorder="1" applyAlignment="1">
      <alignment vertical="center"/>
      <protection/>
    </xf>
    <xf numFmtId="171" fontId="1" fillId="0" borderId="50" xfId="50" applyNumberFormat="1" applyFont="1" applyFill="1" applyBorder="1" applyAlignment="1">
      <alignment vertical="center"/>
      <protection/>
    </xf>
    <xf numFmtId="0" fontId="1" fillId="0" borderId="52" xfId="51" applyFont="1" applyFill="1" applyBorder="1" applyAlignment="1">
      <alignment horizontal="center" vertical="center"/>
      <protection/>
    </xf>
    <xf numFmtId="0" fontId="1" fillId="0" borderId="30" xfId="50" applyFont="1" applyBorder="1" applyAlignment="1">
      <alignment horizontal="center" vertical="center"/>
      <protection/>
    </xf>
    <xf numFmtId="49" fontId="1" fillId="0" borderId="37" xfId="52" applyNumberFormat="1" applyFont="1" applyFill="1" applyBorder="1" applyAlignment="1">
      <alignment horizontal="center" vertical="center"/>
      <protection/>
    </xf>
    <xf numFmtId="0" fontId="1" fillId="0" borderId="19" xfId="50" applyFont="1" applyFill="1" applyBorder="1" applyAlignment="1">
      <alignment horizontal="center" vertical="center"/>
      <protection/>
    </xf>
    <xf numFmtId="0" fontId="1" fillId="0" borderId="19" xfId="50" applyFont="1" applyFill="1" applyBorder="1" applyAlignment="1">
      <alignment horizontal="center" vertical="center"/>
      <protection/>
    </xf>
    <xf numFmtId="49" fontId="1" fillId="0" borderId="37" xfId="50" applyNumberFormat="1" applyFont="1" applyFill="1" applyBorder="1" applyAlignment="1">
      <alignment horizontal="center" vertical="center"/>
      <protection/>
    </xf>
    <xf numFmtId="4" fontId="1" fillId="0" borderId="39" xfId="50" applyNumberFormat="1" applyFont="1" applyFill="1" applyBorder="1" applyAlignment="1">
      <alignment vertical="center"/>
      <protection/>
    </xf>
    <xf numFmtId="4" fontId="1" fillId="0" borderId="62" xfId="50" applyNumberFormat="1" applyFont="1" applyFill="1" applyBorder="1" applyAlignment="1">
      <alignment vertical="center"/>
      <protection/>
    </xf>
    <xf numFmtId="4" fontId="1" fillId="0" borderId="14" xfId="50" applyNumberFormat="1" applyFont="1" applyBorder="1" applyAlignment="1">
      <alignment vertical="center"/>
      <protection/>
    </xf>
    <xf numFmtId="0" fontId="36" fillId="0" borderId="0" xfId="0" applyFont="1" applyAlignment="1">
      <alignment/>
    </xf>
    <xf numFmtId="0" fontId="38" fillId="0" borderId="29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0" borderId="28" xfId="0" applyFont="1" applyFill="1" applyBorder="1" applyAlignment="1">
      <alignment horizontal="center" wrapText="1"/>
    </xf>
    <xf numFmtId="0" fontId="38" fillId="0" borderId="16" xfId="0" applyFont="1" applyFill="1" applyBorder="1" applyAlignment="1">
      <alignment horizontal="center" wrapText="1"/>
    </xf>
    <xf numFmtId="0" fontId="38" fillId="0" borderId="50" xfId="0" applyFont="1" applyBorder="1" applyAlignment="1">
      <alignment wrapText="1"/>
    </xf>
    <xf numFmtId="0" fontId="38" fillId="0" borderId="24" xfId="0" applyFont="1" applyBorder="1" applyAlignment="1">
      <alignment horizontal="right" wrapText="1"/>
    </xf>
    <xf numFmtId="4" fontId="38" fillId="0" borderId="38" xfId="0" applyNumberFormat="1" applyFont="1" applyBorder="1" applyAlignment="1">
      <alignment horizontal="right" wrapText="1"/>
    </xf>
    <xf numFmtId="4" fontId="38" fillId="0" borderId="32" xfId="0" applyNumberFormat="1" applyFont="1" applyBorder="1" applyAlignment="1">
      <alignment horizontal="right" wrapText="1"/>
    </xf>
    <xf numFmtId="4" fontId="38" fillId="0" borderId="17" xfId="0" applyNumberFormat="1" applyFont="1" applyBorder="1" applyAlignment="1">
      <alignment horizontal="right" wrapText="1"/>
    </xf>
    <xf numFmtId="0" fontId="39" fillId="0" borderId="39" xfId="0" applyFont="1" applyBorder="1" applyAlignment="1">
      <alignment wrapText="1"/>
    </xf>
    <xf numFmtId="0" fontId="39" fillId="0" borderId="12" xfId="0" applyFont="1" applyBorder="1" applyAlignment="1">
      <alignment horizontal="right" wrapText="1"/>
    </xf>
    <xf numFmtId="4" fontId="39" fillId="0" borderId="37" xfId="0" applyNumberFormat="1" applyFont="1" applyBorder="1" applyAlignment="1">
      <alignment horizontal="right" wrapText="1"/>
    </xf>
    <xf numFmtId="4" fontId="39" fillId="0" borderId="19" xfId="0" applyNumberFormat="1" applyFont="1" applyFill="1" applyBorder="1" applyAlignment="1">
      <alignment horizontal="right" wrapText="1"/>
    </xf>
    <xf numFmtId="4" fontId="39" fillId="0" borderId="20" xfId="0" applyNumberFormat="1" applyFont="1" applyBorder="1" applyAlignment="1">
      <alignment horizontal="right" wrapText="1"/>
    </xf>
    <xf numFmtId="0" fontId="38" fillId="0" borderId="39" xfId="0" applyFont="1" applyBorder="1" applyAlignment="1">
      <alignment wrapText="1"/>
    </xf>
    <xf numFmtId="4" fontId="38" fillId="0" borderId="39" xfId="0" applyNumberFormat="1" applyFont="1" applyBorder="1" applyAlignment="1">
      <alignment horizontal="right" wrapText="1"/>
    </xf>
    <xf numFmtId="4" fontId="38" fillId="0" borderId="19" xfId="0" applyNumberFormat="1" applyFont="1" applyFill="1" applyBorder="1" applyAlignment="1">
      <alignment horizontal="right" wrapText="1"/>
    </xf>
    <xf numFmtId="4" fontId="38" fillId="0" borderId="20" xfId="0" applyNumberFormat="1" applyFont="1" applyBorder="1" applyAlignment="1">
      <alignment horizontal="right" wrapText="1"/>
    </xf>
    <xf numFmtId="0" fontId="39" fillId="0" borderId="41" xfId="0" applyFont="1" applyBorder="1" applyAlignment="1">
      <alignment wrapText="1"/>
    </xf>
    <xf numFmtId="4" fontId="39" fillId="0" borderId="19" xfId="0" applyNumberFormat="1" applyFont="1" applyBorder="1" applyAlignment="1">
      <alignment horizontal="right" wrapText="1"/>
    </xf>
    <xf numFmtId="4" fontId="39" fillId="0" borderId="39" xfId="0" applyNumberFormat="1" applyFont="1" applyBorder="1" applyAlignment="1">
      <alignment horizontal="right" wrapText="1"/>
    </xf>
    <xf numFmtId="171" fontId="39" fillId="0" borderId="19" xfId="0" applyNumberFormat="1" applyFont="1" applyFill="1" applyBorder="1" applyAlignment="1">
      <alignment horizontal="right" wrapText="1"/>
    </xf>
    <xf numFmtId="0" fontId="38" fillId="0" borderId="12" xfId="0" applyFont="1" applyBorder="1" applyAlignment="1">
      <alignment horizontal="right" wrapText="1"/>
    </xf>
    <xf numFmtId="4" fontId="38" fillId="0" borderId="19" xfId="0" applyNumberFormat="1" applyFont="1" applyBorder="1" applyAlignment="1">
      <alignment horizontal="right" wrapText="1"/>
    </xf>
    <xf numFmtId="4" fontId="38" fillId="0" borderId="61" xfId="0" applyNumberFormat="1" applyFont="1" applyBorder="1" applyAlignment="1">
      <alignment horizontal="right" wrapText="1"/>
    </xf>
    <xf numFmtId="4" fontId="38" fillId="0" borderId="19" xfId="0" applyNumberFormat="1" applyFont="1" applyBorder="1" applyAlignment="1">
      <alignment horizontal="right" wrapText="1"/>
    </xf>
    <xf numFmtId="4" fontId="39" fillId="0" borderId="19" xfId="0" applyNumberFormat="1" applyFont="1" applyBorder="1" applyAlignment="1">
      <alignment horizontal="right" wrapText="1"/>
    </xf>
    <xf numFmtId="173" fontId="39" fillId="0" borderId="19" xfId="0" applyNumberFormat="1" applyFont="1" applyFill="1" applyBorder="1" applyAlignment="1">
      <alignment horizontal="right" wrapText="1"/>
    </xf>
    <xf numFmtId="0" fontId="38" fillId="0" borderId="29" xfId="0" applyFont="1" applyBorder="1" applyAlignment="1">
      <alignment wrapText="1"/>
    </xf>
    <xf numFmtId="0" fontId="38" fillId="0" borderId="10" xfId="0" applyFont="1" applyBorder="1" applyAlignment="1">
      <alignment horizontal="right" wrapText="1"/>
    </xf>
    <xf numFmtId="4" fontId="38" fillId="0" borderId="29" xfId="0" applyNumberFormat="1" applyFont="1" applyBorder="1" applyAlignment="1">
      <alignment horizontal="right" wrapText="1"/>
    </xf>
    <xf numFmtId="4" fontId="38" fillId="0" borderId="28" xfId="0" applyNumberFormat="1" applyFont="1" applyBorder="1" applyAlignment="1">
      <alignment horizontal="right" wrapText="1"/>
    </xf>
    <xf numFmtId="4" fontId="38" fillId="0" borderId="16" xfId="0" applyNumberFormat="1" applyFont="1" applyBorder="1" applyAlignment="1">
      <alignment horizontal="right" wrapText="1"/>
    </xf>
    <xf numFmtId="4" fontId="36" fillId="0" borderId="0" xfId="0" applyNumberFormat="1" applyFont="1" applyAlignment="1">
      <alignment/>
    </xf>
    <xf numFmtId="0" fontId="0" fillId="0" borderId="0" xfId="0" applyAlignment="1">
      <alignment/>
    </xf>
    <xf numFmtId="0" fontId="38" fillId="0" borderId="63" xfId="0" applyFont="1" applyFill="1" applyBorder="1" applyAlignment="1">
      <alignment horizontal="center" wrapText="1"/>
    </xf>
    <xf numFmtId="0" fontId="38" fillId="0" borderId="27" xfId="0" applyFont="1" applyFill="1" applyBorder="1" applyAlignment="1">
      <alignment horizontal="center" wrapText="1"/>
    </xf>
    <xf numFmtId="0" fontId="39" fillId="0" borderId="64" xfId="0" applyFont="1" applyBorder="1" applyAlignment="1">
      <alignment horizontal="left" wrapText="1"/>
    </xf>
    <xf numFmtId="0" fontId="39" fillId="0" borderId="36" xfId="0" applyFont="1" applyBorder="1" applyAlignment="1">
      <alignment horizontal="right" wrapText="1"/>
    </xf>
    <xf numFmtId="4" fontId="39" fillId="0" borderId="36" xfId="0" applyNumberFormat="1" applyFont="1" applyBorder="1" applyAlignment="1">
      <alignment horizontal="right" wrapText="1"/>
    </xf>
    <xf numFmtId="4" fontId="39" fillId="0" borderId="18" xfId="0" applyNumberFormat="1" applyFont="1" applyBorder="1" applyAlignment="1">
      <alignment horizontal="right" wrapText="1"/>
    </xf>
    <xf numFmtId="0" fontId="39" fillId="0" borderId="41" xfId="0" applyFont="1" applyBorder="1" applyAlignment="1">
      <alignment horizontal="left" wrapText="1"/>
    </xf>
    <xf numFmtId="0" fontId="39" fillId="0" borderId="19" xfId="0" applyFont="1" applyBorder="1" applyAlignment="1">
      <alignment horizontal="right" wrapText="1"/>
    </xf>
    <xf numFmtId="4" fontId="39" fillId="0" borderId="36" xfId="0" applyNumberFormat="1" applyFont="1" applyFill="1" applyBorder="1" applyAlignment="1">
      <alignment horizontal="right" wrapText="1"/>
    </xf>
    <xf numFmtId="173" fontId="39" fillId="0" borderId="36" xfId="0" applyNumberFormat="1" applyFont="1" applyFill="1" applyBorder="1" applyAlignment="1">
      <alignment horizontal="right" wrapText="1"/>
    </xf>
    <xf numFmtId="173" fontId="39" fillId="0" borderId="36" xfId="0" applyNumberFormat="1" applyFont="1" applyBorder="1" applyAlignment="1">
      <alignment horizontal="right" wrapText="1"/>
    </xf>
    <xf numFmtId="171" fontId="36" fillId="0" borderId="0" xfId="0" applyNumberFormat="1" applyFont="1" applyAlignment="1">
      <alignment/>
    </xf>
    <xf numFmtId="0" fontId="39" fillId="0" borderId="41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right" vertical="center" wrapText="1"/>
    </xf>
    <xf numFmtId="0" fontId="39" fillId="0" borderId="65" xfId="0" applyFont="1" applyBorder="1" applyAlignment="1">
      <alignment horizontal="left" wrapText="1"/>
    </xf>
    <xf numFmtId="0" fontId="39" fillId="0" borderId="42" xfId="0" applyFont="1" applyBorder="1" applyAlignment="1">
      <alignment horizontal="right" wrapText="1"/>
    </xf>
    <xf numFmtId="4" fontId="39" fillId="0" borderId="42" xfId="0" applyNumberFormat="1" applyFont="1" applyBorder="1" applyAlignment="1">
      <alignment horizontal="right" wrapText="1"/>
    </xf>
    <xf numFmtId="4" fontId="39" fillId="0" borderId="52" xfId="0" applyNumberFormat="1" applyFont="1" applyBorder="1" applyAlignment="1">
      <alignment horizontal="right" wrapText="1"/>
    </xf>
    <xf numFmtId="4" fontId="39" fillId="0" borderId="60" xfId="0" applyNumberFormat="1" applyFont="1" applyBorder="1" applyAlignment="1">
      <alignment horizontal="right" wrapText="1"/>
    </xf>
    <xf numFmtId="0" fontId="38" fillId="0" borderId="63" xfId="0" applyFont="1" applyBorder="1" applyAlignment="1">
      <alignment horizontal="left" wrapText="1"/>
    </xf>
    <xf numFmtId="0" fontId="38" fillId="0" borderId="27" xfId="0" applyFont="1" applyBorder="1" applyAlignment="1">
      <alignment horizontal="right" wrapText="1"/>
    </xf>
    <xf numFmtId="4" fontId="38" fillId="0" borderId="27" xfId="0" applyNumberFormat="1" applyFont="1" applyBorder="1" applyAlignment="1">
      <alignment horizontal="right" wrapText="1"/>
    </xf>
    <xf numFmtId="0" fontId="26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4" fontId="41" fillId="0" borderId="0" xfId="51" applyNumberFormat="1" applyFont="1" applyFill="1" applyBorder="1" applyAlignment="1">
      <alignment vertical="center"/>
      <protection/>
    </xf>
    <xf numFmtId="0" fontId="41" fillId="0" borderId="0" xfId="51" applyFont="1" applyFill="1" applyAlignment="1">
      <alignment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0" xfId="51" applyFont="1" applyFill="1" applyBorder="1" applyAlignment="1">
      <alignment horizontal="center" vertical="center"/>
      <protection/>
    </xf>
    <xf numFmtId="49" fontId="4" fillId="0" borderId="63" xfId="51" applyNumberFormat="1" applyFont="1" applyFill="1" applyBorder="1" applyAlignment="1">
      <alignment horizontal="center" vertical="center"/>
      <protection/>
    </xf>
    <xf numFmtId="0" fontId="4" fillId="0" borderId="26" xfId="51" applyFont="1" applyFill="1" applyBorder="1" applyAlignment="1">
      <alignment horizontal="center" vertical="center"/>
      <protection/>
    </xf>
    <xf numFmtId="49" fontId="4" fillId="0" borderId="27" xfId="51" applyNumberFormat="1" applyFont="1" applyFill="1" applyBorder="1" applyAlignment="1">
      <alignment horizontal="center" vertical="center"/>
      <protection/>
    </xf>
    <xf numFmtId="0" fontId="4" fillId="0" borderId="27" xfId="51" applyFont="1" applyFill="1" applyBorder="1" applyAlignment="1">
      <alignment horizontal="center" vertical="center"/>
      <protection/>
    </xf>
    <xf numFmtId="49" fontId="4" fillId="0" borderId="28" xfId="51" applyNumberFormat="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4" fontId="4" fillId="0" borderId="66" xfId="51" applyNumberFormat="1" applyFont="1" applyFill="1" applyBorder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49" fontId="4" fillId="25" borderId="63" xfId="51" applyNumberFormat="1" applyFont="1" applyFill="1" applyBorder="1" applyAlignment="1">
      <alignment horizontal="center" vertical="center"/>
      <protection/>
    </xf>
    <xf numFmtId="0" fontId="4" fillId="25" borderId="26" xfId="51" applyFont="1" applyFill="1" applyBorder="1" applyAlignment="1">
      <alignment horizontal="center" vertical="center"/>
      <protection/>
    </xf>
    <xf numFmtId="49" fontId="4" fillId="25" borderId="27" xfId="51" applyNumberFormat="1" applyFont="1" applyFill="1" applyBorder="1" applyAlignment="1">
      <alignment horizontal="center" vertical="center"/>
      <protection/>
    </xf>
    <xf numFmtId="0" fontId="4" fillId="25" borderId="27" xfId="51" applyFont="1" applyFill="1" applyBorder="1" applyAlignment="1">
      <alignment horizontal="center" vertical="center"/>
      <protection/>
    </xf>
    <xf numFmtId="49" fontId="4" fillId="25" borderId="28" xfId="51" applyNumberFormat="1" applyFont="1" applyFill="1" applyBorder="1" applyAlignment="1">
      <alignment horizontal="center" vertical="center"/>
      <protection/>
    </xf>
    <xf numFmtId="0" fontId="4" fillId="25" borderId="16" xfId="51" applyFont="1" applyFill="1" applyBorder="1" applyAlignment="1">
      <alignment horizontal="left" vertical="center"/>
      <protection/>
    </xf>
    <xf numFmtId="4" fontId="4" fillId="25" borderId="66" xfId="51" applyNumberFormat="1" applyFont="1" applyFill="1" applyBorder="1" applyAlignment="1">
      <alignment vertical="center"/>
      <protection/>
    </xf>
    <xf numFmtId="4" fontId="4" fillId="25" borderId="29" xfId="51" applyNumberFormat="1" applyFont="1" applyFill="1" applyBorder="1" applyAlignment="1">
      <alignment vertical="center"/>
      <protection/>
    </xf>
    <xf numFmtId="4" fontId="4" fillId="25" borderId="10" xfId="51" applyNumberFormat="1" applyFont="1" applyFill="1" applyBorder="1" applyAlignment="1">
      <alignment vertical="center"/>
      <protection/>
    </xf>
    <xf numFmtId="4" fontId="4" fillId="25" borderId="67" xfId="51" applyNumberFormat="1" applyFont="1" applyFill="1" applyBorder="1" applyAlignment="1">
      <alignment vertical="center"/>
      <protection/>
    </xf>
    <xf numFmtId="49" fontId="1" fillId="0" borderId="13" xfId="51" applyNumberFormat="1" applyFont="1" applyFill="1" applyBorder="1" applyAlignment="1">
      <alignment horizontal="center" vertical="center"/>
      <protection/>
    </xf>
    <xf numFmtId="0" fontId="1" fillId="0" borderId="54" xfId="49" applyFont="1" applyBorder="1" applyAlignment="1">
      <alignment horizontal="center" vertical="center"/>
      <protection/>
    </xf>
    <xf numFmtId="0" fontId="1" fillId="0" borderId="38" xfId="51" applyFont="1" applyFill="1" applyBorder="1" applyAlignment="1">
      <alignment horizontal="center" vertical="center"/>
      <protection/>
    </xf>
    <xf numFmtId="0" fontId="1" fillId="0" borderId="36" xfId="49" applyFont="1" applyBorder="1" applyAlignment="1">
      <alignment horizontal="center" vertical="center"/>
      <protection/>
    </xf>
    <xf numFmtId="0" fontId="1" fillId="0" borderId="55" xfId="49" applyFont="1" applyBorder="1" applyAlignment="1">
      <alignment horizontal="center" vertical="center"/>
      <protection/>
    </xf>
    <xf numFmtId="0" fontId="0" fillId="0" borderId="54" xfId="51" applyFont="1" applyFill="1" applyBorder="1" applyAlignment="1">
      <alignment vertical="center"/>
      <protection/>
    </xf>
    <xf numFmtId="0" fontId="1" fillId="0" borderId="23" xfId="49" applyFont="1" applyBorder="1" applyAlignment="1">
      <alignment horizontal="left" vertical="center"/>
      <protection/>
    </xf>
    <xf numFmtId="4" fontId="1" fillId="0" borderId="0" xfId="49" applyNumberFormat="1" applyFont="1" applyBorder="1" applyAlignment="1">
      <alignment vertical="center"/>
      <protection/>
    </xf>
    <xf numFmtId="4" fontId="1" fillId="0" borderId="13" xfId="49" applyNumberFormat="1" applyFont="1" applyBorder="1" applyAlignment="1">
      <alignment vertical="center"/>
      <protection/>
    </xf>
    <xf numFmtId="4" fontId="4" fillId="0" borderId="13" xfId="51" applyNumberFormat="1" applyFont="1" applyFill="1" applyBorder="1" applyAlignment="1">
      <alignment vertical="center"/>
      <protection/>
    </xf>
    <xf numFmtId="4" fontId="1" fillId="0" borderId="68" xfId="51" applyNumberFormat="1" applyFont="1" applyFill="1" applyBorder="1" applyAlignment="1">
      <alignment vertical="center"/>
      <protection/>
    </xf>
    <xf numFmtId="49" fontId="1" fillId="0" borderId="48" xfId="51" applyNumberFormat="1" applyFont="1" applyFill="1" applyBorder="1" applyAlignment="1">
      <alignment horizontal="center" vertical="center"/>
      <protection/>
    </xf>
    <xf numFmtId="0" fontId="1" fillId="0" borderId="19" xfId="49" applyFont="1" applyFill="1" applyBorder="1" applyAlignment="1">
      <alignment horizontal="center" vertical="center"/>
      <protection/>
    </xf>
    <xf numFmtId="0" fontId="1" fillId="0" borderId="33" xfId="51" applyFont="1" applyFill="1" applyBorder="1" applyAlignment="1">
      <alignment horizontal="center" vertical="center"/>
      <protection/>
    </xf>
    <xf numFmtId="0" fontId="1" fillId="0" borderId="33" xfId="51" applyFont="1" applyBorder="1" applyAlignment="1">
      <alignment vertical="center"/>
      <protection/>
    </xf>
    <xf numFmtId="0" fontId="1" fillId="0" borderId="33" xfId="49" applyFont="1" applyBorder="1" applyAlignment="1">
      <alignment horizontal="center" vertical="center"/>
      <protection/>
    </xf>
    <xf numFmtId="0" fontId="0" fillId="0" borderId="33" xfId="51" applyFont="1" applyFill="1" applyBorder="1" applyAlignment="1">
      <alignment vertical="center"/>
      <protection/>
    </xf>
    <xf numFmtId="0" fontId="1" fillId="0" borderId="33" xfId="49" applyFont="1" applyBorder="1" applyAlignment="1">
      <alignment vertical="center"/>
      <protection/>
    </xf>
    <xf numFmtId="4" fontId="1" fillId="0" borderId="34" xfId="49" applyNumberFormat="1" applyFont="1" applyBorder="1" applyAlignment="1">
      <alignment vertical="center"/>
      <protection/>
    </xf>
    <xf numFmtId="4" fontId="4" fillId="0" borderId="69" xfId="51" applyNumberFormat="1" applyFont="1" applyFill="1" applyBorder="1" applyAlignment="1">
      <alignment vertical="center"/>
      <protection/>
    </xf>
    <xf numFmtId="4" fontId="1" fillId="0" borderId="34" xfId="51" applyNumberFormat="1" applyFont="1" applyFill="1" applyBorder="1" applyAlignment="1">
      <alignment vertical="center"/>
      <protection/>
    </xf>
    <xf numFmtId="49" fontId="1" fillId="0" borderId="41" xfId="51" applyNumberFormat="1" applyFont="1" applyFill="1" applyBorder="1" applyAlignment="1">
      <alignment horizontal="center" vertical="center"/>
      <protection/>
    </xf>
    <xf numFmtId="176" fontId="1" fillId="0" borderId="37" xfId="51" applyNumberFormat="1" applyFont="1" applyFill="1" applyBorder="1" applyAlignment="1">
      <alignment horizontal="center" vertical="center"/>
      <protection/>
    </xf>
    <xf numFmtId="0" fontId="1" fillId="0" borderId="19" xfId="51" applyFont="1" applyFill="1" applyBorder="1" applyAlignment="1">
      <alignment vertical="center"/>
      <protection/>
    </xf>
    <xf numFmtId="0" fontId="1" fillId="0" borderId="37" xfId="51" applyFont="1" applyFill="1" applyBorder="1" applyAlignment="1">
      <alignment horizontal="center" vertical="center"/>
      <protection/>
    </xf>
    <xf numFmtId="0" fontId="0" fillId="0" borderId="37" xfId="51" applyFont="1" applyFill="1" applyBorder="1" applyAlignment="1">
      <alignment vertical="center"/>
      <protection/>
    </xf>
    <xf numFmtId="0" fontId="1" fillId="0" borderId="37" xfId="51" applyFont="1" applyFill="1" applyBorder="1" applyAlignment="1">
      <alignment vertical="center"/>
      <protection/>
    </xf>
    <xf numFmtId="2" fontId="1" fillId="0" borderId="12" xfId="51" applyNumberFormat="1" applyFont="1" applyFill="1" applyBorder="1" applyAlignment="1">
      <alignment vertical="center"/>
      <protection/>
    </xf>
    <xf numFmtId="4" fontId="1" fillId="0" borderId="70" xfId="51" applyNumberFormat="1" applyFont="1" applyFill="1" applyBorder="1" applyAlignment="1">
      <alignment vertical="center"/>
      <protection/>
    </xf>
    <xf numFmtId="0" fontId="1" fillId="0" borderId="54" xfId="49" applyFont="1" applyFill="1" applyBorder="1" applyAlignment="1">
      <alignment horizontal="center" vertical="center"/>
      <protection/>
    </xf>
    <xf numFmtId="0" fontId="1" fillId="0" borderId="59" xfId="51" applyFont="1" applyFill="1" applyBorder="1" applyAlignment="1">
      <alignment horizontal="center" vertical="center"/>
      <protection/>
    </xf>
    <xf numFmtId="0" fontId="1" fillId="0" borderId="54" xfId="51" applyFont="1" applyBorder="1" applyAlignment="1">
      <alignment vertical="center"/>
      <protection/>
    </xf>
    <xf numFmtId="0" fontId="1" fillId="0" borderId="59" xfId="49" applyFont="1" applyBorder="1" applyAlignment="1">
      <alignment horizontal="center" vertical="center"/>
      <protection/>
    </xf>
    <xf numFmtId="0" fontId="0" fillId="0" borderId="59" xfId="51" applyFont="1" applyFill="1" applyBorder="1" applyAlignment="1">
      <alignment vertical="center"/>
      <protection/>
    </xf>
    <xf numFmtId="0" fontId="1" fillId="0" borderId="59" xfId="49" applyFont="1" applyBorder="1" applyAlignment="1">
      <alignment vertical="center"/>
      <protection/>
    </xf>
    <xf numFmtId="4" fontId="1" fillId="0" borderId="71" xfId="49" applyNumberFormat="1" applyFont="1" applyBorder="1" applyAlignment="1">
      <alignment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49" fontId="42" fillId="0" borderId="44" xfId="51" applyNumberFormat="1" applyFont="1" applyFill="1" applyBorder="1" applyAlignment="1">
      <alignment horizontal="center" vertical="center"/>
      <protection/>
    </xf>
    <xf numFmtId="49" fontId="42" fillId="0" borderId="32" xfId="49" applyNumberFormat="1" applyFont="1" applyFill="1" applyBorder="1" applyAlignment="1">
      <alignment horizontal="center" vertical="center" wrapText="1"/>
      <protection/>
    </xf>
    <xf numFmtId="174" fontId="42" fillId="0" borderId="32" xfId="51" applyNumberFormat="1" applyFont="1" applyFill="1" applyBorder="1" applyAlignment="1">
      <alignment horizontal="center" vertical="center"/>
      <protection/>
    </xf>
    <xf numFmtId="0" fontId="42" fillId="0" borderId="32" xfId="51" applyFont="1" applyFill="1" applyBorder="1" applyAlignment="1">
      <alignment horizontal="center" vertical="center" wrapText="1"/>
      <protection/>
    </xf>
    <xf numFmtId="0" fontId="42" fillId="0" borderId="33" xfId="51" applyFont="1" applyFill="1" applyBorder="1" applyAlignment="1">
      <alignment vertical="center"/>
      <protection/>
    </xf>
    <xf numFmtId="4" fontId="42" fillId="0" borderId="34" xfId="49" applyNumberFormat="1" applyFont="1" applyFill="1" applyBorder="1" applyAlignment="1">
      <alignment vertical="center" wrapText="1"/>
      <protection/>
    </xf>
    <xf numFmtId="4" fontId="42" fillId="0" borderId="44" xfId="49" applyNumberFormat="1" applyFont="1" applyFill="1" applyBorder="1" applyAlignment="1">
      <alignment vertical="center" wrapText="1"/>
      <protection/>
    </xf>
    <xf numFmtId="4" fontId="42" fillId="0" borderId="72" xfId="49" applyNumberFormat="1" applyFont="1" applyFill="1" applyBorder="1" applyAlignment="1">
      <alignment vertical="center" wrapText="1"/>
      <protection/>
    </xf>
    <xf numFmtId="0" fontId="6" fillId="0" borderId="49" xfId="49" applyFont="1" applyFill="1" applyBorder="1" applyAlignment="1">
      <alignment horizontal="center" vertical="center" wrapText="1"/>
      <protection/>
    </xf>
    <xf numFmtId="49" fontId="6" fillId="0" borderId="21" xfId="49" applyNumberFormat="1" applyFont="1" applyFill="1" applyBorder="1" applyAlignment="1">
      <alignment horizontal="center" vertical="center" wrapText="1"/>
      <protection/>
    </xf>
    <xf numFmtId="49" fontId="6" fillId="0" borderId="40" xfId="49" applyNumberFormat="1" applyFont="1" applyFill="1" applyBorder="1" applyAlignment="1">
      <alignment horizontal="center" vertical="center" wrapText="1"/>
      <protection/>
    </xf>
    <xf numFmtId="4" fontId="1" fillId="0" borderId="15" xfId="49" applyNumberFormat="1" applyFont="1" applyBorder="1" applyAlignment="1">
      <alignment vertical="center"/>
      <protection/>
    </xf>
    <xf numFmtId="4" fontId="1" fillId="0" borderId="71" xfId="51" applyNumberFormat="1" applyFont="1" applyFill="1" applyBorder="1" applyAlignment="1">
      <alignment vertical="center"/>
      <protection/>
    </xf>
    <xf numFmtId="49" fontId="43" fillId="0" borderId="44" xfId="51" applyNumberFormat="1" applyFont="1" applyFill="1" applyBorder="1" applyAlignment="1">
      <alignment horizontal="center" vertical="center"/>
      <protection/>
    </xf>
    <xf numFmtId="0" fontId="6" fillId="0" borderId="32" xfId="51" applyFont="1" applyFill="1" applyBorder="1" applyAlignment="1">
      <alignment horizontal="center" vertical="center" wrapText="1"/>
      <protection/>
    </xf>
    <xf numFmtId="174" fontId="43" fillId="0" borderId="32" xfId="51" applyNumberFormat="1" applyFont="1" applyFill="1" applyBorder="1" applyAlignment="1">
      <alignment horizontal="center" vertical="center"/>
      <protection/>
    </xf>
    <xf numFmtId="49" fontId="43" fillId="0" borderId="32" xfId="49" applyNumberFormat="1" applyFont="1" applyFill="1" applyBorder="1" applyAlignment="1">
      <alignment horizontal="center" vertical="center" wrapText="1"/>
      <protection/>
    </xf>
    <xf numFmtId="0" fontId="43" fillId="0" borderId="32" xfId="51" applyFont="1" applyFill="1" applyBorder="1" applyAlignment="1">
      <alignment horizontal="center" vertical="center" wrapText="1"/>
      <protection/>
    </xf>
    <xf numFmtId="0" fontId="43" fillId="0" borderId="33" xfId="51" applyFont="1" applyFill="1" applyBorder="1" applyAlignment="1">
      <alignment vertical="center" wrapText="1"/>
      <protection/>
    </xf>
    <xf numFmtId="4" fontId="43" fillId="0" borderId="34" xfId="49" applyNumberFormat="1" applyFont="1" applyFill="1" applyBorder="1" applyAlignment="1">
      <alignment vertical="center" wrapText="1"/>
      <protection/>
    </xf>
    <xf numFmtId="4" fontId="43" fillId="0" borderId="72" xfId="49" applyNumberFormat="1" applyFont="1" applyFill="1" applyBorder="1" applyAlignment="1">
      <alignment vertical="center" wrapText="1"/>
      <protection/>
    </xf>
    <xf numFmtId="0" fontId="43" fillId="0" borderId="33" xfId="51" applyFont="1" applyFill="1" applyBorder="1" applyAlignment="1">
      <alignment vertical="center"/>
      <protection/>
    </xf>
    <xf numFmtId="49" fontId="6" fillId="0" borderId="48" xfId="51" applyNumberFormat="1" applyFont="1" applyFill="1" applyBorder="1" applyAlignment="1">
      <alignment horizontal="center" vertical="center"/>
      <protection/>
    </xf>
    <xf numFmtId="0" fontId="6" fillId="0" borderId="32" xfId="49" applyFont="1" applyFill="1" applyBorder="1" applyAlignment="1">
      <alignment horizontal="center" vertical="center"/>
      <protection/>
    </xf>
    <xf numFmtId="49" fontId="6" fillId="0" borderId="32" xfId="49" applyNumberFormat="1" applyFont="1" applyFill="1" applyBorder="1" applyAlignment="1">
      <alignment horizontal="center" vertical="center" wrapText="1"/>
      <protection/>
    </xf>
    <xf numFmtId="0" fontId="6" fillId="0" borderId="32" xfId="49" applyFont="1" applyBorder="1" applyAlignment="1">
      <alignment horizontal="center" vertical="center"/>
      <protection/>
    </xf>
    <xf numFmtId="0" fontId="6" fillId="0" borderId="17" xfId="49" applyFont="1" applyBorder="1" applyAlignment="1">
      <alignment vertical="center"/>
      <protection/>
    </xf>
    <xf numFmtId="4" fontId="6" fillId="0" borderId="34" xfId="49" applyNumberFormat="1" applyFont="1" applyBorder="1" applyAlignment="1">
      <alignment vertical="center"/>
      <protection/>
    </xf>
    <xf numFmtId="0" fontId="1" fillId="0" borderId="19" xfId="51" applyFont="1" applyBorder="1" applyAlignment="1">
      <alignment vertical="center"/>
      <protection/>
    </xf>
    <xf numFmtId="0" fontId="1" fillId="0" borderId="19" xfId="49" applyFont="1" applyBorder="1" applyAlignment="1">
      <alignment horizontal="center" vertical="center"/>
      <protection/>
    </xf>
    <xf numFmtId="0" fontId="0" fillId="0" borderId="19" xfId="51" applyFont="1" applyFill="1" applyBorder="1" applyAlignment="1">
      <alignment vertical="center"/>
      <protection/>
    </xf>
    <xf numFmtId="0" fontId="1" fillId="0" borderId="20" xfId="49" applyFont="1" applyBorder="1" applyAlignment="1">
      <alignment vertical="center"/>
      <protection/>
    </xf>
    <xf numFmtId="4" fontId="1" fillId="0" borderId="12" xfId="49" applyNumberFormat="1" applyFont="1" applyBorder="1" applyAlignment="1">
      <alignment vertical="center"/>
      <protection/>
    </xf>
    <xf numFmtId="49" fontId="1" fillId="0" borderId="49" xfId="51" applyNumberFormat="1" applyFont="1" applyFill="1" applyBorder="1" applyAlignment="1">
      <alignment horizontal="center" vertical="center"/>
      <protection/>
    </xf>
    <xf numFmtId="0" fontId="1" fillId="0" borderId="21" xfId="49" applyFont="1" applyFill="1" applyBorder="1" applyAlignment="1">
      <alignment horizontal="center" vertical="center"/>
      <protection/>
    </xf>
    <xf numFmtId="0" fontId="1" fillId="0" borderId="21" xfId="51" applyFont="1" applyBorder="1" applyAlignment="1">
      <alignment vertical="center"/>
      <protection/>
    </xf>
    <xf numFmtId="0" fontId="1" fillId="0" borderId="21" xfId="49" applyFont="1" applyBorder="1" applyAlignment="1">
      <alignment horizontal="center" vertical="center"/>
      <protection/>
    </xf>
    <xf numFmtId="0" fontId="0" fillId="0" borderId="21" xfId="51" applyFont="1" applyFill="1" applyBorder="1" applyAlignment="1">
      <alignment vertical="center"/>
      <protection/>
    </xf>
    <xf numFmtId="0" fontId="1" fillId="0" borderId="22" xfId="49" applyFont="1" applyBorder="1" applyAlignment="1">
      <alignment vertical="center"/>
      <protection/>
    </xf>
    <xf numFmtId="4" fontId="1" fillId="0" borderId="11" xfId="49" applyNumberFormat="1" applyFont="1" applyBorder="1" applyAlignment="1">
      <alignment vertical="center"/>
      <protection/>
    </xf>
    <xf numFmtId="4" fontId="1" fillId="0" borderId="73" xfId="51" applyNumberFormat="1" applyFont="1" applyFill="1" applyBorder="1" applyAlignment="1">
      <alignment vertical="center"/>
      <protection/>
    </xf>
    <xf numFmtId="49" fontId="6" fillId="0" borderId="48" xfId="51" applyNumberFormat="1" applyFont="1" applyFill="1" applyBorder="1" applyAlignment="1">
      <alignment horizontal="center" vertical="center" wrapText="1"/>
      <protection/>
    </xf>
    <xf numFmtId="0" fontId="6" fillId="0" borderId="31" xfId="51" applyFont="1" applyFill="1" applyBorder="1" applyAlignment="1">
      <alignment horizontal="center" vertical="center" wrapText="1"/>
      <protection/>
    </xf>
    <xf numFmtId="49" fontId="6" fillId="0" borderId="32" xfId="51" applyNumberFormat="1" applyFont="1" applyFill="1" applyBorder="1" applyAlignment="1">
      <alignment horizontal="center" vertical="center" wrapText="1"/>
      <protection/>
    </xf>
    <xf numFmtId="0" fontId="6" fillId="0" borderId="33" xfId="48" applyFont="1" applyFill="1" applyBorder="1" applyAlignment="1">
      <alignment vertical="center" wrapText="1"/>
      <protection/>
    </xf>
    <xf numFmtId="4" fontId="6" fillId="0" borderId="34" xfId="51" applyNumberFormat="1" applyFont="1" applyFill="1" applyBorder="1" applyAlignment="1">
      <alignment vertical="center" wrapText="1"/>
      <protection/>
    </xf>
    <xf numFmtId="4" fontId="6" fillId="0" borderId="72" xfId="51" applyNumberFormat="1" applyFont="1" applyFill="1" applyBorder="1" applyAlignment="1">
      <alignment vertical="center" wrapText="1"/>
      <protection/>
    </xf>
    <xf numFmtId="0" fontId="1" fillId="0" borderId="25" xfId="48" applyFont="1" applyFill="1" applyBorder="1" applyAlignment="1">
      <alignment vertical="center"/>
      <protection/>
    </xf>
    <xf numFmtId="4" fontId="1" fillId="0" borderId="74" xfId="51" applyNumberFormat="1" applyFont="1" applyFill="1" applyBorder="1" applyAlignment="1">
      <alignment vertical="center"/>
      <protection/>
    </xf>
    <xf numFmtId="0" fontId="1" fillId="0" borderId="32" xfId="49" applyFont="1" applyFill="1" applyBorder="1" applyAlignment="1">
      <alignment horizontal="center" vertical="center"/>
      <protection/>
    </xf>
    <xf numFmtId="0" fontId="1" fillId="0" borderId="32" xfId="51" applyFont="1" applyFill="1" applyBorder="1" applyAlignment="1">
      <alignment horizontal="center" vertical="center"/>
      <protection/>
    </xf>
    <xf numFmtId="49" fontId="1" fillId="0" borderId="33" xfId="51" applyNumberFormat="1" applyFont="1" applyFill="1" applyBorder="1" applyAlignment="1">
      <alignment horizontal="center" vertical="center"/>
      <protection/>
    </xf>
    <xf numFmtId="0" fontId="1" fillId="0" borderId="17" xfId="51" applyFont="1" applyFill="1" applyBorder="1" applyAlignment="1">
      <alignment vertical="center"/>
      <protection/>
    </xf>
    <xf numFmtId="4" fontId="1" fillId="0" borderId="69" xfId="51" applyNumberFormat="1" applyFont="1" applyFill="1" applyBorder="1" applyAlignment="1">
      <alignment vertical="center"/>
      <protection/>
    </xf>
    <xf numFmtId="4" fontId="1" fillId="0" borderId="44" xfId="51" applyNumberFormat="1" applyFont="1" applyFill="1" applyBorder="1" applyAlignment="1">
      <alignment vertical="center"/>
      <protection/>
    </xf>
    <xf numFmtId="171" fontId="1" fillId="0" borderId="44" xfId="51" applyNumberFormat="1" applyFont="1" applyFill="1" applyBorder="1" applyAlignment="1">
      <alignment vertical="center"/>
      <protection/>
    </xf>
    <xf numFmtId="49" fontId="1" fillId="0" borderId="75" xfId="51" applyNumberFormat="1" applyFont="1" applyFill="1" applyBorder="1" applyAlignment="1">
      <alignment horizontal="center" vertical="center"/>
      <protection/>
    </xf>
    <xf numFmtId="0" fontId="1" fillId="0" borderId="60" xfId="51" applyFont="1" applyFill="1" applyBorder="1" applyAlignment="1">
      <alignment vertical="center"/>
      <protection/>
    </xf>
    <xf numFmtId="171" fontId="1" fillId="0" borderId="13" xfId="51" applyNumberFormat="1" applyFont="1" applyFill="1" applyBorder="1" applyAlignment="1">
      <alignment vertical="center"/>
      <protection/>
    </xf>
    <xf numFmtId="0" fontId="6" fillId="0" borderId="17" xfId="48" applyFont="1" applyFill="1" applyBorder="1" applyAlignment="1">
      <alignment vertical="center" wrapText="1"/>
      <protection/>
    </xf>
    <xf numFmtId="4" fontId="6" fillId="0" borderId="69" xfId="51" applyNumberFormat="1" applyFont="1" applyFill="1" applyBorder="1" applyAlignment="1">
      <alignment vertical="center" wrapText="1"/>
      <protection/>
    </xf>
    <xf numFmtId="4" fontId="6" fillId="0" borderId="44" xfId="51" applyNumberFormat="1" applyFont="1" applyFill="1" applyBorder="1" applyAlignment="1">
      <alignment vertical="center" wrapText="1"/>
      <protection/>
    </xf>
    <xf numFmtId="49" fontId="1" fillId="0" borderId="53" xfId="51" applyNumberFormat="1" applyFont="1" applyFill="1" applyBorder="1" applyAlignment="1">
      <alignment horizontal="center" vertical="center" wrapText="1"/>
      <protection/>
    </xf>
    <xf numFmtId="0" fontId="1" fillId="0" borderId="57" xfId="51" applyFont="1" applyFill="1" applyBorder="1" applyAlignment="1">
      <alignment horizontal="center" vertical="center" wrapText="1"/>
      <protection/>
    </xf>
    <xf numFmtId="49" fontId="1" fillId="0" borderId="54" xfId="51" applyNumberFormat="1" applyFont="1" applyFill="1" applyBorder="1" applyAlignment="1">
      <alignment horizontal="center" vertical="center" wrapText="1"/>
      <protection/>
    </xf>
    <xf numFmtId="0" fontId="1" fillId="0" borderId="54" xfId="51" applyFont="1" applyFill="1" applyBorder="1" applyAlignment="1">
      <alignment horizontal="center" vertical="center" wrapText="1"/>
      <protection/>
    </xf>
    <xf numFmtId="49" fontId="1" fillId="0" borderId="59" xfId="51" applyNumberFormat="1" applyFont="1" applyFill="1" applyBorder="1" applyAlignment="1">
      <alignment horizontal="center" vertical="center" wrapText="1"/>
      <protection/>
    </xf>
    <xf numFmtId="0" fontId="1" fillId="0" borderId="23" xfId="48" applyFont="1" applyFill="1" applyBorder="1" applyAlignment="1">
      <alignment vertical="center" wrapText="1"/>
      <protection/>
    </xf>
    <xf numFmtId="4" fontId="1" fillId="0" borderId="58" xfId="51" applyNumberFormat="1" applyFont="1" applyFill="1" applyBorder="1" applyAlignment="1">
      <alignment vertical="center" wrapText="1"/>
      <protection/>
    </xf>
    <xf numFmtId="4" fontId="1" fillId="0" borderId="15" xfId="51" applyNumberFormat="1" applyFont="1" applyFill="1" applyBorder="1" applyAlignment="1">
      <alignment vertical="center" wrapText="1"/>
      <protection/>
    </xf>
    <xf numFmtId="0" fontId="1" fillId="0" borderId="23" xfId="49" applyFont="1" applyBorder="1" applyAlignment="1">
      <alignment vertical="center"/>
      <protection/>
    </xf>
    <xf numFmtId="4" fontId="1" fillId="0" borderId="58" xfId="49" applyNumberFormat="1" applyFont="1" applyBorder="1" applyAlignment="1">
      <alignment vertical="center"/>
      <protection/>
    </xf>
    <xf numFmtId="49" fontId="6" fillId="0" borderId="44" xfId="51" applyNumberFormat="1" applyFont="1" applyFill="1" applyBorder="1" applyAlignment="1">
      <alignment horizontal="center" vertical="center"/>
      <protection/>
    </xf>
    <xf numFmtId="0" fontId="31" fillId="0" borderId="33" xfId="48" applyFont="1" applyFill="1" applyBorder="1" applyAlignment="1">
      <alignment vertical="center"/>
      <protection/>
    </xf>
    <xf numFmtId="49" fontId="1" fillId="0" borderId="15" xfId="51" applyNumberFormat="1" applyFont="1" applyFill="1" applyBorder="1" applyAlignment="1">
      <alignment horizontal="center" vertical="center"/>
      <protection/>
    </xf>
    <xf numFmtId="0" fontId="32" fillId="0" borderId="25" xfId="48" applyFont="1" applyFill="1" applyBorder="1" applyAlignment="1">
      <alignment vertical="center" wrapText="1"/>
      <protection/>
    </xf>
    <xf numFmtId="0" fontId="6" fillId="0" borderId="17" xfId="48" applyFont="1" applyFill="1" applyBorder="1" applyAlignment="1">
      <alignment vertical="center"/>
      <protection/>
    </xf>
    <xf numFmtId="4" fontId="6" fillId="0" borderId="69" xfId="51" applyNumberFormat="1" applyFont="1" applyFill="1" applyBorder="1" applyAlignment="1">
      <alignment vertical="center"/>
      <protection/>
    </xf>
    <xf numFmtId="0" fontId="1" fillId="0" borderId="22" xfId="48" applyFont="1" applyFill="1" applyBorder="1" applyAlignment="1">
      <alignment vertical="center"/>
      <protection/>
    </xf>
    <xf numFmtId="4" fontId="1" fillId="0" borderId="58" xfId="51" applyNumberFormat="1" applyFont="1" applyFill="1" applyBorder="1" applyAlignment="1">
      <alignment vertical="center"/>
      <protection/>
    </xf>
    <xf numFmtId="0" fontId="1" fillId="0" borderId="49" xfId="51" applyFont="1" applyFill="1" applyBorder="1" applyAlignment="1">
      <alignment horizontal="center" vertical="center"/>
      <protection/>
    </xf>
    <xf numFmtId="49" fontId="6" fillId="0" borderId="21" xfId="51" applyNumberFormat="1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" fillId="0" borderId="76" xfId="51" applyFont="1" applyFill="1" applyBorder="1" applyAlignment="1">
      <alignment horizontal="center" vertical="center"/>
      <protection/>
    </xf>
    <xf numFmtId="0" fontId="4" fillId="0" borderId="54" xfId="51" applyFont="1" applyFill="1" applyBorder="1" applyAlignment="1">
      <alignment horizontal="center" vertical="center"/>
      <protection/>
    </xf>
    <xf numFmtId="0" fontId="4" fillId="0" borderId="77" xfId="51" applyFont="1" applyFill="1" applyBorder="1" applyAlignment="1">
      <alignment horizontal="center" vertical="center"/>
      <protection/>
    </xf>
    <xf numFmtId="0" fontId="4" fillId="0" borderId="23" xfId="51" applyFont="1" applyFill="1" applyBorder="1" applyAlignment="1">
      <alignment horizontal="center" vertical="center"/>
      <protection/>
    </xf>
    <xf numFmtId="0" fontId="4" fillId="0" borderId="78" xfId="51" applyFont="1" applyFill="1" applyBorder="1" applyAlignment="1">
      <alignment horizontal="center" vertical="center"/>
      <protection/>
    </xf>
    <xf numFmtId="0" fontId="4" fillId="0" borderId="71" xfId="51" applyFont="1" applyFill="1" applyBorder="1" applyAlignment="1">
      <alignment horizontal="center" vertical="center"/>
      <protection/>
    </xf>
    <xf numFmtId="0" fontId="4" fillId="0" borderId="29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26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49" fontId="4" fillId="0" borderId="79" xfId="51" applyNumberFormat="1" applyFont="1" applyFill="1" applyBorder="1" applyAlignment="1">
      <alignment horizontal="center" vertical="center"/>
      <protection/>
    </xf>
    <xf numFmtId="49" fontId="4" fillId="0" borderId="53" xfId="51" applyNumberFormat="1" applyFont="1" applyFill="1" applyBorder="1" applyAlignment="1">
      <alignment horizontal="center" vertical="center"/>
      <protection/>
    </xf>
    <xf numFmtId="0" fontId="27" fillId="0" borderId="0" xfId="49" applyFont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4" fillId="0" borderId="80" xfId="52" applyFont="1" applyBorder="1" applyAlignment="1">
      <alignment horizontal="center" vertical="center"/>
      <protection/>
    </xf>
    <xf numFmtId="0" fontId="4" fillId="0" borderId="58" xfId="52" applyFont="1" applyBorder="1" applyAlignment="1">
      <alignment horizontal="center" vertical="center"/>
      <protection/>
    </xf>
    <xf numFmtId="0" fontId="4" fillId="0" borderId="2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78" xfId="52" applyFont="1" applyBorder="1" applyAlignment="1">
      <alignment horizontal="center" vertical="center"/>
      <protection/>
    </xf>
    <xf numFmtId="0" fontId="4" fillId="0" borderId="71" xfId="52" applyFont="1" applyBorder="1" applyAlignment="1">
      <alignment horizontal="center" vertical="center"/>
      <protection/>
    </xf>
    <xf numFmtId="49" fontId="4" fillId="0" borderId="78" xfId="52" applyNumberFormat="1" applyFont="1" applyBorder="1" applyAlignment="1">
      <alignment horizontal="center" vertical="center"/>
      <protection/>
    </xf>
    <xf numFmtId="49" fontId="4" fillId="0" borderId="71" xfId="52" applyNumberFormat="1" applyFont="1" applyBorder="1" applyAlignment="1">
      <alignment horizontal="center" vertical="center"/>
      <protection/>
    </xf>
    <xf numFmtId="0" fontId="4" fillId="0" borderId="79" xfId="52" applyFont="1" applyBorder="1" applyAlignment="1">
      <alignment horizontal="center" vertical="center"/>
      <protection/>
    </xf>
    <xf numFmtId="0" fontId="4" fillId="0" borderId="53" xfId="52" applyFont="1" applyBorder="1" applyAlignment="1">
      <alignment horizontal="center" vertical="center"/>
      <protection/>
    </xf>
    <xf numFmtId="0" fontId="4" fillId="0" borderId="76" xfId="52" applyFont="1" applyBorder="1" applyAlignment="1">
      <alignment horizontal="center" vertical="center"/>
      <protection/>
    </xf>
    <xf numFmtId="0" fontId="4" fillId="0" borderId="54" xfId="52" applyFont="1" applyBorder="1" applyAlignment="1">
      <alignment horizontal="center" vertical="center"/>
      <protection/>
    </xf>
    <xf numFmtId="0" fontId="1" fillId="0" borderId="78" xfId="52" applyFont="1" applyBorder="1" applyAlignment="1">
      <alignment horizontal="center" vertical="center" textRotation="90" wrapText="1"/>
      <protection/>
    </xf>
    <xf numFmtId="0" fontId="1" fillId="0" borderId="68" xfId="52" applyFont="1" applyBorder="1" applyAlignment="1">
      <alignment horizontal="center" vertical="center" textRotation="90" wrapText="1"/>
      <protection/>
    </xf>
    <xf numFmtId="0" fontId="1" fillId="0" borderId="71" xfId="52" applyFont="1" applyBorder="1" applyAlignment="1">
      <alignment horizontal="center" vertical="center" textRotation="90" wrapText="1"/>
      <protection/>
    </xf>
    <xf numFmtId="0" fontId="4" fillId="0" borderId="76" xfId="52" applyFont="1" applyBorder="1" applyAlignment="1">
      <alignment horizontal="center" vertical="center"/>
      <protection/>
    </xf>
    <xf numFmtId="0" fontId="0" fillId="0" borderId="54" xfId="0" applyFont="1" applyBorder="1" applyAlignment="1">
      <alignment horizontal="center" vertical="center"/>
    </xf>
    <xf numFmtId="4" fontId="38" fillId="0" borderId="32" xfId="0" applyNumberFormat="1" applyFont="1" applyBorder="1" applyAlignment="1">
      <alignment horizontal="right" vertical="center" wrapText="1"/>
    </xf>
    <xf numFmtId="4" fontId="39" fillId="0" borderId="19" xfId="0" applyNumberFormat="1" applyFont="1" applyBorder="1" applyAlignment="1">
      <alignment horizontal="right" vertical="center" wrapText="1"/>
    </xf>
    <xf numFmtId="4" fontId="38" fillId="0" borderId="19" xfId="0" applyNumberFormat="1" applyFont="1" applyBorder="1" applyAlignment="1">
      <alignment horizontal="right" vertical="center" wrapText="1"/>
    </xf>
    <xf numFmtId="4" fontId="39" fillId="0" borderId="19" xfId="0" applyNumberFormat="1" applyFont="1" applyFill="1" applyBorder="1" applyAlignment="1">
      <alignment horizontal="right" vertical="center" wrapText="1"/>
    </xf>
    <xf numFmtId="4" fontId="39" fillId="0" borderId="21" xfId="0" applyNumberFormat="1" applyFont="1" applyBorder="1" applyAlignment="1">
      <alignment horizontal="right" vertical="center" wrapText="1"/>
    </xf>
    <xf numFmtId="4" fontId="39" fillId="0" borderId="36" xfId="0" applyNumberFormat="1" applyFont="1" applyFill="1" applyBorder="1" applyAlignment="1">
      <alignment horizontal="right" vertical="center" wrapText="1"/>
    </xf>
    <xf numFmtId="4" fontId="39" fillId="0" borderId="42" xfId="0" applyNumberFormat="1" applyFont="1" applyFill="1" applyBorder="1" applyAlignment="1">
      <alignment horizontal="right" vertic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" xfId="50"/>
    <cellStyle name="normální_Rozpis výdajů 03 bez PO 2" xfId="51"/>
    <cellStyle name="normální_Rozpis výdajů 03 bez PO 3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2"/>
  <sheetViews>
    <sheetView tabSelected="1" zoomScalePageLayoutView="0" workbookViewId="0" topLeftCell="A37">
      <selection activeCell="D52" sqref="D52"/>
    </sheetView>
  </sheetViews>
  <sheetFormatPr defaultColWidth="9.140625" defaultRowHeight="12.75"/>
  <cols>
    <col min="1" max="1" width="37.8515625" style="180" customWidth="1"/>
    <col min="2" max="2" width="7.421875" style="180" customWidth="1"/>
    <col min="3" max="4" width="12.8515625" style="180" customWidth="1"/>
    <col min="5" max="6" width="13.140625" style="180" bestFit="1" customWidth="1"/>
    <col min="7" max="16384" width="9.140625" style="180" customWidth="1"/>
  </cols>
  <sheetData>
    <row r="1" spans="1:6" ht="20.25">
      <c r="A1" s="383" t="s">
        <v>84</v>
      </c>
      <c r="B1" s="383"/>
      <c r="C1" s="383"/>
      <c r="D1" s="383"/>
      <c r="E1" s="383"/>
      <c r="F1" s="383"/>
    </row>
    <row r="2" ht="18" customHeight="1"/>
    <row r="3" spans="1:6" ht="16.5" customHeight="1">
      <c r="A3" s="384" t="s">
        <v>85</v>
      </c>
      <c r="B3" s="384"/>
      <c r="C3" s="384"/>
      <c r="D3" s="384"/>
      <c r="E3" s="384"/>
      <c r="F3" s="384"/>
    </row>
    <row r="4" ht="12.75" customHeight="1" thickBot="1"/>
    <row r="5" spans="1:6" ht="15" thickBot="1">
      <c r="A5" s="181" t="s">
        <v>86</v>
      </c>
      <c r="B5" s="182" t="s">
        <v>87</v>
      </c>
      <c r="C5" s="183" t="s">
        <v>8</v>
      </c>
      <c r="D5" s="183" t="s">
        <v>9</v>
      </c>
      <c r="E5" s="183" t="s">
        <v>88</v>
      </c>
      <c r="F5" s="184" t="s">
        <v>10</v>
      </c>
    </row>
    <row r="6" spans="1:6" ht="16.5" customHeight="1">
      <c r="A6" s="185" t="s">
        <v>89</v>
      </c>
      <c r="B6" s="186" t="s">
        <v>90</v>
      </c>
      <c r="C6" s="187">
        <f>C7+C8+C9</f>
        <v>2301003</v>
      </c>
      <c r="D6" s="416">
        <f>D7+D8+D9</f>
        <v>2402475.07</v>
      </c>
      <c r="E6" s="188">
        <f>SUM(E7:E9)</f>
        <v>0</v>
      </c>
      <c r="F6" s="189">
        <f>SUM(F7:F9)</f>
        <v>2402475.07</v>
      </c>
    </row>
    <row r="7" spans="1:6" ht="15" customHeight="1">
      <c r="A7" s="190" t="s">
        <v>91</v>
      </c>
      <c r="B7" s="191" t="s">
        <v>92</v>
      </c>
      <c r="C7" s="192">
        <v>2101000</v>
      </c>
      <c r="D7" s="417">
        <v>2108256.29</v>
      </c>
      <c r="E7" s="193"/>
      <c r="F7" s="194">
        <f aca="true" t="shared" si="0" ref="F7:F23">D7+E7</f>
        <v>2108256.29</v>
      </c>
    </row>
    <row r="8" spans="1:6" ht="15">
      <c r="A8" s="190" t="s">
        <v>93</v>
      </c>
      <c r="B8" s="191" t="s">
        <v>94</v>
      </c>
      <c r="C8" s="192">
        <v>200003</v>
      </c>
      <c r="D8" s="417">
        <v>284003.46</v>
      </c>
      <c r="E8" s="193"/>
      <c r="F8" s="194">
        <f t="shared" si="0"/>
        <v>284003.46</v>
      </c>
    </row>
    <row r="9" spans="1:6" ht="15">
      <c r="A9" s="190" t="s">
        <v>95</v>
      </c>
      <c r="B9" s="191" t="s">
        <v>96</v>
      </c>
      <c r="C9" s="192">
        <v>0</v>
      </c>
      <c r="D9" s="417">
        <v>10215.32</v>
      </c>
      <c r="E9" s="193"/>
      <c r="F9" s="194">
        <f t="shared" si="0"/>
        <v>10215.32</v>
      </c>
    </row>
    <row r="10" spans="1:6" ht="15">
      <c r="A10" s="195" t="s">
        <v>97</v>
      </c>
      <c r="B10" s="191" t="s">
        <v>98</v>
      </c>
      <c r="C10" s="196">
        <f>C11+C16</f>
        <v>84887</v>
      </c>
      <c r="D10" s="418">
        <f>D11+D16</f>
        <v>4146033.34</v>
      </c>
      <c r="E10" s="197">
        <f>E11+E16</f>
        <v>1000</v>
      </c>
      <c r="F10" s="198">
        <f>F11+F16</f>
        <v>4147033.34</v>
      </c>
    </row>
    <row r="11" spans="1:6" ht="15">
      <c r="A11" s="199" t="s">
        <v>99</v>
      </c>
      <c r="B11" s="191" t="s">
        <v>100</v>
      </c>
      <c r="C11" s="192">
        <f>SUM(C12:C15)</f>
        <v>84887</v>
      </c>
      <c r="D11" s="417">
        <f>SUM(D12:D15)</f>
        <v>3912984.21</v>
      </c>
      <c r="E11" s="200">
        <f>SUM(E12:E15)</f>
        <v>0</v>
      </c>
      <c r="F11" s="194">
        <f>SUM(F12:F15)</f>
        <v>3912984.21</v>
      </c>
    </row>
    <row r="12" spans="1:6" ht="15">
      <c r="A12" s="199" t="s">
        <v>101</v>
      </c>
      <c r="B12" s="191" t="s">
        <v>102</v>
      </c>
      <c r="C12" s="201">
        <v>60887</v>
      </c>
      <c r="D12" s="417">
        <v>60887</v>
      </c>
      <c r="E12" s="193"/>
      <c r="F12" s="194">
        <f t="shared" si="0"/>
        <v>60887</v>
      </c>
    </row>
    <row r="13" spans="1:6" ht="15">
      <c r="A13" s="199" t="s">
        <v>103</v>
      </c>
      <c r="B13" s="191" t="s">
        <v>100</v>
      </c>
      <c r="C13" s="201">
        <v>0</v>
      </c>
      <c r="D13" s="417">
        <v>3822235.22</v>
      </c>
      <c r="E13" s="202"/>
      <c r="F13" s="194">
        <f>D13+E13</f>
        <v>3822235.22</v>
      </c>
    </row>
    <row r="14" spans="1:6" ht="15">
      <c r="A14" s="199" t="s">
        <v>104</v>
      </c>
      <c r="B14" s="191" t="s">
        <v>105</v>
      </c>
      <c r="C14" s="201">
        <v>0</v>
      </c>
      <c r="D14" s="417">
        <v>4151.9</v>
      </c>
      <c r="E14" s="193"/>
      <c r="F14" s="194">
        <f>D14+E14</f>
        <v>4151.9</v>
      </c>
    </row>
    <row r="15" spans="1:6" ht="15">
      <c r="A15" s="199" t="s">
        <v>106</v>
      </c>
      <c r="B15" s="191">
        <v>4121</v>
      </c>
      <c r="C15" s="201">
        <v>24000</v>
      </c>
      <c r="D15" s="417">
        <v>25710.09</v>
      </c>
      <c r="E15" s="193"/>
      <c r="F15" s="194">
        <f t="shared" si="0"/>
        <v>25710.09</v>
      </c>
    </row>
    <row r="16" spans="1:6" ht="15">
      <c r="A16" s="190" t="s">
        <v>107</v>
      </c>
      <c r="B16" s="191" t="s">
        <v>108</v>
      </c>
      <c r="C16" s="201">
        <f>SUM(C17:C19)</f>
        <v>0</v>
      </c>
      <c r="D16" s="417">
        <f>SUM(D17:D19)</f>
        <v>233049.13</v>
      </c>
      <c r="E16" s="200">
        <f>SUM(E17:E19)</f>
        <v>1000</v>
      </c>
      <c r="F16" s="194">
        <f>SUM(F17:F19)</f>
        <v>234049.13</v>
      </c>
    </row>
    <row r="17" spans="1:6" ht="15">
      <c r="A17" s="190" t="s">
        <v>109</v>
      </c>
      <c r="B17" s="191" t="s">
        <v>108</v>
      </c>
      <c r="C17" s="201">
        <v>0</v>
      </c>
      <c r="D17" s="417">
        <v>233049.13</v>
      </c>
      <c r="E17" s="193"/>
      <c r="F17" s="194">
        <f t="shared" si="0"/>
        <v>233049.13</v>
      </c>
    </row>
    <row r="18" spans="1:6" ht="15">
      <c r="A18" s="199" t="s">
        <v>110</v>
      </c>
      <c r="B18" s="191">
        <v>4221</v>
      </c>
      <c r="C18" s="201">
        <v>0</v>
      </c>
      <c r="D18" s="417">
        <v>0</v>
      </c>
      <c r="E18" s="193">
        <f>'příjmy OD'!J7</f>
        <v>1000</v>
      </c>
      <c r="F18" s="194">
        <f>D18+E18</f>
        <v>1000</v>
      </c>
    </row>
    <row r="19" spans="1:6" ht="15">
      <c r="A19" s="199" t="s">
        <v>111</v>
      </c>
      <c r="B19" s="191">
        <v>4232</v>
      </c>
      <c r="C19" s="201">
        <v>0</v>
      </c>
      <c r="D19" s="417">
        <v>0</v>
      </c>
      <c r="E19" s="193"/>
      <c r="F19" s="194">
        <f>D19+E19</f>
        <v>0</v>
      </c>
    </row>
    <row r="20" spans="1:6" ht="14.25">
      <c r="A20" s="195" t="s">
        <v>112</v>
      </c>
      <c r="B20" s="203" t="s">
        <v>113</v>
      </c>
      <c r="C20" s="196">
        <f>C6+C10</f>
        <v>2385890</v>
      </c>
      <c r="D20" s="418">
        <f>D6+D10</f>
        <v>6548508.41</v>
      </c>
      <c r="E20" s="204">
        <f>E6+E10</f>
        <v>1000</v>
      </c>
      <c r="F20" s="198">
        <f>F6+F10</f>
        <v>6549508.41</v>
      </c>
    </row>
    <row r="21" spans="1:6" ht="14.25">
      <c r="A21" s="195" t="s">
        <v>114</v>
      </c>
      <c r="B21" s="203" t="s">
        <v>115</v>
      </c>
      <c r="C21" s="196">
        <f>SUM(C22:C26)</f>
        <v>-46875</v>
      </c>
      <c r="D21" s="418">
        <f>SUM(D22:D26)</f>
        <v>1295237.6</v>
      </c>
      <c r="E21" s="204">
        <f>SUM(E22:E26)</f>
        <v>0</v>
      </c>
      <c r="F21" s="205">
        <f>SUM(F22:F26)</f>
        <v>1295237.6</v>
      </c>
    </row>
    <row r="22" spans="1:6" ht="15">
      <c r="A22" s="199" t="s">
        <v>116</v>
      </c>
      <c r="B22" s="191" t="s">
        <v>117</v>
      </c>
      <c r="C22" s="201">
        <v>0</v>
      </c>
      <c r="D22" s="417">
        <v>79520.92</v>
      </c>
      <c r="E22" s="206"/>
      <c r="F22" s="194">
        <f t="shared" si="0"/>
        <v>79520.92</v>
      </c>
    </row>
    <row r="23" spans="1:6" ht="15">
      <c r="A23" s="199" t="s">
        <v>118</v>
      </c>
      <c r="B23" s="191" t="s">
        <v>117</v>
      </c>
      <c r="C23" s="201">
        <v>0</v>
      </c>
      <c r="D23" s="417">
        <v>253299.98</v>
      </c>
      <c r="E23" s="207"/>
      <c r="F23" s="194">
        <f t="shared" si="0"/>
        <v>253299.98</v>
      </c>
    </row>
    <row r="24" spans="1:6" ht="15">
      <c r="A24" s="199" t="s">
        <v>119</v>
      </c>
      <c r="B24" s="191" t="s">
        <v>117</v>
      </c>
      <c r="C24" s="201">
        <v>0</v>
      </c>
      <c r="D24" s="417">
        <v>754549.49</v>
      </c>
      <c r="E24" s="193"/>
      <c r="F24" s="194">
        <f>D24+E24</f>
        <v>754549.49</v>
      </c>
    </row>
    <row r="25" spans="1:6" ht="15">
      <c r="A25" s="199" t="s">
        <v>120</v>
      </c>
      <c r="B25" s="191" t="s">
        <v>121</v>
      </c>
      <c r="C25" s="201">
        <v>0</v>
      </c>
      <c r="D25" s="419">
        <v>254742.21</v>
      </c>
      <c r="E25" s="208"/>
      <c r="F25" s="194">
        <f>D25+E25</f>
        <v>254742.21</v>
      </c>
    </row>
    <row r="26" spans="1:6" ht="15.75" thickBot="1">
      <c r="A26" s="199" t="s">
        <v>122</v>
      </c>
      <c r="B26" s="191">
        <v>8124</v>
      </c>
      <c r="C26" s="201">
        <v>-46875</v>
      </c>
      <c r="D26" s="420">
        <v>-46875</v>
      </c>
      <c r="E26" s="207"/>
      <c r="F26" s="194">
        <f>D26+E26</f>
        <v>-46875</v>
      </c>
    </row>
    <row r="27" spans="1:6" ht="15" thickBot="1">
      <c r="A27" s="209" t="s">
        <v>123</v>
      </c>
      <c r="B27" s="210"/>
      <c r="C27" s="211">
        <f>C21+C10+C6</f>
        <v>2339015</v>
      </c>
      <c r="D27" s="237">
        <f>D21+D10+D6</f>
        <v>7843746.01</v>
      </c>
      <c r="E27" s="212">
        <f>E6+E10+E21</f>
        <v>1000</v>
      </c>
      <c r="F27" s="213">
        <f>D27+E27</f>
        <v>7844746.01</v>
      </c>
    </row>
    <row r="29" ht="11.25">
      <c r="E29" s="214"/>
    </row>
    <row r="30" spans="1:6" ht="18.75">
      <c r="A30" s="384" t="s">
        <v>124</v>
      </c>
      <c r="B30" s="384"/>
      <c r="C30" s="384"/>
      <c r="D30" s="384"/>
      <c r="E30" s="384"/>
      <c r="F30" s="384"/>
    </row>
    <row r="31" spans="1:6" ht="12" customHeight="1" thickBot="1">
      <c r="A31" s="215"/>
      <c r="B31" s="215"/>
      <c r="C31" s="215"/>
      <c r="D31" s="215"/>
      <c r="E31" s="215"/>
      <c r="F31" s="215"/>
    </row>
    <row r="32" spans="1:6" ht="15" thickBot="1">
      <c r="A32" s="216" t="s">
        <v>125</v>
      </c>
      <c r="B32" s="217" t="s">
        <v>87</v>
      </c>
      <c r="C32" s="183" t="s">
        <v>8</v>
      </c>
      <c r="D32" s="183" t="s">
        <v>9</v>
      </c>
      <c r="E32" s="183" t="s">
        <v>88</v>
      </c>
      <c r="F32" s="184" t="s">
        <v>10</v>
      </c>
    </row>
    <row r="33" spans="1:6" ht="15">
      <c r="A33" s="218" t="s">
        <v>126</v>
      </c>
      <c r="B33" s="219" t="s">
        <v>127</v>
      </c>
      <c r="C33" s="220">
        <v>31604</v>
      </c>
      <c r="D33" s="421">
        <v>31805.08</v>
      </c>
      <c r="E33" s="220"/>
      <c r="F33" s="221">
        <f>D33+E33</f>
        <v>31805.08</v>
      </c>
    </row>
    <row r="34" spans="1:6" ht="15">
      <c r="A34" s="222" t="s">
        <v>128</v>
      </c>
      <c r="B34" s="223" t="s">
        <v>127</v>
      </c>
      <c r="C34" s="200">
        <v>211118.26</v>
      </c>
      <c r="D34" s="419">
        <v>210465.2</v>
      </c>
      <c r="E34" s="220"/>
      <c r="F34" s="221">
        <f>D34+E34</f>
        <v>210465.2</v>
      </c>
    </row>
    <row r="35" spans="1:6" ht="15">
      <c r="A35" s="222" t="s">
        <v>129</v>
      </c>
      <c r="B35" s="223" t="s">
        <v>127</v>
      </c>
      <c r="C35" s="200">
        <v>825854</v>
      </c>
      <c r="D35" s="419">
        <v>920962.3</v>
      </c>
      <c r="E35" s="220"/>
      <c r="F35" s="221">
        <f aca="true" t="shared" si="1" ref="F35:F51">D35+E35</f>
        <v>920962.3</v>
      </c>
    </row>
    <row r="36" spans="1:6" ht="15">
      <c r="A36" s="222" t="s">
        <v>130</v>
      </c>
      <c r="B36" s="223" t="s">
        <v>127</v>
      </c>
      <c r="C36" s="200">
        <v>856839.72</v>
      </c>
      <c r="D36" s="419">
        <v>1056532.64</v>
      </c>
      <c r="E36" s="224"/>
      <c r="F36" s="221">
        <f>D36+E36</f>
        <v>1056532.64</v>
      </c>
    </row>
    <row r="37" spans="1:6" ht="15">
      <c r="A37" s="222" t="s">
        <v>131</v>
      </c>
      <c r="B37" s="223" t="s">
        <v>127</v>
      </c>
      <c r="C37" s="200">
        <v>140000</v>
      </c>
      <c r="D37" s="419">
        <v>182320</v>
      </c>
      <c r="E37" s="225"/>
      <c r="F37" s="221">
        <f t="shared" si="1"/>
        <v>182320</v>
      </c>
    </row>
    <row r="38" spans="1:6" ht="15">
      <c r="A38" s="222" t="s">
        <v>132</v>
      </c>
      <c r="B38" s="223" t="s">
        <v>127</v>
      </c>
      <c r="C38" s="200">
        <v>0</v>
      </c>
      <c r="D38" s="419">
        <v>3460622.49</v>
      </c>
      <c r="E38" s="225"/>
      <c r="F38" s="221">
        <f t="shared" si="1"/>
        <v>3460622.49</v>
      </c>
    </row>
    <row r="39" spans="1:6" ht="15">
      <c r="A39" s="222" t="s">
        <v>133</v>
      </c>
      <c r="B39" s="223" t="s">
        <v>127</v>
      </c>
      <c r="C39" s="200">
        <v>170604.02</v>
      </c>
      <c r="D39" s="419">
        <v>31735.87</v>
      </c>
      <c r="E39" s="225"/>
      <c r="F39" s="221">
        <f t="shared" si="1"/>
        <v>31735.87</v>
      </c>
    </row>
    <row r="40" spans="1:6" ht="15">
      <c r="A40" s="222" t="s">
        <v>134</v>
      </c>
      <c r="B40" s="223" t="s">
        <v>135</v>
      </c>
      <c r="C40" s="200">
        <v>6080</v>
      </c>
      <c r="D40" s="419">
        <v>588607.61</v>
      </c>
      <c r="E40" s="224"/>
      <c r="F40" s="221">
        <f>D40+E40</f>
        <v>588607.61</v>
      </c>
    </row>
    <row r="41" spans="1:6" ht="15">
      <c r="A41" s="222" t="s">
        <v>136</v>
      </c>
      <c r="B41" s="223" t="s">
        <v>135</v>
      </c>
      <c r="C41" s="200">
        <v>0</v>
      </c>
      <c r="D41" s="419">
        <v>0</v>
      </c>
      <c r="E41" s="225"/>
      <c r="F41" s="221">
        <f t="shared" si="1"/>
        <v>0</v>
      </c>
    </row>
    <row r="42" spans="1:6" ht="15">
      <c r="A42" s="222" t="s">
        <v>137</v>
      </c>
      <c r="B42" s="223" t="s">
        <v>138</v>
      </c>
      <c r="C42" s="200">
        <v>28820</v>
      </c>
      <c r="D42" s="419">
        <v>896933.19</v>
      </c>
      <c r="E42" s="224">
        <f>'92306'!J7</f>
        <v>1000</v>
      </c>
      <c r="F42" s="221">
        <f t="shared" si="1"/>
        <v>897933.19</v>
      </c>
    </row>
    <row r="43" spans="1:8" ht="15">
      <c r="A43" s="222" t="s">
        <v>139</v>
      </c>
      <c r="B43" s="223" t="s">
        <v>138</v>
      </c>
      <c r="C43" s="200">
        <v>46595</v>
      </c>
      <c r="D43" s="419">
        <v>301337.21</v>
      </c>
      <c r="E43" s="226"/>
      <c r="F43" s="221">
        <f t="shared" si="1"/>
        <v>301337.21</v>
      </c>
      <c r="H43" s="227"/>
    </row>
    <row r="44" spans="1:6" ht="15">
      <c r="A44" s="222" t="s">
        <v>140</v>
      </c>
      <c r="B44" s="223" t="s">
        <v>127</v>
      </c>
      <c r="C44" s="200">
        <v>3500</v>
      </c>
      <c r="D44" s="419">
        <v>5445.59</v>
      </c>
      <c r="E44" s="220"/>
      <c r="F44" s="221">
        <f t="shared" si="1"/>
        <v>5445.59</v>
      </c>
    </row>
    <row r="45" spans="1:6" ht="15">
      <c r="A45" s="228" t="s">
        <v>141</v>
      </c>
      <c r="B45" s="229" t="s">
        <v>138</v>
      </c>
      <c r="C45" s="200">
        <v>0</v>
      </c>
      <c r="D45" s="419">
        <v>72301</v>
      </c>
      <c r="E45" s="220"/>
      <c r="F45" s="221">
        <f t="shared" si="1"/>
        <v>72301</v>
      </c>
    </row>
    <row r="46" spans="1:6" ht="15">
      <c r="A46" s="222" t="s">
        <v>142</v>
      </c>
      <c r="B46" s="223" t="s">
        <v>138</v>
      </c>
      <c r="C46" s="200">
        <v>0</v>
      </c>
      <c r="D46" s="419">
        <v>3</v>
      </c>
      <c r="E46" s="220"/>
      <c r="F46" s="221">
        <f t="shared" si="1"/>
        <v>3</v>
      </c>
    </row>
    <row r="47" spans="1:6" ht="15">
      <c r="A47" s="222" t="s">
        <v>143</v>
      </c>
      <c r="B47" s="223" t="s">
        <v>138</v>
      </c>
      <c r="C47" s="200">
        <v>18000</v>
      </c>
      <c r="D47" s="419">
        <v>68585.666</v>
      </c>
      <c r="E47" s="220"/>
      <c r="F47" s="221">
        <f t="shared" si="1"/>
        <v>68585.666</v>
      </c>
    </row>
    <row r="48" spans="1:6" ht="15">
      <c r="A48" s="222" t="s">
        <v>144</v>
      </c>
      <c r="B48" s="223" t="s">
        <v>138</v>
      </c>
      <c r="C48" s="200">
        <v>0</v>
      </c>
      <c r="D48" s="419">
        <v>3</v>
      </c>
      <c r="E48" s="220"/>
      <c r="F48" s="221">
        <f t="shared" si="1"/>
        <v>3</v>
      </c>
    </row>
    <row r="49" spans="1:6" ht="15">
      <c r="A49" s="222" t="s">
        <v>145</v>
      </c>
      <c r="B49" s="223" t="s">
        <v>138</v>
      </c>
      <c r="C49" s="200">
        <v>0</v>
      </c>
      <c r="D49" s="419">
        <v>4003</v>
      </c>
      <c r="E49" s="220"/>
      <c r="F49" s="221">
        <f t="shared" si="1"/>
        <v>4003</v>
      </c>
    </row>
    <row r="50" spans="1:6" ht="15">
      <c r="A50" s="222" t="s">
        <v>146</v>
      </c>
      <c r="B50" s="223" t="s">
        <v>138</v>
      </c>
      <c r="C50" s="200">
        <v>0</v>
      </c>
      <c r="D50" s="419">
        <v>12042.166</v>
      </c>
      <c r="E50" s="220"/>
      <c r="F50" s="221">
        <f t="shared" si="1"/>
        <v>12042.166</v>
      </c>
    </row>
    <row r="51" spans="1:6" ht="15.75" thickBot="1">
      <c r="A51" s="230" t="s">
        <v>147</v>
      </c>
      <c r="B51" s="231" t="s">
        <v>138</v>
      </c>
      <c r="C51" s="232">
        <v>0</v>
      </c>
      <c r="D51" s="422">
        <v>41</v>
      </c>
      <c r="E51" s="233"/>
      <c r="F51" s="234">
        <f t="shared" si="1"/>
        <v>41</v>
      </c>
    </row>
    <row r="52" spans="1:6" ht="15" thickBot="1">
      <c r="A52" s="235" t="s">
        <v>148</v>
      </c>
      <c r="B52" s="236"/>
      <c r="C52" s="237">
        <f>SUM(C33:C51)</f>
        <v>2339015</v>
      </c>
      <c r="D52" s="237">
        <f>SUM(D33:D51)</f>
        <v>7843746.012000001</v>
      </c>
      <c r="E52" s="237">
        <f>SUM(E33:E51)</f>
        <v>1000</v>
      </c>
      <c r="F52" s="213">
        <f>SUM(F33:F51)</f>
        <v>7844746.012000001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5905511811023623" bottom="0.3937007874015748" header="0.11811023622047245" footer="0.11811023622047245"/>
  <pageSetup fitToHeight="1" fitToWidth="1" horizontalDpi="600" verticalDpi="600" orientation="portrait" paperSize="9" r:id="rId1"/>
  <headerFooter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47"/>
  <sheetViews>
    <sheetView zoomScalePageLayoutView="0" workbookViewId="0" topLeftCell="A28">
      <selection activeCell="J48" sqref="J48"/>
    </sheetView>
  </sheetViews>
  <sheetFormatPr defaultColWidth="9.140625" defaultRowHeight="12.75"/>
  <cols>
    <col min="1" max="1" width="4.7109375" style="239" customWidth="1"/>
    <col min="2" max="2" width="3.00390625" style="239" customWidth="1"/>
    <col min="3" max="3" width="9.421875" style="239" customWidth="1"/>
    <col min="4" max="4" width="4.28125" style="239" customWidth="1"/>
    <col min="5" max="5" width="5.28125" style="239" customWidth="1"/>
    <col min="6" max="6" width="7.8515625" style="239" bestFit="1" customWidth="1"/>
    <col min="7" max="7" width="43.7109375" style="239" customWidth="1"/>
    <col min="8" max="9" width="8.7109375" style="239" customWidth="1"/>
    <col min="10" max="10" width="9.28125" style="239" customWidth="1"/>
    <col min="11" max="11" width="9.00390625" style="239" customWidth="1"/>
    <col min="12" max="16384" width="9.140625" style="239" customWidth="1"/>
  </cols>
  <sheetData>
    <row r="1" spans="1:11" ht="18">
      <c r="A1" s="393" t="s">
        <v>149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</row>
    <row r="2" spans="1:12" ht="18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40"/>
    </row>
    <row r="3" spans="1:12" ht="12.75">
      <c r="A3" s="394" t="s">
        <v>150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241"/>
    </row>
    <row r="4" spans="1:11" ht="13.5" thickBot="1">
      <c r="A4" s="242"/>
      <c r="B4" s="242"/>
      <c r="C4" s="242"/>
      <c r="D4" s="242"/>
      <c r="E4" s="242"/>
      <c r="F4" s="242"/>
      <c r="G4" s="242"/>
      <c r="H4" s="242"/>
      <c r="I4" s="243"/>
      <c r="K4" s="243" t="s">
        <v>11</v>
      </c>
    </row>
    <row r="5" spans="1:11" ht="13.5" thickBot="1">
      <c r="A5" s="395" t="s">
        <v>151</v>
      </c>
      <c r="B5" s="385" t="s">
        <v>1</v>
      </c>
      <c r="C5" s="385" t="s">
        <v>3</v>
      </c>
      <c r="D5" s="385" t="s">
        <v>4</v>
      </c>
      <c r="E5" s="385" t="s">
        <v>5</v>
      </c>
      <c r="F5" s="385" t="s">
        <v>12</v>
      </c>
      <c r="G5" s="387" t="s">
        <v>152</v>
      </c>
      <c r="H5" s="389" t="s">
        <v>8</v>
      </c>
      <c r="I5" s="389" t="s">
        <v>9</v>
      </c>
      <c r="J5" s="391" t="s">
        <v>197</v>
      </c>
      <c r="K5" s="392"/>
    </row>
    <row r="6" spans="1:11" ht="13.5" thickBot="1">
      <c r="A6" s="396"/>
      <c r="B6" s="386"/>
      <c r="C6" s="386"/>
      <c r="D6" s="386"/>
      <c r="E6" s="386"/>
      <c r="F6" s="386"/>
      <c r="G6" s="388"/>
      <c r="H6" s="390"/>
      <c r="I6" s="390"/>
      <c r="J6" s="244" t="s">
        <v>6</v>
      </c>
      <c r="K6" s="245" t="s">
        <v>10</v>
      </c>
    </row>
    <row r="7" spans="1:256" ht="13.5" thickBot="1">
      <c r="A7" s="246" t="s">
        <v>0</v>
      </c>
      <c r="B7" s="247" t="s">
        <v>2</v>
      </c>
      <c r="C7" s="248" t="s">
        <v>0</v>
      </c>
      <c r="D7" s="249" t="s">
        <v>0</v>
      </c>
      <c r="E7" s="249" t="s">
        <v>0</v>
      </c>
      <c r="F7" s="250"/>
      <c r="G7" s="251" t="s">
        <v>153</v>
      </c>
      <c r="H7" s="252">
        <f>H8+H10+H28+H31+H43</f>
        <v>29160</v>
      </c>
      <c r="I7" s="1">
        <f>I8+I10+I28+I31+I43</f>
        <v>525423.00725</v>
      </c>
      <c r="J7" s="1">
        <f>J8+J10+J28+J31+J43</f>
        <v>1000</v>
      </c>
      <c r="K7" s="1">
        <f>K8+K10+K28+K31+K43</f>
        <v>526423.00725</v>
      </c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3"/>
      <c r="FK7" s="253"/>
      <c r="FL7" s="253"/>
      <c r="FM7" s="253"/>
      <c r="FN7" s="253"/>
      <c r="FO7" s="253"/>
      <c r="FP7" s="253"/>
      <c r="FQ7" s="253"/>
      <c r="FR7" s="253"/>
      <c r="FS7" s="253"/>
      <c r="FT7" s="253"/>
      <c r="FU7" s="253"/>
      <c r="FV7" s="253"/>
      <c r="FW7" s="253"/>
      <c r="FX7" s="253"/>
      <c r="FY7" s="253"/>
      <c r="FZ7" s="253"/>
      <c r="GA7" s="253"/>
      <c r="GB7" s="253"/>
      <c r="GC7" s="253"/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253"/>
      <c r="GQ7" s="253"/>
      <c r="GR7" s="253"/>
      <c r="GS7" s="253"/>
      <c r="GT7" s="253"/>
      <c r="GU7" s="253"/>
      <c r="GV7" s="253"/>
      <c r="GW7" s="253"/>
      <c r="GX7" s="253"/>
      <c r="GY7" s="253"/>
      <c r="GZ7" s="253"/>
      <c r="HA7" s="253"/>
      <c r="HB7" s="253"/>
      <c r="HC7" s="253"/>
      <c r="HD7" s="253"/>
      <c r="HE7" s="253"/>
      <c r="HF7" s="253"/>
      <c r="HG7" s="253"/>
      <c r="HH7" s="253"/>
      <c r="HI7" s="253"/>
      <c r="HJ7" s="253"/>
      <c r="HK7" s="253"/>
      <c r="HL7" s="253"/>
      <c r="HM7" s="253"/>
      <c r="HN7" s="253"/>
      <c r="HO7" s="253"/>
      <c r="HP7" s="253"/>
      <c r="HQ7" s="253"/>
      <c r="HR7" s="253"/>
      <c r="HS7" s="253"/>
      <c r="HT7" s="253"/>
      <c r="HU7" s="253"/>
      <c r="HV7" s="253"/>
      <c r="HW7" s="253"/>
      <c r="HX7" s="253"/>
      <c r="HY7" s="253"/>
      <c r="HZ7" s="253"/>
      <c r="IA7" s="253"/>
      <c r="IB7" s="253"/>
      <c r="IC7" s="253"/>
      <c r="ID7" s="253"/>
      <c r="IE7" s="253"/>
      <c r="IF7" s="253"/>
      <c r="IG7" s="253"/>
      <c r="IH7" s="253"/>
      <c r="II7" s="253"/>
      <c r="IJ7" s="253"/>
      <c r="IK7" s="253"/>
      <c r="IL7" s="253"/>
      <c r="IM7" s="253"/>
      <c r="IN7" s="253"/>
      <c r="IO7" s="253"/>
      <c r="IP7" s="253"/>
      <c r="IQ7" s="253"/>
      <c r="IR7" s="253"/>
      <c r="IS7" s="253"/>
      <c r="IT7" s="253"/>
      <c r="IU7" s="253"/>
      <c r="IV7" s="253"/>
    </row>
    <row r="8" spans="1:256" ht="13.5" thickBot="1">
      <c r="A8" s="254" t="s">
        <v>0</v>
      </c>
      <c r="B8" s="255" t="s">
        <v>2</v>
      </c>
      <c r="C8" s="256" t="s">
        <v>0</v>
      </c>
      <c r="D8" s="257" t="s">
        <v>0</v>
      </c>
      <c r="E8" s="257" t="s">
        <v>92</v>
      </c>
      <c r="F8" s="258"/>
      <c r="G8" s="259" t="s">
        <v>154</v>
      </c>
      <c r="H8" s="260">
        <f>H9</f>
        <v>160</v>
      </c>
      <c r="I8" s="261">
        <f>I9</f>
        <v>160</v>
      </c>
      <c r="J8" s="262">
        <f>J9</f>
        <v>0</v>
      </c>
      <c r="K8" s="263">
        <f>K9</f>
        <v>160</v>
      </c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3"/>
      <c r="FL8" s="253"/>
      <c r="FM8" s="253"/>
      <c r="FN8" s="253"/>
      <c r="FO8" s="253"/>
      <c r="FP8" s="253"/>
      <c r="FQ8" s="253"/>
      <c r="FR8" s="253"/>
      <c r="FS8" s="253"/>
      <c r="FT8" s="253"/>
      <c r="FU8" s="253"/>
      <c r="FV8" s="253"/>
      <c r="FW8" s="253"/>
      <c r="FX8" s="253"/>
      <c r="FY8" s="253"/>
      <c r="FZ8" s="253"/>
      <c r="GA8" s="253"/>
      <c r="GB8" s="253"/>
      <c r="GC8" s="253"/>
      <c r="GD8" s="253"/>
      <c r="GE8" s="253"/>
      <c r="GF8" s="253"/>
      <c r="GG8" s="253"/>
      <c r="GH8" s="253"/>
      <c r="GI8" s="253"/>
      <c r="GJ8" s="253"/>
      <c r="GK8" s="253"/>
      <c r="GL8" s="253"/>
      <c r="GM8" s="253"/>
      <c r="GN8" s="253"/>
      <c r="GO8" s="253"/>
      <c r="GP8" s="253"/>
      <c r="GQ8" s="253"/>
      <c r="GR8" s="253"/>
      <c r="GS8" s="253"/>
      <c r="GT8" s="253"/>
      <c r="GU8" s="253"/>
      <c r="GV8" s="253"/>
      <c r="GW8" s="253"/>
      <c r="GX8" s="253"/>
      <c r="GY8" s="253"/>
      <c r="GZ8" s="253"/>
      <c r="HA8" s="253"/>
      <c r="HB8" s="253"/>
      <c r="HC8" s="253"/>
      <c r="HD8" s="253"/>
      <c r="HE8" s="253"/>
      <c r="HF8" s="253"/>
      <c r="HG8" s="253"/>
      <c r="HH8" s="253"/>
      <c r="HI8" s="253"/>
      <c r="HJ8" s="253"/>
      <c r="HK8" s="253"/>
      <c r="HL8" s="253"/>
      <c r="HM8" s="253"/>
      <c r="HN8" s="253"/>
      <c r="HO8" s="253"/>
      <c r="HP8" s="253"/>
      <c r="HQ8" s="253"/>
      <c r="HR8" s="253"/>
      <c r="HS8" s="253"/>
      <c r="HT8" s="253"/>
      <c r="HU8" s="253"/>
      <c r="HV8" s="253"/>
      <c r="HW8" s="253"/>
      <c r="HX8" s="253"/>
      <c r="HY8" s="253"/>
      <c r="HZ8" s="253"/>
      <c r="IA8" s="253"/>
      <c r="IB8" s="253"/>
      <c r="IC8" s="253"/>
      <c r="ID8" s="253"/>
      <c r="IE8" s="253"/>
      <c r="IF8" s="253"/>
      <c r="IG8" s="253"/>
      <c r="IH8" s="253"/>
      <c r="II8" s="253"/>
      <c r="IJ8" s="253"/>
      <c r="IK8" s="253"/>
      <c r="IL8" s="253"/>
      <c r="IM8" s="253"/>
      <c r="IN8" s="253"/>
      <c r="IO8" s="253"/>
      <c r="IP8" s="253"/>
      <c r="IQ8" s="253"/>
      <c r="IR8" s="253"/>
      <c r="IS8" s="253"/>
      <c r="IT8" s="253"/>
      <c r="IU8" s="253"/>
      <c r="IV8" s="253"/>
    </row>
    <row r="9" spans="1:256" ht="13.5" thickBot="1">
      <c r="A9" s="264" t="s">
        <v>155</v>
      </c>
      <c r="B9" s="265" t="s">
        <v>156</v>
      </c>
      <c r="C9" s="266" t="s">
        <v>0</v>
      </c>
      <c r="D9" s="267" t="s">
        <v>0</v>
      </c>
      <c r="E9" s="268">
        <v>1361</v>
      </c>
      <c r="F9" s="269"/>
      <c r="G9" s="270" t="s">
        <v>157</v>
      </c>
      <c r="H9" s="271">
        <v>160</v>
      </c>
      <c r="I9" s="272">
        <v>160</v>
      </c>
      <c r="J9" s="273"/>
      <c r="K9" s="274">
        <f>I9+J9</f>
        <v>160</v>
      </c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3"/>
      <c r="FK9" s="253"/>
      <c r="FL9" s="253"/>
      <c r="FM9" s="253"/>
      <c r="FN9" s="253"/>
      <c r="FO9" s="253"/>
      <c r="FP9" s="253"/>
      <c r="FQ9" s="253"/>
      <c r="FR9" s="253"/>
      <c r="FS9" s="253"/>
      <c r="FT9" s="253"/>
      <c r="FU9" s="253"/>
      <c r="FV9" s="253"/>
      <c r="FW9" s="253"/>
      <c r="FX9" s="253"/>
      <c r="FY9" s="253"/>
      <c r="FZ9" s="253"/>
      <c r="GA9" s="253"/>
      <c r="GB9" s="253"/>
      <c r="GC9" s="253"/>
      <c r="GD9" s="253"/>
      <c r="GE9" s="253"/>
      <c r="GF9" s="253"/>
      <c r="GG9" s="253"/>
      <c r="GH9" s="253"/>
      <c r="GI9" s="253"/>
      <c r="GJ9" s="253"/>
      <c r="GK9" s="253"/>
      <c r="GL9" s="253"/>
      <c r="GM9" s="253"/>
      <c r="GN9" s="253"/>
      <c r="GO9" s="253"/>
      <c r="GP9" s="253"/>
      <c r="GQ9" s="253"/>
      <c r="GR9" s="253"/>
      <c r="GS9" s="253"/>
      <c r="GT9" s="253"/>
      <c r="GU9" s="253"/>
      <c r="GV9" s="253"/>
      <c r="GW9" s="253"/>
      <c r="GX9" s="253"/>
      <c r="GY9" s="253"/>
      <c r="GZ9" s="253"/>
      <c r="HA9" s="253"/>
      <c r="HB9" s="253"/>
      <c r="HC9" s="253"/>
      <c r="HD9" s="253"/>
      <c r="HE9" s="253"/>
      <c r="HF9" s="253"/>
      <c r="HG9" s="253"/>
      <c r="HH9" s="253"/>
      <c r="HI9" s="253"/>
      <c r="HJ9" s="253"/>
      <c r="HK9" s="253"/>
      <c r="HL9" s="253"/>
      <c r="HM9" s="253"/>
      <c r="HN9" s="253"/>
      <c r="HO9" s="253"/>
      <c r="HP9" s="253"/>
      <c r="HQ9" s="253"/>
      <c r="HR9" s="253"/>
      <c r="HS9" s="253"/>
      <c r="HT9" s="253"/>
      <c r="HU9" s="253"/>
      <c r="HV9" s="253"/>
      <c r="HW9" s="253"/>
      <c r="HX9" s="253"/>
      <c r="HY9" s="253"/>
      <c r="HZ9" s="253"/>
      <c r="IA9" s="253"/>
      <c r="IB9" s="253"/>
      <c r="IC9" s="253"/>
      <c r="ID9" s="253"/>
      <c r="IE9" s="253"/>
      <c r="IF9" s="253"/>
      <c r="IG9" s="253"/>
      <c r="IH9" s="253"/>
      <c r="II9" s="253"/>
      <c r="IJ9" s="253"/>
      <c r="IK9" s="253"/>
      <c r="IL9" s="253"/>
      <c r="IM9" s="253"/>
      <c r="IN9" s="253"/>
      <c r="IO9" s="253"/>
      <c r="IP9" s="253"/>
      <c r="IQ9" s="253"/>
      <c r="IR9" s="253"/>
      <c r="IS9" s="253"/>
      <c r="IT9" s="253"/>
      <c r="IU9" s="253"/>
      <c r="IV9" s="253"/>
    </row>
    <row r="10" spans="1:256" ht="13.5" thickBot="1">
      <c r="A10" s="254" t="s">
        <v>0</v>
      </c>
      <c r="B10" s="255" t="s">
        <v>2</v>
      </c>
      <c r="C10" s="256" t="s">
        <v>0</v>
      </c>
      <c r="D10" s="257" t="s">
        <v>0</v>
      </c>
      <c r="E10" s="257" t="s">
        <v>94</v>
      </c>
      <c r="F10" s="258"/>
      <c r="G10" s="259" t="s">
        <v>158</v>
      </c>
      <c r="H10" s="261">
        <f>H11+H12+H13+H14+H16+H18+H20+H22+H26</f>
        <v>5000</v>
      </c>
      <c r="I10" s="261">
        <f>I11+I12+I13+I14+I16+I18+I20+I22+I26</f>
        <v>22117.857</v>
      </c>
      <c r="J10" s="262">
        <f>J11+J12+J13+J14+J16+J18+J20+J22+J26</f>
        <v>0</v>
      </c>
      <c r="K10" s="263">
        <f>K11+K12+K13+K14+K16+K18+K20+K22+K26</f>
        <v>22117.857</v>
      </c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3"/>
      <c r="FL10" s="253"/>
      <c r="FM10" s="253"/>
      <c r="FN10" s="253"/>
      <c r="FO10" s="253"/>
      <c r="FP10" s="253"/>
      <c r="FQ10" s="253"/>
      <c r="FR10" s="253"/>
      <c r="FS10" s="253"/>
      <c r="FT10" s="253"/>
      <c r="FU10" s="253"/>
      <c r="FV10" s="253"/>
      <c r="FW10" s="253"/>
      <c r="FX10" s="253"/>
      <c r="FY10" s="253"/>
      <c r="FZ10" s="253"/>
      <c r="GA10" s="253"/>
      <c r="GB10" s="253"/>
      <c r="GC10" s="253"/>
      <c r="GD10" s="253"/>
      <c r="GE10" s="253"/>
      <c r="GF10" s="253"/>
      <c r="GG10" s="253"/>
      <c r="GH10" s="253"/>
      <c r="GI10" s="253"/>
      <c r="GJ10" s="253"/>
      <c r="GK10" s="253"/>
      <c r="GL10" s="253"/>
      <c r="GM10" s="253"/>
      <c r="GN10" s="253"/>
      <c r="GO10" s="253"/>
      <c r="GP10" s="253"/>
      <c r="GQ10" s="253"/>
      <c r="GR10" s="253"/>
      <c r="GS10" s="253"/>
      <c r="GT10" s="253"/>
      <c r="GU10" s="253"/>
      <c r="GV10" s="253"/>
      <c r="GW10" s="253"/>
      <c r="GX10" s="253"/>
      <c r="GY10" s="253"/>
      <c r="GZ10" s="253"/>
      <c r="HA10" s="253"/>
      <c r="HB10" s="253"/>
      <c r="HC10" s="253"/>
      <c r="HD10" s="253"/>
      <c r="HE10" s="253"/>
      <c r="HF10" s="253"/>
      <c r="HG10" s="253"/>
      <c r="HH10" s="253"/>
      <c r="HI10" s="253"/>
      <c r="HJ10" s="253"/>
      <c r="HK10" s="253"/>
      <c r="HL10" s="253"/>
      <c r="HM10" s="253"/>
      <c r="HN10" s="253"/>
      <c r="HO10" s="253"/>
      <c r="HP10" s="253"/>
      <c r="HQ10" s="253"/>
      <c r="HR10" s="253"/>
      <c r="HS10" s="253"/>
      <c r="HT10" s="253"/>
      <c r="HU10" s="253"/>
      <c r="HV10" s="253"/>
      <c r="HW10" s="253"/>
      <c r="HX10" s="253"/>
      <c r="HY10" s="253"/>
      <c r="HZ10" s="253"/>
      <c r="IA10" s="253"/>
      <c r="IB10" s="253"/>
      <c r="IC10" s="253"/>
      <c r="ID10" s="253"/>
      <c r="IE10" s="253"/>
      <c r="IF10" s="253"/>
      <c r="IG10" s="253"/>
      <c r="IH10" s="253"/>
      <c r="II10" s="253"/>
      <c r="IJ10" s="253"/>
      <c r="IK10" s="253"/>
      <c r="IL10" s="253"/>
      <c r="IM10" s="253"/>
      <c r="IN10" s="253"/>
      <c r="IO10" s="253"/>
      <c r="IP10" s="253"/>
      <c r="IQ10" s="253"/>
      <c r="IR10" s="253"/>
      <c r="IS10" s="253"/>
      <c r="IT10" s="253"/>
      <c r="IU10" s="253"/>
      <c r="IV10" s="253"/>
    </row>
    <row r="11" spans="1:256" ht="12.75">
      <c r="A11" s="275" t="s">
        <v>155</v>
      </c>
      <c r="B11" s="276" t="s">
        <v>156</v>
      </c>
      <c r="C11" s="277" t="s">
        <v>0</v>
      </c>
      <c r="D11" s="278">
        <v>2229</v>
      </c>
      <c r="E11" s="279">
        <v>2119</v>
      </c>
      <c r="F11" s="280"/>
      <c r="G11" s="281" t="s">
        <v>159</v>
      </c>
      <c r="H11" s="282">
        <v>3000</v>
      </c>
      <c r="I11" s="282">
        <v>3000</v>
      </c>
      <c r="J11" s="283"/>
      <c r="K11" s="284">
        <f>I11+J11</f>
        <v>3000</v>
      </c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  <c r="IQ11" s="253"/>
      <c r="IR11" s="253"/>
      <c r="IS11" s="253"/>
      <c r="IT11" s="253"/>
      <c r="IU11" s="253"/>
      <c r="IV11" s="253"/>
    </row>
    <row r="12" spans="1:256" ht="12.75">
      <c r="A12" s="285" t="s">
        <v>155</v>
      </c>
      <c r="B12" s="276" t="s">
        <v>156</v>
      </c>
      <c r="C12" s="286">
        <v>1601</v>
      </c>
      <c r="D12" s="287">
        <v>2212</v>
      </c>
      <c r="E12" s="288">
        <v>2123</v>
      </c>
      <c r="F12" s="289"/>
      <c r="G12" s="290" t="s">
        <v>160</v>
      </c>
      <c r="H12" s="291">
        <v>0</v>
      </c>
      <c r="I12" s="291">
        <v>679</v>
      </c>
      <c r="J12" s="292"/>
      <c r="K12" s="3">
        <f>I12+J12</f>
        <v>679</v>
      </c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53"/>
      <c r="EU12" s="253"/>
      <c r="EV12" s="253"/>
      <c r="EW12" s="253"/>
      <c r="EX12" s="253"/>
      <c r="EY12" s="253"/>
      <c r="EZ12" s="253"/>
      <c r="FA12" s="253"/>
      <c r="FB12" s="253"/>
      <c r="FC12" s="253"/>
      <c r="FD12" s="253"/>
      <c r="FE12" s="253"/>
      <c r="FF12" s="253"/>
      <c r="FG12" s="253"/>
      <c r="FH12" s="253"/>
      <c r="FI12" s="253"/>
      <c r="FJ12" s="253"/>
      <c r="FK12" s="253"/>
      <c r="FL12" s="253"/>
      <c r="FM12" s="253"/>
      <c r="FN12" s="253"/>
      <c r="FO12" s="253"/>
      <c r="FP12" s="253"/>
      <c r="FQ12" s="253"/>
      <c r="FR12" s="253"/>
      <c r="FS12" s="253"/>
      <c r="FT12" s="253"/>
      <c r="FU12" s="253"/>
      <c r="FV12" s="253"/>
      <c r="FW12" s="253"/>
      <c r="FX12" s="253"/>
      <c r="FY12" s="253"/>
      <c r="FZ12" s="253"/>
      <c r="GA12" s="253"/>
      <c r="GB12" s="253"/>
      <c r="GC12" s="253"/>
      <c r="GD12" s="253"/>
      <c r="GE12" s="253"/>
      <c r="GF12" s="253"/>
      <c r="GG12" s="253"/>
      <c r="GH12" s="253"/>
      <c r="GI12" s="253"/>
      <c r="GJ12" s="253"/>
      <c r="GK12" s="253"/>
      <c r="GL12" s="253"/>
      <c r="GM12" s="253"/>
      <c r="GN12" s="253"/>
      <c r="GO12" s="253"/>
      <c r="GP12" s="253"/>
      <c r="GQ12" s="253"/>
      <c r="GR12" s="253"/>
      <c r="GS12" s="253"/>
      <c r="GT12" s="253"/>
      <c r="GU12" s="253"/>
      <c r="GV12" s="253"/>
      <c r="GW12" s="253"/>
      <c r="GX12" s="253"/>
      <c r="GY12" s="253"/>
      <c r="GZ12" s="253"/>
      <c r="HA12" s="253"/>
      <c r="HB12" s="253"/>
      <c r="HC12" s="253"/>
      <c r="HD12" s="253"/>
      <c r="HE12" s="253"/>
      <c r="HF12" s="253"/>
      <c r="HG12" s="253"/>
      <c r="HH12" s="253"/>
      <c r="HI12" s="253"/>
      <c r="HJ12" s="253"/>
      <c r="HK12" s="253"/>
      <c r="HL12" s="253"/>
      <c r="HM12" s="253"/>
      <c r="HN12" s="253"/>
      <c r="HO12" s="253"/>
      <c r="HP12" s="253"/>
      <c r="HQ12" s="253"/>
      <c r="HR12" s="253"/>
      <c r="HS12" s="253"/>
      <c r="HT12" s="253"/>
      <c r="HU12" s="253"/>
      <c r="HV12" s="253"/>
      <c r="HW12" s="253"/>
      <c r="HX12" s="253"/>
      <c r="HY12" s="253"/>
      <c r="HZ12" s="253"/>
      <c r="IA12" s="253"/>
      <c r="IB12" s="253"/>
      <c r="IC12" s="253"/>
      <c r="ID12" s="253"/>
      <c r="IE12" s="253"/>
      <c r="IF12" s="253"/>
      <c r="IG12" s="253"/>
      <c r="IH12" s="253"/>
      <c r="II12" s="253"/>
      <c r="IJ12" s="253"/>
      <c r="IK12" s="253"/>
      <c r="IL12" s="253"/>
      <c r="IM12" s="253"/>
      <c r="IN12" s="253"/>
      <c r="IO12" s="253"/>
      <c r="IP12" s="253"/>
      <c r="IQ12" s="253"/>
      <c r="IR12" s="253"/>
      <c r="IS12" s="253"/>
      <c r="IT12" s="253"/>
      <c r="IU12" s="253"/>
      <c r="IV12" s="253"/>
    </row>
    <row r="13" spans="1:256" ht="13.5" thickBot="1">
      <c r="A13" s="264" t="s">
        <v>155</v>
      </c>
      <c r="B13" s="293" t="s">
        <v>156</v>
      </c>
      <c r="C13" s="294" t="s">
        <v>0</v>
      </c>
      <c r="D13" s="295">
        <v>2299</v>
      </c>
      <c r="E13" s="296">
        <v>2212</v>
      </c>
      <c r="F13" s="297"/>
      <c r="G13" s="298" t="s">
        <v>161</v>
      </c>
      <c r="H13" s="299">
        <v>2000</v>
      </c>
      <c r="I13" s="299">
        <f>2000+100+300+294.652+257</f>
        <v>2951.652</v>
      </c>
      <c r="J13" s="300"/>
      <c r="K13" s="274">
        <f>I13+J13</f>
        <v>2951.652</v>
      </c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3"/>
      <c r="FM13" s="253"/>
      <c r="FN13" s="253"/>
      <c r="FO13" s="253"/>
      <c r="FP13" s="253"/>
      <c r="FQ13" s="253"/>
      <c r="FR13" s="253"/>
      <c r="FS13" s="253"/>
      <c r="FT13" s="253"/>
      <c r="FU13" s="253"/>
      <c r="FV13" s="253"/>
      <c r="FW13" s="253"/>
      <c r="FX13" s="253"/>
      <c r="FY13" s="253"/>
      <c r="FZ13" s="253"/>
      <c r="GA13" s="253"/>
      <c r="GB13" s="253"/>
      <c r="GC13" s="253"/>
      <c r="GD13" s="253"/>
      <c r="GE13" s="253"/>
      <c r="GF13" s="253"/>
      <c r="GG13" s="253"/>
      <c r="GH13" s="253"/>
      <c r="GI13" s="253"/>
      <c r="GJ13" s="253"/>
      <c r="GK13" s="253"/>
      <c r="GL13" s="253"/>
      <c r="GM13" s="253"/>
      <c r="GN13" s="253"/>
      <c r="GO13" s="253"/>
      <c r="GP13" s="253"/>
      <c r="GQ13" s="253"/>
      <c r="GR13" s="253"/>
      <c r="GS13" s="253"/>
      <c r="GT13" s="253"/>
      <c r="GU13" s="253"/>
      <c r="GV13" s="253"/>
      <c r="GW13" s="253"/>
      <c r="GX13" s="253"/>
      <c r="GY13" s="253"/>
      <c r="GZ13" s="253"/>
      <c r="HA13" s="253"/>
      <c r="HB13" s="253"/>
      <c r="HC13" s="253"/>
      <c r="HD13" s="253"/>
      <c r="HE13" s="253"/>
      <c r="HF13" s="253"/>
      <c r="HG13" s="253"/>
      <c r="HH13" s="253"/>
      <c r="HI13" s="253"/>
      <c r="HJ13" s="253"/>
      <c r="HK13" s="253"/>
      <c r="HL13" s="253"/>
      <c r="HM13" s="253"/>
      <c r="HN13" s="253"/>
      <c r="HO13" s="253"/>
      <c r="HP13" s="253"/>
      <c r="HQ13" s="253"/>
      <c r="HR13" s="253"/>
      <c r="HS13" s="253"/>
      <c r="HT13" s="253"/>
      <c r="HU13" s="253"/>
      <c r="HV13" s="253"/>
      <c r="HW13" s="253"/>
      <c r="HX13" s="253"/>
      <c r="HY13" s="253"/>
      <c r="HZ13" s="253"/>
      <c r="IA13" s="253"/>
      <c r="IB13" s="253"/>
      <c r="IC13" s="253"/>
      <c r="ID13" s="253"/>
      <c r="IE13" s="253"/>
      <c r="IF13" s="253"/>
      <c r="IG13" s="253"/>
      <c r="IH13" s="253"/>
      <c r="II13" s="253"/>
      <c r="IJ13" s="253"/>
      <c r="IK13" s="253"/>
      <c r="IL13" s="253"/>
      <c r="IM13" s="253"/>
      <c r="IN13" s="253"/>
      <c r="IO13" s="253"/>
      <c r="IP13" s="253"/>
      <c r="IQ13" s="253"/>
      <c r="IR13" s="253"/>
      <c r="IS13" s="253"/>
      <c r="IT13" s="253"/>
      <c r="IU13" s="253"/>
      <c r="IV13" s="253"/>
    </row>
    <row r="14" spans="1:256" ht="12.75">
      <c r="A14" s="301" t="s">
        <v>162</v>
      </c>
      <c r="B14" s="302" t="s">
        <v>163</v>
      </c>
      <c r="C14" s="303">
        <v>682224001</v>
      </c>
      <c r="D14" s="302" t="s">
        <v>0</v>
      </c>
      <c r="E14" s="304" t="s">
        <v>0</v>
      </c>
      <c r="F14" s="302" t="s">
        <v>0</v>
      </c>
      <c r="G14" s="305" t="s">
        <v>164</v>
      </c>
      <c r="H14" s="306">
        <f>SUM(H15:H15)</f>
        <v>0</v>
      </c>
      <c r="I14" s="307">
        <f>SUM(I15:I15)</f>
        <v>100</v>
      </c>
      <c r="J14" s="306">
        <f>SUM(J15:J15)</f>
        <v>0</v>
      </c>
      <c r="K14" s="308">
        <f>SUM(K15:K15)</f>
        <v>100</v>
      </c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/>
      <c r="EP14" s="253"/>
      <c r="EQ14" s="253"/>
      <c r="ER14" s="253"/>
      <c r="ES14" s="253"/>
      <c r="ET14" s="253"/>
      <c r="EU14" s="253"/>
      <c r="EV14" s="253"/>
      <c r="EW14" s="253"/>
      <c r="EX14" s="253"/>
      <c r="EY14" s="253"/>
      <c r="EZ14" s="253"/>
      <c r="FA14" s="253"/>
      <c r="FB14" s="253"/>
      <c r="FC14" s="253"/>
      <c r="FD14" s="253"/>
      <c r="FE14" s="253"/>
      <c r="FF14" s="253"/>
      <c r="FG14" s="253"/>
      <c r="FH14" s="253"/>
      <c r="FI14" s="253"/>
      <c r="FJ14" s="253"/>
      <c r="FK14" s="253"/>
      <c r="FL14" s="253"/>
      <c r="FM14" s="253"/>
      <c r="FN14" s="253"/>
      <c r="FO14" s="253"/>
      <c r="FP14" s="253"/>
      <c r="FQ14" s="253"/>
      <c r="FR14" s="253"/>
      <c r="FS14" s="253"/>
      <c r="FT14" s="253"/>
      <c r="FU14" s="253"/>
      <c r="FV14" s="253"/>
      <c r="FW14" s="253"/>
      <c r="FX14" s="253"/>
      <c r="FY14" s="253"/>
      <c r="FZ14" s="253"/>
      <c r="GA14" s="253"/>
      <c r="GB14" s="253"/>
      <c r="GC14" s="253"/>
      <c r="GD14" s="253"/>
      <c r="GE14" s="253"/>
      <c r="GF14" s="253"/>
      <c r="GG14" s="253"/>
      <c r="GH14" s="253"/>
      <c r="GI14" s="253"/>
      <c r="GJ14" s="253"/>
      <c r="GK14" s="253"/>
      <c r="GL14" s="253"/>
      <c r="GM14" s="253"/>
      <c r="GN14" s="253"/>
      <c r="GO14" s="253"/>
      <c r="GP14" s="253"/>
      <c r="GQ14" s="253"/>
      <c r="GR14" s="253"/>
      <c r="GS14" s="253"/>
      <c r="GT14" s="253"/>
      <c r="GU14" s="253"/>
      <c r="GV14" s="253"/>
      <c r="GW14" s="253"/>
      <c r="GX14" s="253"/>
      <c r="GY14" s="253"/>
      <c r="GZ14" s="253"/>
      <c r="HA14" s="253"/>
      <c r="HB14" s="253"/>
      <c r="HC14" s="253"/>
      <c r="HD14" s="253"/>
      <c r="HE14" s="253"/>
      <c r="HF14" s="253"/>
      <c r="HG14" s="253"/>
      <c r="HH14" s="253"/>
      <c r="HI14" s="253"/>
      <c r="HJ14" s="253"/>
      <c r="HK14" s="253"/>
      <c r="HL14" s="253"/>
      <c r="HM14" s="253"/>
      <c r="HN14" s="253"/>
      <c r="HO14" s="253"/>
      <c r="HP14" s="253"/>
      <c r="HQ14" s="253"/>
      <c r="HR14" s="253"/>
      <c r="HS14" s="253"/>
      <c r="HT14" s="253"/>
      <c r="HU14" s="253"/>
      <c r="HV14" s="253"/>
      <c r="HW14" s="253"/>
      <c r="HX14" s="253"/>
      <c r="HY14" s="253"/>
      <c r="HZ14" s="253"/>
      <c r="IA14" s="253"/>
      <c r="IB14" s="253"/>
      <c r="IC14" s="253"/>
      <c r="ID14" s="253"/>
      <c r="IE14" s="253"/>
      <c r="IF14" s="253"/>
      <c r="IG14" s="253"/>
      <c r="IH14" s="253"/>
      <c r="II14" s="253"/>
      <c r="IJ14" s="253"/>
      <c r="IK14" s="253"/>
      <c r="IL14" s="253"/>
      <c r="IM14" s="253"/>
      <c r="IN14" s="253"/>
      <c r="IO14" s="253"/>
      <c r="IP14" s="253"/>
      <c r="IQ14" s="253"/>
      <c r="IR14" s="253"/>
      <c r="IS14" s="253"/>
      <c r="IT14" s="253"/>
      <c r="IU14" s="253"/>
      <c r="IV14" s="253"/>
    </row>
    <row r="15" spans="1:256" ht="13.5" thickBot="1">
      <c r="A15" s="309"/>
      <c r="B15" s="310"/>
      <c r="C15" s="311"/>
      <c r="D15" s="295">
        <v>6402</v>
      </c>
      <c r="E15" s="296">
        <v>2223</v>
      </c>
      <c r="F15" s="297"/>
      <c r="G15" s="298" t="s">
        <v>165</v>
      </c>
      <c r="H15" s="299">
        <v>0</v>
      </c>
      <c r="I15" s="312">
        <v>100</v>
      </c>
      <c r="J15" s="313"/>
      <c r="K15" s="5">
        <f>I15+J15</f>
        <v>100</v>
      </c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3"/>
      <c r="EH15" s="253"/>
      <c r="EI15" s="253"/>
      <c r="EJ15" s="253"/>
      <c r="EK15" s="253"/>
      <c r="EL15" s="253"/>
      <c r="EM15" s="253"/>
      <c r="EN15" s="253"/>
      <c r="EO15" s="253"/>
      <c r="EP15" s="253"/>
      <c r="EQ15" s="253"/>
      <c r="ER15" s="253"/>
      <c r="ES15" s="253"/>
      <c r="ET15" s="253"/>
      <c r="EU15" s="253"/>
      <c r="EV15" s="253"/>
      <c r="EW15" s="253"/>
      <c r="EX15" s="253"/>
      <c r="EY15" s="253"/>
      <c r="EZ15" s="253"/>
      <c r="FA15" s="253"/>
      <c r="FB15" s="253"/>
      <c r="FC15" s="253"/>
      <c r="FD15" s="253"/>
      <c r="FE15" s="253"/>
      <c r="FF15" s="253"/>
      <c r="FG15" s="253"/>
      <c r="FH15" s="253"/>
      <c r="FI15" s="253"/>
      <c r="FJ15" s="253"/>
      <c r="FK15" s="253"/>
      <c r="FL15" s="253"/>
      <c r="FM15" s="253"/>
      <c r="FN15" s="253"/>
      <c r="FO15" s="253"/>
      <c r="FP15" s="253"/>
      <c r="FQ15" s="253"/>
      <c r="FR15" s="253"/>
      <c r="FS15" s="253"/>
      <c r="FT15" s="253"/>
      <c r="FU15" s="253"/>
      <c r="FV15" s="253"/>
      <c r="FW15" s="253"/>
      <c r="FX15" s="253"/>
      <c r="FY15" s="253"/>
      <c r="FZ15" s="253"/>
      <c r="GA15" s="253"/>
      <c r="GB15" s="253"/>
      <c r="GC15" s="253"/>
      <c r="GD15" s="253"/>
      <c r="GE15" s="253"/>
      <c r="GF15" s="253"/>
      <c r="GG15" s="253"/>
      <c r="GH15" s="253"/>
      <c r="GI15" s="253"/>
      <c r="GJ15" s="253"/>
      <c r="GK15" s="253"/>
      <c r="GL15" s="253"/>
      <c r="GM15" s="253"/>
      <c r="GN15" s="253"/>
      <c r="GO15" s="253"/>
      <c r="GP15" s="253"/>
      <c r="GQ15" s="253"/>
      <c r="GR15" s="253"/>
      <c r="GS15" s="253"/>
      <c r="GT15" s="253"/>
      <c r="GU15" s="253"/>
      <c r="GV15" s="253"/>
      <c r="GW15" s="253"/>
      <c r="GX15" s="253"/>
      <c r="GY15" s="253"/>
      <c r="GZ15" s="253"/>
      <c r="HA15" s="253"/>
      <c r="HB15" s="253"/>
      <c r="HC15" s="253"/>
      <c r="HD15" s="253"/>
      <c r="HE15" s="253"/>
      <c r="HF15" s="253"/>
      <c r="HG15" s="253"/>
      <c r="HH15" s="253"/>
      <c r="HI15" s="253"/>
      <c r="HJ15" s="253"/>
      <c r="HK15" s="253"/>
      <c r="HL15" s="253"/>
      <c r="HM15" s="253"/>
      <c r="HN15" s="253"/>
      <c r="HO15" s="253"/>
      <c r="HP15" s="253"/>
      <c r="HQ15" s="253"/>
      <c r="HR15" s="253"/>
      <c r="HS15" s="253"/>
      <c r="HT15" s="253"/>
      <c r="HU15" s="253"/>
      <c r="HV15" s="253"/>
      <c r="HW15" s="253"/>
      <c r="HX15" s="253"/>
      <c r="HY15" s="253"/>
      <c r="HZ15" s="253"/>
      <c r="IA15" s="253"/>
      <c r="IB15" s="253"/>
      <c r="IC15" s="253"/>
      <c r="ID15" s="253"/>
      <c r="IE15" s="253"/>
      <c r="IF15" s="253"/>
      <c r="IG15" s="253"/>
      <c r="IH15" s="253"/>
      <c r="II15" s="253"/>
      <c r="IJ15" s="253"/>
      <c r="IK15" s="253"/>
      <c r="IL15" s="253"/>
      <c r="IM15" s="253"/>
      <c r="IN15" s="253"/>
      <c r="IO15" s="253"/>
      <c r="IP15" s="253"/>
      <c r="IQ15" s="253"/>
      <c r="IR15" s="253"/>
      <c r="IS15" s="253"/>
      <c r="IT15" s="253"/>
      <c r="IU15" s="253"/>
      <c r="IV15" s="253"/>
    </row>
    <row r="16" spans="1:256" ht="22.5">
      <c r="A16" s="314" t="s">
        <v>166</v>
      </c>
      <c r="B16" s="315" t="s">
        <v>2</v>
      </c>
      <c r="C16" s="316">
        <v>690521601</v>
      </c>
      <c r="D16" s="317" t="s">
        <v>0</v>
      </c>
      <c r="E16" s="318" t="s">
        <v>0</v>
      </c>
      <c r="F16" s="317" t="s">
        <v>0</v>
      </c>
      <c r="G16" s="319" t="s">
        <v>167</v>
      </c>
      <c r="H16" s="320">
        <f>SUM(H17:H17)</f>
        <v>0</v>
      </c>
      <c r="I16" s="320">
        <f>SUM(I17:I17)</f>
        <v>205.054</v>
      </c>
      <c r="J16" s="320">
        <f>SUM(J17:J17)</f>
        <v>0</v>
      </c>
      <c r="K16" s="321">
        <f>SUM(K17:K17)</f>
        <v>205.054</v>
      </c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  <c r="EY16" s="253"/>
      <c r="EZ16" s="253"/>
      <c r="FA16" s="253"/>
      <c r="FB16" s="253"/>
      <c r="FC16" s="253"/>
      <c r="FD16" s="253"/>
      <c r="FE16" s="253"/>
      <c r="FF16" s="253"/>
      <c r="FG16" s="253"/>
      <c r="FH16" s="253"/>
      <c r="FI16" s="253"/>
      <c r="FJ16" s="253"/>
      <c r="FK16" s="253"/>
      <c r="FL16" s="253"/>
      <c r="FM16" s="253"/>
      <c r="FN16" s="253"/>
      <c r="FO16" s="253"/>
      <c r="FP16" s="253"/>
      <c r="FQ16" s="253"/>
      <c r="FR16" s="253"/>
      <c r="FS16" s="253"/>
      <c r="FT16" s="253"/>
      <c r="FU16" s="253"/>
      <c r="FV16" s="253"/>
      <c r="FW16" s="253"/>
      <c r="FX16" s="253"/>
      <c r="FY16" s="253"/>
      <c r="FZ16" s="253"/>
      <c r="GA16" s="253"/>
      <c r="GB16" s="253"/>
      <c r="GC16" s="253"/>
      <c r="GD16" s="253"/>
      <c r="GE16" s="253"/>
      <c r="GF16" s="253"/>
      <c r="GG16" s="253"/>
      <c r="GH16" s="253"/>
      <c r="GI16" s="253"/>
      <c r="GJ16" s="253"/>
      <c r="GK16" s="253"/>
      <c r="GL16" s="253"/>
      <c r="GM16" s="253"/>
      <c r="GN16" s="253"/>
      <c r="GO16" s="253"/>
      <c r="GP16" s="253"/>
      <c r="GQ16" s="253"/>
      <c r="GR16" s="253"/>
      <c r="GS16" s="253"/>
      <c r="GT16" s="253"/>
      <c r="GU16" s="253"/>
      <c r="GV16" s="253"/>
      <c r="GW16" s="253"/>
      <c r="GX16" s="253"/>
      <c r="GY16" s="253"/>
      <c r="GZ16" s="253"/>
      <c r="HA16" s="253"/>
      <c r="HB16" s="253"/>
      <c r="HC16" s="253"/>
      <c r="HD16" s="253"/>
      <c r="HE16" s="253"/>
      <c r="HF16" s="253"/>
      <c r="HG16" s="253"/>
      <c r="HH16" s="253"/>
      <c r="HI16" s="253"/>
      <c r="HJ16" s="253"/>
      <c r="HK16" s="253"/>
      <c r="HL16" s="253"/>
      <c r="HM16" s="253"/>
      <c r="HN16" s="253"/>
      <c r="HO16" s="253"/>
      <c r="HP16" s="253"/>
      <c r="HQ16" s="253"/>
      <c r="HR16" s="253"/>
      <c r="HS16" s="253"/>
      <c r="HT16" s="253"/>
      <c r="HU16" s="253"/>
      <c r="HV16" s="253"/>
      <c r="HW16" s="253"/>
      <c r="HX16" s="253"/>
      <c r="HY16" s="253"/>
      <c r="HZ16" s="253"/>
      <c r="IA16" s="253"/>
      <c r="IB16" s="253"/>
      <c r="IC16" s="253"/>
      <c r="ID16" s="253"/>
      <c r="IE16" s="253"/>
      <c r="IF16" s="253"/>
      <c r="IG16" s="253"/>
      <c r="IH16" s="253"/>
      <c r="II16" s="253"/>
      <c r="IJ16" s="253"/>
      <c r="IK16" s="253"/>
      <c r="IL16" s="253"/>
      <c r="IM16" s="253"/>
      <c r="IN16" s="253"/>
      <c r="IO16" s="253"/>
      <c r="IP16" s="253"/>
      <c r="IQ16" s="253"/>
      <c r="IR16" s="253"/>
      <c r="IS16" s="253"/>
      <c r="IT16" s="253"/>
      <c r="IU16" s="253"/>
      <c r="IV16" s="253"/>
    </row>
    <row r="17" spans="1:256" ht="13.5" thickBot="1">
      <c r="A17" s="309"/>
      <c r="B17" s="310"/>
      <c r="C17" s="311"/>
      <c r="D17" s="295">
        <v>6402</v>
      </c>
      <c r="E17" s="296">
        <v>2229</v>
      </c>
      <c r="F17" s="297"/>
      <c r="G17" s="298" t="s">
        <v>168</v>
      </c>
      <c r="H17" s="299">
        <v>0</v>
      </c>
      <c r="I17" s="313">
        <v>205.054</v>
      </c>
      <c r="J17" s="313"/>
      <c r="K17" s="5">
        <f>I17+J17</f>
        <v>205.054</v>
      </c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3"/>
      <c r="FK17" s="253"/>
      <c r="FL17" s="253"/>
      <c r="FM17" s="253"/>
      <c r="FN17" s="253"/>
      <c r="FO17" s="253"/>
      <c r="FP17" s="253"/>
      <c r="FQ17" s="253"/>
      <c r="FR17" s="253"/>
      <c r="FS17" s="253"/>
      <c r="FT17" s="253"/>
      <c r="FU17" s="253"/>
      <c r="FV17" s="253"/>
      <c r="FW17" s="253"/>
      <c r="FX17" s="253"/>
      <c r="FY17" s="253"/>
      <c r="FZ17" s="253"/>
      <c r="GA17" s="253"/>
      <c r="GB17" s="253"/>
      <c r="GC17" s="253"/>
      <c r="GD17" s="253"/>
      <c r="GE17" s="253"/>
      <c r="GF17" s="253"/>
      <c r="GG17" s="253"/>
      <c r="GH17" s="253"/>
      <c r="GI17" s="253"/>
      <c r="GJ17" s="253"/>
      <c r="GK17" s="253"/>
      <c r="GL17" s="253"/>
      <c r="GM17" s="253"/>
      <c r="GN17" s="253"/>
      <c r="GO17" s="253"/>
      <c r="GP17" s="253"/>
      <c r="GQ17" s="253"/>
      <c r="GR17" s="253"/>
      <c r="GS17" s="253"/>
      <c r="GT17" s="253"/>
      <c r="GU17" s="253"/>
      <c r="GV17" s="253"/>
      <c r="GW17" s="253"/>
      <c r="GX17" s="253"/>
      <c r="GY17" s="253"/>
      <c r="GZ17" s="253"/>
      <c r="HA17" s="253"/>
      <c r="HB17" s="253"/>
      <c r="HC17" s="253"/>
      <c r="HD17" s="253"/>
      <c r="HE17" s="253"/>
      <c r="HF17" s="253"/>
      <c r="HG17" s="253"/>
      <c r="HH17" s="253"/>
      <c r="HI17" s="253"/>
      <c r="HJ17" s="253"/>
      <c r="HK17" s="253"/>
      <c r="HL17" s="253"/>
      <c r="HM17" s="253"/>
      <c r="HN17" s="253"/>
      <c r="HO17" s="253"/>
      <c r="HP17" s="253"/>
      <c r="HQ17" s="253"/>
      <c r="HR17" s="253"/>
      <c r="HS17" s="253"/>
      <c r="HT17" s="253"/>
      <c r="HU17" s="253"/>
      <c r="HV17" s="253"/>
      <c r="HW17" s="253"/>
      <c r="HX17" s="253"/>
      <c r="HY17" s="253"/>
      <c r="HZ17" s="253"/>
      <c r="IA17" s="253"/>
      <c r="IB17" s="253"/>
      <c r="IC17" s="253"/>
      <c r="ID17" s="253"/>
      <c r="IE17" s="253"/>
      <c r="IF17" s="253"/>
      <c r="IG17" s="253"/>
      <c r="IH17" s="253"/>
      <c r="II17" s="253"/>
      <c r="IJ17" s="253"/>
      <c r="IK17" s="253"/>
      <c r="IL17" s="253"/>
      <c r="IM17" s="253"/>
      <c r="IN17" s="253"/>
      <c r="IO17" s="253"/>
      <c r="IP17" s="253"/>
      <c r="IQ17" s="253"/>
      <c r="IR17" s="253"/>
      <c r="IS17" s="253"/>
      <c r="IT17" s="253"/>
      <c r="IU17" s="253"/>
      <c r="IV17" s="253"/>
    </row>
    <row r="18" spans="1:256" ht="12.75">
      <c r="A18" s="314" t="s">
        <v>166</v>
      </c>
      <c r="B18" s="315" t="s">
        <v>2</v>
      </c>
      <c r="C18" s="316">
        <v>690531601</v>
      </c>
      <c r="D18" s="317" t="s">
        <v>0</v>
      </c>
      <c r="E18" s="318" t="s">
        <v>0</v>
      </c>
      <c r="F18" s="317" t="s">
        <v>0</v>
      </c>
      <c r="G18" s="322" t="s">
        <v>169</v>
      </c>
      <c r="H18" s="320">
        <f>SUM(H19:H19)</f>
        <v>0</v>
      </c>
      <c r="I18" s="320">
        <f>SUM(I19:I19)</f>
        <v>1500</v>
      </c>
      <c r="J18" s="320">
        <f>SUM(J19:J19)</f>
        <v>0</v>
      </c>
      <c r="K18" s="321">
        <f>SUM(K19:K19)</f>
        <v>1500</v>
      </c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  <c r="FF18" s="253"/>
      <c r="FG18" s="253"/>
      <c r="FH18" s="253"/>
      <c r="FI18" s="253"/>
      <c r="FJ18" s="253"/>
      <c r="FK18" s="253"/>
      <c r="FL18" s="253"/>
      <c r="FM18" s="253"/>
      <c r="FN18" s="253"/>
      <c r="FO18" s="253"/>
      <c r="FP18" s="253"/>
      <c r="FQ18" s="253"/>
      <c r="FR18" s="253"/>
      <c r="FS18" s="253"/>
      <c r="FT18" s="253"/>
      <c r="FU18" s="253"/>
      <c r="FV18" s="253"/>
      <c r="FW18" s="253"/>
      <c r="FX18" s="253"/>
      <c r="FY18" s="253"/>
      <c r="FZ18" s="253"/>
      <c r="GA18" s="253"/>
      <c r="GB18" s="253"/>
      <c r="GC18" s="253"/>
      <c r="GD18" s="253"/>
      <c r="GE18" s="253"/>
      <c r="GF18" s="253"/>
      <c r="GG18" s="253"/>
      <c r="GH18" s="253"/>
      <c r="GI18" s="253"/>
      <c r="GJ18" s="253"/>
      <c r="GK18" s="253"/>
      <c r="GL18" s="253"/>
      <c r="GM18" s="253"/>
      <c r="GN18" s="253"/>
      <c r="GO18" s="253"/>
      <c r="GP18" s="253"/>
      <c r="GQ18" s="253"/>
      <c r="GR18" s="253"/>
      <c r="GS18" s="253"/>
      <c r="GT18" s="253"/>
      <c r="GU18" s="253"/>
      <c r="GV18" s="253"/>
      <c r="GW18" s="253"/>
      <c r="GX18" s="253"/>
      <c r="GY18" s="253"/>
      <c r="GZ18" s="253"/>
      <c r="HA18" s="253"/>
      <c r="HB18" s="253"/>
      <c r="HC18" s="253"/>
      <c r="HD18" s="253"/>
      <c r="HE18" s="253"/>
      <c r="HF18" s="253"/>
      <c r="HG18" s="253"/>
      <c r="HH18" s="253"/>
      <c r="HI18" s="253"/>
      <c r="HJ18" s="253"/>
      <c r="HK18" s="253"/>
      <c r="HL18" s="253"/>
      <c r="HM18" s="253"/>
      <c r="HN18" s="253"/>
      <c r="HO18" s="253"/>
      <c r="HP18" s="253"/>
      <c r="HQ18" s="253"/>
      <c r="HR18" s="253"/>
      <c r="HS18" s="253"/>
      <c r="HT18" s="253"/>
      <c r="HU18" s="253"/>
      <c r="HV18" s="253"/>
      <c r="HW18" s="253"/>
      <c r="HX18" s="253"/>
      <c r="HY18" s="253"/>
      <c r="HZ18" s="253"/>
      <c r="IA18" s="253"/>
      <c r="IB18" s="253"/>
      <c r="IC18" s="253"/>
      <c r="ID18" s="253"/>
      <c r="IE18" s="253"/>
      <c r="IF18" s="253"/>
      <c r="IG18" s="253"/>
      <c r="IH18" s="253"/>
      <c r="II18" s="253"/>
      <c r="IJ18" s="253"/>
      <c r="IK18" s="253"/>
      <c r="IL18" s="253"/>
      <c r="IM18" s="253"/>
      <c r="IN18" s="253"/>
      <c r="IO18" s="253"/>
      <c r="IP18" s="253"/>
      <c r="IQ18" s="253"/>
      <c r="IR18" s="253"/>
      <c r="IS18" s="253"/>
      <c r="IT18" s="253"/>
      <c r="IU18" s="253"/>
      <c r="IV18" s="253"/>
    </row>
    <row r="19" spans="1:256" ht="13.5" thickBot="1">
      <c r="A19" s="309"/>
      <c r="B19" s="310"/>
      <c r="C19" s="311"/>
      <c r="D19" s="295">
        <v>6402</v>
      </c>
      <c r="E19" s="296">
        <v>2229</v>
      </c>
      <c r="F19" s="297"/>
      <c r="G19" s="298" t="s">
        <v>168</v>
      </c>
      <c r="H19" s="299">
        <v>0</v>
      </c>
      <c r="I19" s="313">
        <v>1500</v>
      </c>
      <c r="J19" s="313"/>
      <c r="K19" s="5">
        <f>I19+J19</f>
        <v>1500</v>
      </c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3"/>
      <c r="FL19" s="253"/>
      <c r="FM19" s="253"/>
      <c r="FN19" s="253"/>
      <c r="FO19" s="253"/>
      <c r="FP19" s="253"/>
      <c r="FQ19" s="253"/>
      <c r="FR19" s="253"/>
      <c r="FS19" s="253"/>
      <c r="FT19" s="253"/>
      <c r="FU19" s="253"/>
      <c r="FV19" s="253"/>
      <c r="FW19" s="253"/>
      <c r="FX19" s="253"/>
      <c r="FY19" s="253"/>
      <c r="FZ19" s="253"/>
      <c r="GA19" s="253"/>
      <c r="GB19" s="253"/>
      <c r="GC19" s="253"/>
      <c r="GD19" s="253"/>
      <c r="GE19" s="253"/>
      <c r="GF19" s="253"/>
      <c r="GG19" s="253"/>
      <c r="GH19" s="253"/>
      <c r="GI19" s="253"/>
      <c r="GJ19" s="253"/>
      <c r="GK19" s="253"/>
      <c r="GL19" s="253"/>
      <c r="GM19" s="253"/>
      <c r="GN19" s="253"/>
      <c r="GO19" s="253"/>
      <c r="GP19" s="253"/>
      <c r="GQ19" s="253"/>
      <c r="GR19" s="253"/>
      <c r="GS19" s="253"/>
      <c r="GT19" s="253"/>
      <c r="GU19" s="253"/>
      <c r="GV19" s="253"/>
      <c r="GW19" s="253"/>
      <c r="GX19" s="253"/>
      <c r="GY19" s="253"/>
      <c r="GZ19" s="253"/>
      <c r="HA19" s="253"/>
      <c r="HB19" s="253"/>
      <c r="HC19" s="253"/>
      <c r="HD19" s="253"/>
      <c r="HE19" s="253"/>
      <c r="HF19" s="253"/>
      <c r="HG19" s="253"/>
      <c r="HH19" s="253"/>
      <c r="HI19" s="253"/>
      <c r="HJ19" s="253"/>
      <c r="HK19" s="253"/>
      <c r="HL19" s="253"/>
      <c r="HM19" s="253"/>
      <c r="HN19" s="253"/>
      <c r="HO19" s="253"/>
      <c r="HP19" s="253"/>
      <c r="HQ19" s="253"/>
      <c r="HR19" s="253"/>
      <c r="HS19" s="253"/>
      <c r="HT19" s="253"/>
      <c r="HU19" s="253"/>
      <c r="HV19" s="253"/>
      <c r="HW19" s="253"/>
      <c r="HX19" s="253"/>
      <c r="HY19" s="253"/>
      <c r="HZ19" s="253"/>
      <c r="IA19" s="253"/>
      <c r="IB19" s="253"/>
      <c r="IC19" s="253"/>
      <c r="ID19" s="253"/>
      <c r="IE19" s="253"/>
      <c r="IF19" s="253"/>
      <c r="IG19" s="253"/>
      <c r="IH19" s="253"/>
      <c r="II19" s="253"/>
      <c r="IJ19" s="253"/>
      <c r="IK19" s="253"/>
      <c r="IL19" s="253"/>
      <c r="IM19" s="253"/>
      <c r="IN19" s="253"/>
      <c r="IO19" s="253"/>
      <c r="IP19" s="253"/>
      <c r="IQ19" s="253"/>
      <c r="IR19" s="253"/>
      <c r="IS19" s="253"/>
      <c r="IT19" s="253"/>
      <c r="IU19" s="253"/>
      <c r="IV19" s="253"/>
    </row>
    <row r="20" spans="1:256" ht="12.75">
      <c r="A20" s="314" t="s">
        <v>166</v>
      </c>
      <c r="B20" s="315" t="s">
        <v>2</v>
      </c>
      <c r="C20" s="316">
        <v>693001601</v>
      </c>
      <c r="D20" s="317" t="s">
        <v>0</v>
      </c>
      <c r="E20" s="318" t="s">
        <v>0</v>
      </c>
      <c r="F20" s="317" t="s">
        <v>0</v>
      </c>
      <c r="G20" s="322" t="s">
        <v>170</v>
      </c>
      <c r="H20" s="320">
        <f>SUM(H21:H21)</f>
        <v>0</v>
      </c>
      <c r="I20" s="320">
        <f>SUM(I21:I21)</f>
        <v>542.9</v>
      </c>
      <c r="J20" s="320">
        <f>SUM(J21:J21)</f>
        <v>0</v>
      </c>
      <c r="K20" s="321">
        <f>SUM(K21:K21)</f>
        <v>542.9</v>
      </c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3"/>
      <c r="FH20" s="253"/>
      <c r="FI20" s="253"/>
      <c r="FJ20" s="253"/>
      <c r="FK20" s="253"/>
      <c r="FL20" s="253"/>
      <c r="FM20" s="253"/>
      <c r="FN20" s="253"/>
      <c r="FO20" s="253"/>
      <c r="FP20" s="253"/>
      <c r="FQ20" s="253"/>
      <c r="FR20" s="253"/>
      <c r="FS20" s="253"/>
      <c r="FT20" s="253"/>
      <c r="FU20" s="253"/>
      <c r="FV20" s="253"/>
      <c r="FW20" s="253"/>
      <c r="FX20" s="253"/>
      <c r="FY20" s="253"/>
      <c r="FZ20" s="253"/>
      <c r="GA20" s="253"/>
      <c r="GB20" s="253"/>
      <c r="GC20" s="253"/>
      <c r="GD20" s="253"/>
      <c r="GE20" s="253"/>
      <c r="GF20" s="253"/>
      <c r="GG20" s="253"/>
      <c r="GH20" s="253"/>
      <c r="GI20" s="253"/>
      <c r="GJ20" s="253"/>
      <c r="GK20" s="253"/>
      <c r="GL20" s="253"/>
      <c r="GM20" s="253"/>
      <c r="GN20" s="253"/>
      <c r="GO20" s="253"/>
      <c r="GP20" s="253"/>
      <c r="GQ20" s="253"/>
      <c r="GR20" s="253"/>
      <c r="GS20" s="253"/>
      <c r="GT20" s="253"/>
      <c r="GU20" s="253"/>
      <c r="GV20" s="253"/>
      <c r="GW20" s="253"/>
      <c r="GX20" s="253"/>
      <c r="GY20" s="253"/>
      <c r="GZ20" s="253"/>
      <c r="HA20" s="253"/>
      <c r="HB20" s="253"/>
      <c r="HC20" s="253"/>
      <c r="HD20" s="253"/>
      <c r="HE20" s="253"/>
      <c r="HF20" s="253"/>
      <c r="HG20" s="253"/>
      <c r="HH20" s="253"/>
      <c r="HI20" s="253"/>
      <c r="HJ20" s="253"/>
      <c r="HK20" s="253"/>
      <c r="HL20" s="253"/>
      <c r="HM20" s="253"/>
      <c r="HN20" s="253"/>
      <c r="HO20" s="253"/>
      <c r="HP20" s="253"/>
      <c r="HQ20" s="253"/>
      <c r="HR20" s="253"/>
      <c r="HS20" s="253"/>
      <c r="HT20" s="253"/>
      <c r="HU20" s="253"/>
      <c r="HV20" s="253"/>
      <c r="HW20" s="253"/>
      <c r="HX20" s="253"/>
      <c r="HY20" s="253"/>
      <c r="HZ20" s="253"/>
      <c r="IA20" s="253"/>
      <c r="IB20" s="253"/>
      <c r="IC20" s="253"/>
      <c r="ID20" s="253"/>
      <c r="IE20" s="253"/>
      <c r="IF20" s="253"/>
      <c r="IG20" s="253"/>
      <c r="IH20" s="253"/>
      <c r="II20" s="253"/>
      <c r="IJ20" s="253"/>
      <c r="IK20" s="253"/>
      <c r="IL20" s="253"/>
      <c r="IM20" s="253"/>
      <c r="IN20" s="253"/>
      <c r="IO20" s="253"/>
      <c r="IP20" s="253"/>
      <c r="IQ20" s="253"/>
      <c r="IR20" s="253"/>
      <c r="IS20" s="253"/>
      <c r="IT20" s="253"/>
      <c r="IU20" s="253"/>
      <c r="IV20" s="253"/>
    </row>
    <row r="21" spans="1:256" ht="13.5" thickBot="1">
      <c r="A21" s="309"/>
      <c r="B21" s="310"/>
      <c r="C21" s="311"/>
      <c r="D21" s="295">
        <v>6402</v>
      </c>
      <c r="E21" s="296">
        <v>2229</v>
      </c>
      <c r="F21" s="297"/>
      <c r="G21" s="298" t="s">
        <v>168</v>
      </c>
      <c r="H21" s="299">
        <v>0</v>
      </c>
      <c r="I21" s="313">
        <v>542.9</v>
      </c>
      <c r="J21" s="313"/>
      <c r="K21" s="5">
        <f>I21+J21</f>
        <v>542.9</v>
      </c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  <c r="FF21" s="253"/>
      <c r="FG21" s="253"/>
      <c r="FH21" s="253"/>
      <c r="FI21" s="253"/>
      <c r="FJ21" s="253"/>
      <c r="FK21" s="253"/>
      <c r="FL21" s="253"/>
      <c r="FM21" s="253"/>
      <c r="FN21" s="253"/>
      <c r="FO21" s="253"/>
      <c r="FP21" s="253"/>
      <c r="FQ21" s="253"/>
      <c r="FR21" s="253"/>
      <c r="FS21" s="253"/>
      <c r="FT21" s="253"/>
      <c r="FU21" s="253"/>
      <c r="FV21" s="253"/>
      <c r="FW21" s="253"/>
      <c r="FX21" s="253"/>
      <c r="FY21" s="253"/>
      <c r="FZ21" s="253"/>
      <c r="GA21" s="253"/>
      <c r="GB21" s="253"/>
      <c r="GC21" s="253"/>
      <c r="GD21" s="253"/>
      <c r="GE21" s="253"/>
      <c r="GF21" s="253"/>
      <c r="GG21" s="253"/>
      <c r="GH21" s="253"/>
      <c r="GI21" s="253"/>
      <c r="GJ21" s="253"/>
      <c r="GK21" s="253"/>
      <c r="GL21" s="253"/>
      <c r="GM21" s="253"/>
      <c r="GN21" s="253"/>
      <c r="GO21" s="253"/>
      <c r="GP21" s="253"/>
      <c r="GQ21" s="253"/>
      <c r="GR21" s="253"/>
      <c r="GS21" s="253"/>
      <c r="GT21" s="253"/>
      <c r="GU21" s="253"/>
      <c r="GV21" s="253"/>
      <c r="GW21" s="253"/>
      <c r="GX21" s="253"/>
      <c r="GY21" s="253"/>
      <c r="GZ21" s="253"/>
      <c r="HA21" s="253"/>
      <c r="HB21" s="253"/>
      <c r="HC21" s="253"/>
      <c r="HD21" s="253"/>
      <c r="HE21" s="253"/>
      <c r="HF21" s="253"/>
      <c r="HG21" s="253"/>
      <c r="HH21" s="253"/>
      <c r="HI21" s="253"/>
      <c r="HJ21" s="253"/>
      <c r="HK21" s="253"/>
      <c r="HL21" s="253"/>
      <c r="HM21" s="253"/>
      <c r="HN21" s="253"/>
      <c r="HO21" s="253"/>
      <c r="HP21" s="253"/>
      <c r="HQ21" s="253"/>
      <c r="HR21" s="253"/>
      <c r="HS21" s="253"/>
      <c r="HT21" s="253"/>
      <c r="HU21" s="253"/>
      <c r="HV21" s="253"/>
      <c r="HW21" s="253"/>
      <c r="HX21" s="253"/>
      <c r="HY21" s="253"/>
      <c r="HZ21" s="253"/>
      <c r="IA21" s="253"/>
      <c r="IB21" s="253"/>
      <c r="IC21" s="253"/>
      <c r="ID21" s="253"/>
      <c r="IE21" s="253"/>
      <c r="IF21" s="253"/>
      <c r="IG21" s="253"/>
      <c r="IH21" s="253"/>
      <c r="II21" s="253"/>
      <c r="IJ21" s="253"/>
      <c r="IK21" s="253"/>
      <c r="IL21" s="253"/>
      <c r="IM21" s="253"/>
      <c r="IN21" s="253"/>
      <c r="IO21" s="253"/>
      <c r="IP21" s="253"/>
      <c r="IQ21" s="253"/>
      <c r="IR21" s="253"/>
      <c r="IS21" s="253"/>
      <c r="IT21" s="253"/>
      <c r="IU21" s="253"/>
      <c r="IV21" s="253"/>
    </row>
    <row r="22" spans="1:256" ht="12.75">
      <c r="A22" s="323" t="s">
        <v>155</v>
      </c>
      <c r="B22" s="324" t="s">
        <v>156</v>
      </c>
      <c r="C22" s="49" t="s">
        <v>0</v>
      </c>
      <c r="D22" s="325" t="s">
        <v>0</v>
      </c>
      <c r="E22" s="326">
        <v>2324</v>
      </c>
      <c r="F22" s="315" t="s">
        <v>0</v>
      </c>
      <c r="G22" s="327" t="s">
        <v>171</v>
      </c>
      <c r="H22" s="328">
        <f>SUM(H23:H25)</f>
        <v>0</v>
      </c>
      <c r="I22" s="328">
        <f>SUM(I23:I25)</f>
        <v>6362.364</v>
      </c>
      <c r="J22" s="328">
        <f>SUM(J23:J25)</f>
        <v>0</v>
      </c>
      <c r="K22" s="328">
        <f>SUM(K23:K25)</f>
        <v>6362.364</v>
      </c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3"/>
      <c r="DX22" s="253"/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253"/>
      <c r="EK22" s="253"/>
      <c r="EL22" s="253"/>
      <c r="EM22" s="253"/>
      <c r="EN22" s="253"/>
      <c r="EO22" s="253"/>
      <c r="EP22" s="253"/>
      <c r="EQ22" s="253"/>
      <c r="ER22" s="253"/>
      <c r="ES22" s="253"/>
      <c r="ET22" s="253"/>
      <c r="EU22" s="253"/>
      <c r="EV22" s="253"/>
      <c r="EW22" s="253"/>
      <c r="EX22" s="253"/>
      <c r="EY22" s="253"/>
      <c r="EZ22" s="253"/>
      <c r="FA22" s="253"/>
      <c r="FB22" s="253"/>
      <c r="FC22" s="253"/>
      <c r="FD22" s="253"/>
      <c r="FE22" s="253"/>
      <c r="FF22" s="253"/>
      <c r="FG22" s="253"/>
      <c r="FH22" s="253"/>
      <c r="FI22" s="253"/>
      <c r="FJ22" s="253"/>
      <c r="FK22" s="253"/>
      <c r="FL22" s="253"/>
      <c r="FM22" s="253"/>
      <c r="FN22" s="253"/>
      <c r="FO22" s="253"/>
      <c r="FP22" s="253"/>
      <c r="FQ22" s="253"/>
      <c r="FR22" s="253"/>
      <c r="FS22" s="253"/>
      <c r="FT22" s="253"/>
      <c r="FU22" s="253"/>
      <c r="FV22" s="253"/>
      <c r="FW22" s="253"/>
      <c r="FX22" s="253"/>
      <c r="FY22" s="253"/>
      <c r="FZ22" s="253"/>
      <c r="GA22" s="253"/>
      <c r="GB22" s="253"/>
      <c r="GC22" s="253"/>
      <c r="GD22" s="253"/>
      <c r="GE22" s="253"/>
      <c r="GF22" s="253"/>
      <c r="GG22" s="253"/>
      <c r="GH22" s="253"/>
      <c r="GI22" s="253"/>
      <c r="GJ22" s="253"/>
      <c r="GK22" s="253"/>
      <c r="GL22" s="253"/>
      <c r="GM22" s="253"/>
      <c r="GN22" s="253"/>
      <c r="GO22" s="253"/>
      <c r="GP22" s="253"/>
      <c r="GQ22" s="253"/>
      <c r="GR22" s="253"/>
      <c r="GS22" s="253"/>
      <c r="GT22" s="253"/>
      <c r="GU22" s="253"/>
      <c r="GV22" s="253"/>
      <c r="GW22" s="253"/>
      <c r="GX22" s="253"/>
      <c r="GY22" s="253"/>
      <c r="GZ22" s="253"/>
      <c r="HA22" s="253"/>
      <c r="HB22" s="253"/>
      <c r="HC22" s="253"/>
      <c r="HD22" s="253"/>
      <c r="HE22" s="253"/>
      <c r="HF22" s="253"/>
      <c r="HG22" s="253"/>
      <c r="HH22" s="253"/>
      <c r="HI22" s="253"/>
      <c r="HJ22" s="253"/>
      <c r="HK22" s="253"/>
      <c r="HL22" s="253"/>
      <c r="HM22" s="253"/>
      <c r="HN22" s="253"/>
      <c r="HO22" s="253"/>
      <c r="HP22" s="253"/>
      <c r="HQ22" s="253"/>
      <c r="HR22" s="253"/>
      <c r="HS22" s="253"/>
      <c r="HT22" s="253"/>
      <c r="HU22" s="253"/>
      <c r="HV22" s="253"/>
      <c r="HW22" s="253"/>
      <c r="HX22" s="253"/>
      <c r="HY22" s="253"/>
      <c r="HZ22" s="253"/>
      <c r="IA22" s="253"/>
      <c r="IB22" s="253"/>
      <c r="IC22" s="253"/>
      <c r="ID22" s="253"/>
      <c r="IE22" s="253"/>
      <c r="IF22" s="253"/>
      <c r="IG22" s="253"/>
      <c r="IH22" s="253"/>
      <c r="II22" s="253"/>
      <c r="IJ22" s="253"/>
      <c r="IK22" s="253"/>
      <c r="IL22" s="253"/>
      <c r="IM22" s="253"/>
      <c r="IN22" s="253"/>
      <c r="IO22" s="253"/>
      <c r="IP22" s="253"/>
      <c r="IQ22" s="253"/>
      <c r="IR22" s="253"/>
      <c r="IS22" s="253"/>
      <c r="IT22" s="253"/>
      <c r="IU22" s="253"/>
      <c r="IV22" s="253"/>
    </row>
    <row r="23" spans="1:11" s="253" customFormat="1" ht="13.5" customHeight="1">
      <c r="A23" s="285"/>
      <c r="B23" s="276"/>
      <c r="C23" s="54"/>
      <c r="D23" s="329">
        <v>2221</v>
      </c>
      <c r="E23" s="330"/>
      <c r="F23" s="331"/>
      <c r="G23" s="332" t="s">
        <v>172</v>
      </c>
      <c r="H23" s="333">
        <v>0</v>
      </c>
      <c r="I23" s="3">
        <v>4114.399</v>
      </c>
      <c r="J23" s="3"/>
      <c r="K23" s="3">
        <f>I23+J23</f>
        <v>4114.399</v>
      </c>
    </row>
    <row r="24" spans="1:11" s="253" customFormat="1" ht="13.5" customHeight="1">
      <c r="A24" s="285"/>
      <c r="B24" s="276"/>
      <c r="C24" s="54"/>
      <c r="D24" s="329">
        <v>2242</v>
      </c>
      <c r="E24" s="330"/>
      <c r="F24" s="331"/>
      <c r="G24" s="332" t="s">
        <v>173</v>
      </c>
      <c r="H24" s="333">
        <v>0</v>
      </c>
      <c r="I24" s="3">
        <v>1164.521</v>
      </c>
      <c r="J24" s="3"/>
      <c r="K24" s="3">
        <f>I24+J24</f>
        <v>1164.521</v>
      </c>
    </row>
    <row r="25" spans="1:256" ht="13.5" thickBot="1">
      <c r="A25" s="334"/>
      <c r="B25" s="335"/>
      <c r="C25" s="70"/>
      <c r="D25" s="336">
        <v>2299</v>
      </c>
      <c r="E25" s="337"/>
      <c r="F25" s="338"/>
      <c r="G25" s="339" t="s">
        <v>174</v>
      </c>
      <c r="H25" s="340">
        <v>0</v>
      </c>
      <c r="I25" s="341">
        <f>85+955.444+43</f>
        <v>1083.444</v>
      </c>
      <c r="J25" s="2"/>
      <c r="K25" s="2">
        <f>I25+J25</f>
        <v>1083.444</v>
      </c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3"/>
      <c r="EI25" s="253"/>
      <c r="EJ25" s="253"/>
      <c r="EK25" s="253"/>
      <c r="EL25" s="253"/>
      <c r="EM25" s="253"/>
      <c r="EN25" s="253"/>
      <c r="EO25" s="253"/>
      <c r="EP25" s="253"/>
      <c r="EQ25" s="253"/>
      <c r="ER25" s="253"/>
      <c r="ES25" s="253"/>
      <c r="ET25" s="253"/>
      <c r="EU25" s="253"/>
      <c r="EV25" s="253"/>
      <c r="EW25" s="253"/>
      <c r="EX25" s="253"/>
      <c r="EY25" s="253"/>
      <c r="EZ25" s="253"/>
      <c r="FA25" s="253"/>
      <c r="FB25" s="253"/>
      <c r="FC25" s="253"/>
      <c r="FD25" s="253"/>
      <c r="FE25" s="253"/>
      <c r="FF25" s="253"/>
      <c r="FG25" s="253"/>
      <c r="FH25" s="253"/>
      <c r="FI25" s="253"/>
      <c r="FJ25" s="253"/>
      <c r="FK25" s="253"/>
      <c r="FL25" s="253"/>
      <c r="FM25" s="253"/>
      <c r="FN25" s="253"/>
      <c r="FO25" s="253"/>
      <c r="FP25" s="253"/>
      <c r="FQ25" s="253"/>
      <c r="FR25" s="253"/>
      <c r="FS25" s="253"/>
      <c r="FT25" s="253"/>
      <c r="FU25" s="253"/>
      <c r="FV25" s="253"/>
      <c r="FW25" s="253"/>
      <c r="FX25" s="253"/>
      <c r="FY25" s="253"/>
      <c r="FZ25" s="253"/>
      <c r="GA25" s="253"/>
      <c r="GB25" s="253"/>
      <c r="GC25" s="253"/>
      <c r="GD25" s="253"/>
      <c r="GE25" s="253"/>
      <c r="GF25" s="253"/>
      <c r="GG25" s="253"/>
      <c r="GH25" s="253"/>
      <c r="GI25" s="253"/>
      <c r="GJ25" s="253"/>
      <c r="GK25" s="253"/>
      <c r="GL25" s="253"/>
      <c r="GM25" s="253"/>
      <c r="GN25" s="253"/>
      <c r="GO25" s="253"/>
      <c r="GP25" s="253"/>
      <c r="GQ25" s="253"/>
      <c r="GR25" s="253"/>
      <c r="GS25" s="253"/>
      <c r="GT25" s="253"/>
      <c r="GU25" s="253"/>
      <c r="GV25" s="253"/>
      <c r="GW25" s="253"/>
      <c r="GX25" s="253"/>
      <c r="GY25" s="253"/>
      <c r="GZ25" s="253"/>
      <c r="HA25" s="253"/>
      <c r="HB25" s="253"/>
      <c r="HC25" s="253"/>
      <c r="HD25" s="253"/>
      <c r="HE25" s="253"/>
      <c r="HF25" s="253"/>
      <c r="HG25" s="253"/>
      <c r="HH25" s="253"/>
      <c r="HI25" s="253"/>
      <c r="HJ25" s="253"/>
      <c r="HK25" s="253"/>
      <c r="HL25" s="253"/>
      <c r="HM25" s="253"/>
      <c r="HN25" s="253"/>
      <c r="HO25" s="253"/>
      <c r="HP25" s="253"/>
      <c r="HQ25" s="253"/>
      <c r="HR25" s="253"/>
      <c r="HS25" s="253"/>
      <c r="HT25" s="253"/>
      <c r="HU25" s="253"/>
      <c r="HV25" s="253"/>
      <c r="HW25" s="253"/>
      <c r="HX25" s="253"/>
      <c r="HY25" s="253"/>
      <c r="HZ25" s="253"/>
      <c r="IA25" s="253"/>
      <c r="IB25" s="253"/>
      <c r="IC25" s="253"/>
      <c r="ID25" s="253"/>
      <c r="IE25" s="253"/>
      <c r="IF25" s="253"/>
      <c r="IG25" s="253"/>
      <c r="IH25" s="253"/>
      <c r="II25" s="253"/>
      <c r="IJ25" s="253"/>
      <c r="IK25" s="253"/>
      <c r="IL25" s="253"/>
      <c r="IM25" s="253"/>
      <c r="IN25" s="253"/>
      <c r="IO25" s="253"/>
      <c r="IP25" s="253"/>
      <c r="IQ25" s="253"/>
      <c r="IR25" s="253"/>
      <c r="IS25" s="253"/>
      <c r="IT25" s="253"/>
      <c r="IU25" s="253"/>
      <c r="IV25" s="253"/>
    </row>
    <row r="26" spans="1:11" ht="12.75" customHeight="1">
      <c r="A26" s="342" t="s">
        <v>155</v>
      </c>
      <c r="B26" s="343" t="s">
        <v>2</v>
      </c>
      <c r="C26" s="344" t="s">
        <v>0</v>
      </c>
      <c r="D26" s="315" t="s">
        <v>0</v>
      </c>
      <c r="E26" s="315" t="s">
        <v>0</v>
      </c>
      <c r="F26" s="315" t="s">
        <v>0</v>
      </c>
      <c r="G26" s="345" t="s">
        <v>175</v>
      </c>
      <c r="H26" s="346">
        <f>SUM(H27:H27)</f>
        <v>0</v>
      </c>
      <c r="I26" s="346">
        <f>SUM(I27:I27)</f>
        <v>6776.887</v>
      </c>
      <c r="J26" s="347">
        <f>SUM(J27:J27)</f>
        <v>0</v>
      </c>
      <c r="K26" s="346">
        <f>SUM(K27:K27)</f>
        <v>6776.887</v>
      </c>
    </row>
    <row r="27" spans="1:11" ht="13.5" thickBot="1">
      <c r="A27" s="334"/>
      <c r="B27" s="68"/>
      <c r="C27" s="69"/>
      <c r="D27" s="70">
        <v>2221</v>
      </c>
      <c r="E27" s="70">
        <v>2329</v>
      </c>
      <c r="F27" s="82"/>
      <c r="G27" s="348" t="s">
        <v>176</v>
      </c>
      <c r="H27" s="2">
        <v>0</v>
      </c>
      <c r="I27" s="349">
        <v>6776.887</v>
      </c>
      <c r="J27" s="349"/>
      <c r="K27" s="2">
        <f>I27+J27</f>
        <v>6776.887</v>
      </c>
    </row>
    <row r="28" spans="1:256" ht="13.5" thickBot="1">
      <c r="A28" s="254" t="s">
        <v>0</v>
      </c>
      <c r="B28" s="255" t="s">
        <v>2</v>
      </c>
      <c r="C28" s="256" t="s">
        <v>0</v>
      </c>
      <c r="D28" s="257" t="s">
        <v>0</v>
      </c>
      <c r="E28" s="257" t="s">
        <v>96</v>
      </c>
      <c r="F28" s="258"/>
      <c r="G28" s="259" t="s">
        <v>177</v>
      </c>
      <c r="H28" s="260">
        <f>H29+H30</f>
        <v>0</v>
      </c>
      <c r="I28" s="261">
        <f>I29+I30</f>
        <v>3770</v>
      </c>
      <c r="J28" s="262">
        <f>J29+J30</f>
        <v>0</v>
      </c>
      <c r="K28" s="263">
        <f>K29+K30</f>
        <v>3770</v>
      </c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  <c r="HK28" s="253"/>
      <c r="HL28" s="253"/>
      <c r="HM28" s="253"/>
      <c r="HN28" s="253"/>
      <c r="HO28" s="253"/>
      <c r="HP28" s="253"/>
      <c r="HQ28" s="253"/>
      <c r="HR28" s="253"/>
      <c r="HS28" s="253"/>
      <c r="HT28" s="253"/>
      <c r="HU28" s="253"/>
      <c r="HV28" s="253"/>
      <c r="HW28" s="253"/>
      <c r="HX28" s="253"/>
      <c r="HY28" s="253"/>
      <c r="HZ28" s="253"/>
      <c r="IA28" s="253"/>
      <c r="IB28" s="253"/>
      <c r="IC28" s="253"/>
      <c r="ID28" s="253"/>
      <c r="IE28" s="253"/>
      <c r="IF28" s="253"/>
      <c r="IG28" s="253"/>
      <c r="IH28" s="253"/>
      <c r="II28" s="253"/>
      <c r="IJ28" s="253"/>
      <c r="IK28" s="253"/>
      <c r="IL28" s="253"/>
      <c r="IM28" s="253"/>
      <c r="IN28" s="253"/>
      <c r="IO28" s="253"/>
      <c r="IP28" s="253"/>
      <c r="IQ28" s="253"/>
      <c r="IR28" s="253"/>
      <c r="IS28" s="253"/>
      <c r="IT28" s="253"/>
      <c r="IU28" s="253"/>
      <c r="IV28" s="253"/>
    </row>
    <row r="29" spans="1:256" ht="12.75">
      <c r="A29" s="275" t="s">
        <v>155</v>
      </c>
      <c r="B29" s="350" t="s">
        <v>156</v>
      </c>
      <c r="C29" s="277" t="s">
        <v>0</v>
      </c>
      <c r="D29" s="351">
        <v>6172</v>
      </c>
      <c r="E29" s="351">
        <v>3111</v>
      </c>
      <c r="F29" s="352"/>
      <c r="G29" s="353" t="s">
        <v>178</v>
      </c>
      <c r="H29" s="354">
        <v>0</v>
      </c>
      <c r="I29" s="355">
        <v>0</v>
      </c>
      <c r="J29" s="356"/>
      <c r="K29" s="3">
        <f>I29+J29</f>
        <v>0</v>
      </c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  <c r="HK29" s="253"/>
      <c r="HL29" s="253"/>
      <c r="HM29" s="253"/>
      <c r="HN29" s="253"/>
      <c r="HO29" s="253"/>
      <c r="HP29" s="253"/>
      <c r="HQ29" s="253"/>
      <c r="HR29" s="253"/>
      <c r="HS29" s="253"/>
      <c r="HT29" s="253"/>
      <c r="HU29" s="253"/>
      <c r="HV29" s="253"/>
      <c r="HW29" s="253"/>
      <c r="HX29" s="253"/>
      <c r="HY29" s="253"/>
      <c r="HZ29" s="253"/>
      <c r="IA29" s="253"/>
      <c r="IB29" s="253"/>
      <c r="IC29" s="253"/>
      <c r="ID29" s="253"/>
      <c r="IE29" s="253"/>
      <c r="IF29" s="253"/>
      <c r="IG29" s="253"/>
      <c r="IH29" s="253"/>
      <c r="II29" s="253"/>
      <c r="IJ29" s="253"/>
      <c r="IK29" s="253"/>
      <c r="IL29" s="253"/>
      <c r="IM29" s="253"/>
      <c r="IN29" s="253"/>
      <c r="IO29" s="253"/>
      <c r="IP29" s="253"/>
      <c r="IQ29" s="253"/>
      <c r="IR29" s="253"/>
      <c r="IS29" s="253"/>
      <c r="IT29" s="253"/>
      <c r="IU29" s="253"/>
      <c r="IV29" s="253"/>
    </row>
    <row r="30" spans="1:256" ht="13.5" thickBot="1">
      <c r="A30" s="264" t="s">
        <v>155</v>
      </c>
      <c r="B30" s="293" t="s">
        <v>156</v>
      </c>
      <c r="C30" s="294" t="s">
        <v>0</v>
      </c>
      <c r="D30" s="171">
        <v>6172</v>
      </c>
      <c r="E30" s="171">
        <v>3112</v>
      </c>
      <c r="F30" s="357"/>
      <c r="G30" s="358" t="s">
        <v>179</v>
      </c>
      <c r="H30" s="300">
        <v>0</v>
      </c>
      <c r="I30" s="4">
        <f>360+3410</f>
        <v>3770</v>
      </c>
      <c r="J30" s="359"/>
      <c r="K30" s="274">
        <f>I30+J30</f>
        <v>3770</v>
      </c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53"/>
      <c r="EB30" s="253"/>
      <c r="EC30" s="253"/>
      <c r="ED30" s="253"/>
      <c r="EE30" s="253"/>
      <c r="EF30" s="253"/>
      <c r="EG30" s="253"/>
      <c r="EH30" s="253"/>
      <c r="EI30" s="253"/>
      <c r="EJ30" s="253"/>
      <c r="EK30" s="253"/>
      <c r="EL30" s="253"/>
      <c r="EM30" s="253"/>
      <c r="EN30" s="253"/>
      <c r="EO30" s="253"/>
      <c r="EP30" s="253"/>
      <c r="EQ30" s="253"/>
      <c r="ER30" s="253"/>
      <c r="ES30" s="253"/>
      <c r="ET30" s="253"/>
      <c r="EU30" s="253"/>
      <c r="EV30" s="253"/>
      <c r="EW30" s="253"/>
      <c r="EX30" s="253"/>
      <c r="EY30" s="253"/>
      <c r="EZ30" s="253"/>
      <c r="FA30" s="253"/>
      <c r="FB30" s="253"/>
      <c r="FC30" s="253"/>
      <c r="FD30" s="253"/>
      <c r="FE30" s="253"/>
      <c r="FF30" s="253"/>
      <c r="FG30" s="253"/>
      <c r="FH30" s="253"/>
      <c r="FI30" s="253"/>
      <c r="FJ30" s="253"/>
      <c r="FK30" s="253"/>
      <c r="FL30" s="253"/>
      <c r="FM30" s="253"/>
      <c r="FN30" s="253"/>
      <c r="FO30" s="253"/>
      <c r="FP30" s="253"/>
      <c r="FQ30" s="253"/>
      <c r="FR30" s="253"/>
      <c r="FS30" s="253"/>
      <c r="FT30" s="253"/>
      <c r="FU30" s="253"/>
      <c r="FV30" s="253"/>
      <c r="FW30" s="253"/>
      <c r="FX30" s="253"/>
      <c r="FY30" s="253"/>
      <c r="FZ30" s="253"/>
      <c r="GA30" s="253"/>
      <c r="GB30" s="253"/>
      <c r="GC30" s="253"/>
      <c r="GD30" s="253"/>
      <c r="GE30" s="253"/>
      <c r="GF30" s="253"/>
      <c r="GG30" s="253"/>
      <c r="GH30" s="253"/>
      <c r="GI30" s="253"/>
      <c r="GJ30" s="253"/>
      <c r="GK30" s="253"/>
      <c r="GL30" s="253"/>
      <c r="GM30" s="253"/>
      <c r="GN30" s="253"/>
      <c r="GO30" s="253"/>
      <c r="GP30" s="253"/>
      <c r="GQ30" s="253"/>
      <c r="GR30" s="253"/>
      <c r="GS30" s="253"/>
      <c r="GT30" s="253"/>
      <c r="GU30" s="253"/>
      <c r="GV30" s="253"/>
      <c r="GW30" s="253"/>
      <c r="GX30" s="253"/>
      <c r="GY30" s="253"/>
      <c r="GZ30" s="253"/>
      <c r="HA30" s="253"/>
      <c r="HB30" s="253"/>
      <c r="HC30" s="253"/>
      <c r="HD30" s="253"/>
      <c r="HE30" s="253"/>
      <c r="HF30" s="253"/>
      <c r="HG30" s="253"/>
      <c r="HH30" s="253"/>
      <c r="HI30" s="253"/>
      <c r="HJ30" s="253"/>
      <c r="HK30" s="253"/>
      <c r="HL30" s="253"/>
      <c r="HM30" s="253"/>
      <c r="HN30" s="253"/>
      <c r="HO30" s="253"/>
      <c r="HP30" s="253"/>
      <c r="HQ30" s="253"/>
      <c r="HR30" s="253"/>
      <c r="HS30" s="253"/>
      <c r="HT30" s="253"/>
      <c r="HU30" s="253"/>
      <c r="HV30" s="253"/>
      <c r="HW30" s="253"/>
      <c r="HX30" s="253"/>
      <c r="HY30" s="253"/>
      <c r="HZ30" s="253"/>
      <c r="IA30" s="253"/>
      <c r="IB30" s="253"/>
      <c r="IC30" s="253"/>
      <c r="ID30" s="253"/>
      <c r="IE30" s="253"/>
      <c r="IF30" s="253"/>
      <c r="IG30" s="253"/>
      <c r="IH30" s="253"/>
      <c r="II30" s="253"/>
      <c r="IJ30" s="253"/>
      <c r="IK30" s="253"/>
      <c r="IL30" s="253"/>
      <c r="IM30" s="253"/>
      <c r="IN30" s="253"/>
      <c r="IO30" s="253"/>
      <c r="IP30" s="253"/>
      <c r="IQ30" s="253"/>
      <c r="IR30" s="253"/>
      <c r="IS30" s="253"/>
      <c r="IT30" s="253"/>
      <c r="IU30" s="253"/>
      <c r="IV30" s="253"/>
    </row>
    <row r="31" spans="1:256" ht="13.5" thickBot="1">
      <c r="A31" s="254" t="s">
        <v>0</v>
      </c>
      <c r="B31" s="255" t="s">
        <v>2</v>
      </c>
      <c r="C31" s="256" t="s">
        <v>0</v>
      </c>
      <c r="D31" s="257" t="s">
        <v>0</v>
      </c>
      <c r="E31" s="257" t="s">
        <v>180</v>
      </c>
      <c r="F31" s="258"/>
      <c r="G31" s="259" t="s">
        <v>181</v>
      </c>
      <c r="H31" s="260">
        <f>H32+H34+H36+H37+H39+H41</f>
        <v>24000</v>
      </c>
      <c r="I31" s="261">
        <f>I32+I34+I36+I37+I39+I41</f>
        <v>270021.52125</v>
      </c>
      <c r="J31" s="262">
        <f>J32+J34+J36+J37+J39+J41</f>
        <v>0</v>
      </c>
      <c r="K31" s="263">
        <f>K32+K34+K36+K37+K39+K41</f>
        <v>270021.52125</v>
      </c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  <c r="EH31" s="253"/>
      <c r="EI31" s="253"/>
      <c r="EJ31" s="253"/>
      <c r="EK31" s="253"/>
      <c r="EL31" s="253"/>
      <c r="EM31" s="253"/>
      <c r="EN31" s="253"/>
      <c r="EO31" s="253"/>
      <c r="EP31" s="253"/>
      <c r="EQ31" s="253"/>
      <c r="ER31" s="253"/>
      <c r="ES31" s="253"/>
      <c r="ET31" s="253"/>
      <c r="EU31" s="253"/>
      <c r="EV31" s="253"/>
      <c r="EW31" s="253"/>
      <c r="EX31" s="253"/>
      <c r="EY31" s="253"/>
      <c r="EZ31" s="253"/>
      <c r="FA31" s="253"/>
      <c r="FB31" s="253"/>
      <c r="FC31" s="253"/>
      <c r="FD31" s="253"/>
      <c r="FE31" s="253"/>
      <c r="FF31" s="253"/>
      <c r="FG31" s="253"/>
      <c r="FH31" s="253"/>
      <c r="FI31" s="253"/>
      <c r="FJ31" s="253"/>
      <c r="FK31" s="253"/>
      <c r="FL31" s="253"/>
      <c r="FM31" s="253"/>
      <c r="FN31" s="253"/>
      <c r="FO31" s="253"/>
      <c r="FP31" s="253"/>
      <c r="FQ31" s="253"/>
      <c r="FR31" s="253"/>
      <c r="FS31" s="253"/>
      <c r="FT31" s="253"/>
      <c r="FU31" s="253"/>
      <c r="FV31" s="253"/>
      <c r="FW31" s="253"/>
      <c r="FX31" s="253"/>
      <c r="FY31" s="253"/>
      <c r="FZ31" s="253"/>
      <c r="GA31" s="253"/>
      <c r="GB31" s="253"/>
      <c r="GC31" s="253"/>
      <c r="GD31" s="253"/>
      <c r="GE31" s="253"/>
      <c r="GF31" s="253"/>
      <c r="GG31" s="253"/>
      <c r="GH31" s="253"/>
      <c r="GI31" s="253"/>
      <c r="GJ31" s="253"/>
      <c r="GK31" s="253"/>
      <c r="GL31" s="253"/>
      <c r="GM31" s="253"/>
      <c r="GN31" s="253"/>
      <c r="GO31" s="253"/>
      <c r="GP31" s="253"/>
      <c r="GQ31" s="253"/>
      <c r="GR31" s="253"/>
      <c r="GS31" s="253"/>
      <c r="GT31" s="253"/>
      <c r="GU31" s="253"/>
      <c r="GV31" s="253"/>
      <c r="GW31" s="253"/>
      <c r="GX31" s="253"/>
      <c r="GY31" s="253"/>
      <c r="GZ31" s="253"/>
      <c r="HA31" s="253"/>
      <c r="HB31" s="253"/>
      <c r="HC31" s="253"/>
      <c r="HD31" s="253"/>
      <c r="HE31" s="253"/>
      <c r="HF31" s="253"/>
      <c r="HG31" s="253"/>
      <c r="HH31" s="253"/>
      <c r="HI31" s="253"/>
      <c r="HJ31" s="253"/>
      <c r="HK31" s="253"/>
      <c r="HL31" s="253"/>
      <c r="HM31" s="253"/>
      <c r="HN31" s="253"/>
      <c r="HO31" s="253"/>
      <c r="HP31" s="253"/>
      <c r="HQ31" s="253"/>
      <c r="HR31" s="253"/>
      <c r="HS31" s="253"/>
      <c r="HT31" s="253"/>
      <c r="HU31" s="253"/>
      <c r="HV31" s="253"/>
      <c r="HW31" s="253"/>
      <c r="HX31" s="253"/>
      <c r="HY31" s="253"/>
      <c r="HZ31" s="253"/>
      <c r="IA31" s="253"/>
      <c r="IB31" s="253"/>
      <c r="IC31" s="253"/>
      <c r="ID31" s="253"/>
      <c r="IE31" s="253"/>
      <c r="IF31" s="253"/>
      <c r="IG31" s="253"/>
      <c r="IH31" s="253"/>
      <c r="II31" s="253"/>
      <c r="IJ31" s="253"/>
      <c r="IK31" s="253"/>
      <c r="IL31" s="253"/>
      <c r="IM31" s="253"/>
      <c r="IN31" s="253"/>
      <c r="IO31" s="253"/>
      <c r="IP31" s="253"/>
      <c r="IQ31" s="253"/>
      <c r="IR31" s="253"/>
      <c r="IS31" s="253"/>
      <c r="IT31" s="253"/>
      <c r="IU31" s="253"/>
      <c r="IV31" s="253"/>
    </row>
    <row r="32" spans="1:256" ht="12.75">
      <c r="A32" s="342" t="s">
        <v>155</v>
      </c>
      <c r="B32" s="343" t="s">
        <v>2</v>
      </c>
      <c r="C32" s="344" t="s">
        <v>0</v>
      </c>
      <c r="D32" s="315" t="s">
        <v>0</v>
      </c>
      <c r="E32" s="315" t="s">
        <v>0</v>
      </c>
      <c r="F32" s="315" t="s">
        <v>0</v>
      </c>
      <c r="G32" s="360" t="s">
        <v>182</v>
      </c>
      <c r="H32" s="361">
        <f>SUM(H33:H33)</f>
        <v>0</v>
      </c>
      <c r="I32" s="362">
        <f>SUM(I33:I33)</f>
        <v>154540</v>
      </c>
      <c r="J32" s="362">
        <f>SUM(J33:J33)</f>
        <v>0</v>
      </c>
      <c r="K32" s="346">
        <f>SUM(K33:K33)</f>
        <v>154540</v>
      </c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3"/>
      <c r="EE32" s="253"/>
      <c r="EF32" s="253"/>
      <c r="EG32" s="253"/>
      <c r="EH32" s="253"/>
      <c r="EI32" s="253"/>
      <c r="EJ32" s="253"/>
      <c r="EK32" s="253"/>
      <c r="EL32" s="253"/>
      <c r="EM32" s="253"/>
      <c r="EN32" s="253"/>
      <c r="EO32" s="253"/>
      <c r="EP32" s="253"/>
      <c r="EQ32" s="253"/>
      <c r="ER32" s="253"/>
      <c r="ES32" s="253"/>
      <c r="ET32" s="253"/>
      <c r="EU32" s="253"/>
      <c r="EV32" s="253"/>
      <c r="EW32" s="253"/>
      <c r="EX32" s="253"/>
      <c r="EY32" s="253"/>
      <c r="EZ32" s="253"/>
      <c r="FA32" s="253"/>
      <c r="FB32" s="253"/>
      <c r="FC32" s="253"/>
      <c r="FD32" s="253"/>
      <c r="FE32" s="253"/>
      <c r="FF32" s="253"/>
      <c r="FG32" s="253"/>
      <c r="FH32" s="253"/>
      <c r="FI32" s="253"/>
      <c r="FJ32" s="253"/>
      <c r="FK32" s="253"/>
      <c r="FL32" s="253"/>
      <c r="FM32" s="253"/>
      <c r="FN32" s="253"/>
      <c r="FO32" s="253"/>
      <c r="FP32" s="253"/>
      <c r="FQ32" s="253"/>
      <c r="FR32" s="253"/>
      <c r="FS32" s="253"/>
      <c r="FT32" s="253"/>
      <c r="FU32" s="253"/>
      <c r="FV32" s="253"/>
      <c r="FW32" s="253"/>
      <c r="FX32" s="253"/>
      <c r="FY32" s="253"/>
      <c r="FZ32" s="253"/>
      <c r="GA32" s="253"/>
      <c r="GB32" s="253"/>
      <c r="GC32" s="253"/>
      <c r="GD32" s="253"/>
      <c r="GE32" s="253"/>
      <c r="GF32" s="253"/>
      <c r="GG32" s="253"/>
      <c r="GH32" s="253"/>
      <c r="GI32" s="253"/>
      <c r="GJ32" s="253"/>
      <c r="GK32" s="253"/>
      <c r="GL32" s="253"/>
      <c r="GM32" s="253"/>
      <c r="GN32" s="253"/>
      <c r="GO32" s="253"/>
      <c r="GP32" s="253"/>
      <c r="GQ32" s="253"/>
      <c r="GR32" s="253"/>
      <c r="GS32" s="253"/>
      <c r="GT32" s="253"/>
      <c r="GU32" s="253"/>
      <c r="GV32" s="253"/>
      <c r="GW32" s="253"/>
      <c r="GX32" s="253"/>
      <c r="GY32" s="253"/>
      <c r="GZ32" s="253"/>
      <c r="HA32" s="253"/>
      <c r="HB32" s="253"/>
      <c r="HC32" s="253"/>
      <c r="HD32" s="253"/>
      <c r="HE32" s="253"/>
      <c r="HF32" s="253"/>
      <c r="HG32" s="253"/>
      <c r="HH32" s="253"/>
      <c r="HI32" s="253"/>
      <c r="HJ32" s="253"/>
      <c r="HK32" s="253"/>
      <c r="HL32" s="253"/>
      <c r="HM32" s="253"/>
      <c r="HN32" s="253"/>
      <c r="HO32" s="253"/>
      <c r="HP32" s="253"/>
      <c r="HQ32" s="253"/>
      <c r="HR32" s="253"/>
      <c r="HS32" s="253"/>
      <c r="HT32" s="253"/>
      <c r="HU32" s="253"/>
      <c r="HV32" s="253"/>
      <c r="HW32" s="253"/>
      <c r="HX32" s="253"/>
      <c r="HY32" s="253"/>
      <c r="HZ32" s="253"/>
      <c r="IA32" s="253"/>
      <c r="IB32" s="253"/>
      <c r="IC32" s="253"/>
      <c r="ID32" s="253"/>
      <c r="IE32" s="253"/>
      <c r="IF32" s="253"/>
      <c r="IG32" s="253"/>
      <c r="IH32" s="253"/>
      <c r="II32" s="253"/>
      <c r="IJ32" s="253"/>
      <c r="IK32" s="253"/>
      <c r="IL32" s="253"/>
      <c r="IM32" s="253"/>
      <c r="IN32" s="253"/>
      <c r="IO32" s="253"/>
      <c r="IP32" s="253"/>
      <c r="IQ32" s="253"/>
      <c r="IR32" s="253"/>
      <c r="IS32" s="253"/>
      <c r="IT32" s="253"/>
      <c r="IU32" s="253"/>
      <c r="IV32" s="253"/>
    </row>
    <row r="33" spans="1:256" ht="13.5" thickBot="1">
      <c r="A33" s="363"/>
      <c r="B33" s="364"/>
      <c r="C33" s="365"/>
      <c r="D33" s="366"/>
      <c r="E33" s="366">
        <v>4113</v>
      </c>
      <c r="F33" s="367" t="s">
        <v>183</v>
      </c>
      <c r="G33" s="368" t="s">
        <v>184</v>
      </c>
      <c r="H33" s="369">
        <v>0</v>
      </c>
      <c r="I33" s="370">
        <v>154540</v>
      </c>
      <c r="J33" s="370"/>
      <c r="K33" s="2">
        <f>I33+J33</f>
        <v>154540</v>
      </c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3"/>
      <c r="DX33" s="253"/>
      <c r="DY33" s="253"/>
      <c r="DZ33" s="253"/>
      <c r="EA33" s="253"/>
      <c r="EB33" s="253"/>
      <c r="EC33" s="253"/>
      <c r="ED33" s="253"/>
      <c r="EE33" s="253"/>
      <c r="EF33" s="253"/>
      <c r="EG33" s="253"/>
      <c r="EH33" s="253"/>
      <c r="EI33" s="253"/>
      <c r="EJ33" s="253"/>
      <c r="EK33" s="253"/>
      <c r="EL33" s="253"/>
      <c r="EM33" s="253"/>
      <c r="EN33" s="253"/>
      <c r="EO33" s="253"/>
      <c r="EP33" s="253"/>
      <c r="EQ33" s="253"/>
      <c r="ER33" s="253"/>
      <c r="ES33" s="253"/>
      <c r="ET33" s="253"/>
      <c r="EU33" s="253"/>
      <c r="EV33" s="253"/>
      <c r="EW33" s="253"/>
      <c r="EX33" s="253"/>
      <c r="EY33" s="253"/>
      <c r="EZ33" s="253"/>
      <c r="FA33" s="253"/>
      <c r="FB33" s="253"/>
      <c r="FC33" s="253"/>
      <c r="FD33" s="253"/>
      <c r="FE33" s="253"/>
      <c r="FF33" s="253"/>
      <c r="FG33" s="253"/>
      <c r="FH33" s="253"/>
      <c r="FI33" s="253"/>
      <c r="FJ33" s="253"/>
      <c r="FK33" s="253"/>
      <c r="FL33" s="253"/>
      <c r="FM33" s="253"/>
      <c r="FN33" s="253"/>
      <c r="FO33" s="253"/>
      <c r="FP33" s="253"/>
      <c r="FQ33" s="253"/>
      <c r="FR33" s="253"/>
      <c r="FS33" s="253"/>
      <c r="FT33" s="253"/>
      <c r="FU33" s="253"/>
      <c r="FV33" s="253"/>
      <c r="FW33" s="253"/>
      <c r="FX33" s="253"/>
      <c r="FY33" s="253"/>
      <c r="FZ33" s="253"/>
      <c r="GA33" s="253"/>
      <c r="GB33" s="253"/>
      <c r="GC33" s="253"/>
      <c r="GD33" s="253"/>
      <c r="GE33" s="253"/>
      <c r="GF33" s="253"/>
      <c r="GG33" s="253"/>
      <c r="GH33" s="253"/>
      <c r="GI33" s="253"/>
      <c r="GJ33" s="253"/>
      <c r="GK33" s="253"/>
      <c r="GL33" s="253"/>
      <c r="GM33" s="253"/>
      <c r="GN33" s="253"/>
      <c r="GO33" s="253"/>
      <c r="GP33" s="253"/>
      <c r="GQ33" s="253"/>
      <c r="GR33" s="253"/>
      <c r="GS33" s="253"/>
      <c r="GT33" s="253"/>
      <c r="GU33" s="253"/>
      <c r="GV33" s="253"/>
      <c r="GW33" s="253"/>
      <c r="GX33" s="253"/>
      <c r="GY33" s="253"/>
      <c r="GZ33" s="253"/>
      <c r="HA33" s="253"/>
      <c r="HB33" s="253"/>
      <c r="HC33" s="253"/>
      <c r="HD33" s="253"/>
      <c r="HE33" s="253"/>
      <c r="HF33" s="253"/>
      <c r="HG33" s="253"/>
      <c r="HH33" s="253"/>
      <c r="HI33" s="253"/>
      <c r="HJ33" s="253"/>
      <c r="HK33" s="253"/>
      <c r="HL33" s="253"/>
      <c r="HM33" s="253"/>
      <c r="HN33" s="253"/>
      <c r="HO33" s="253"/>
      <c r="HP33" s="253"/>
      <c r="HQ33" s="253"/>
      <c r="HR33" s="253"/>
      <c r="HS33" s="253"/>
      <c r="HT33" s="253"/>
      <c r="HU33" s="253"/>
      <c r="HV33" s="253"/>
      <c r="HW33" s="253"/>
      <c r="HX33" s="253"/>
      <c r="HY33" s="253"/>
      <c r="HZ33" s="253"/>
      <c r="IA33" s="253"/>
      <c r="IB33" s="253"/>
      <c r="IC33" s="253"/>
      <c r="ID33" s="253"/>
      <c r="IE33" s="253"/>
      <c r="IF33" s="253"/>
      <c r="IG33" s="253"/>
      <c r="IH33" s="253"/>
      <c r="II33" s="253"/>
      <c r="IJ33" s="253"/>
      <c r="IK33" s="253"/>
      <c r="IL33" s="253"/>
      <c r="IM33" s="253"/>
      <c r="IN33" s="253"/>
      <c r="IO33" s="253"/>
      <c r="IP33" s="253"/>
      <c r="IQ33" s="253"/>
      <c r="IR33" s="253"/>
      <c r="IS33" s="253"/>
      <c r="IT33" s="253"/>
      <c r="IU33" s="253"/>
      <c r="IV33" s="253"/>
    </row>
    <row r="34" spans="1:11" ht="22.5">
      <c r="A34" s="342" t="s">
        <v>155</v>
      </c>
      <c r="B34" s="343" t="s">
        <v>2</v>
      </c>
      <c r="C34" s="344" t="s">
        <v>0</v>
      </c>
      <c r="D34" s="315" t="s">
        <v>0</v>
      </c>
      <c r="E34" s="315" t="s">
        <v>0</v>
      </c>
      <c r="F34" s="315" t="s">
        <v>0</v>
      </c>
      <c r="G34" s="360" t="s">
        <v>185</v>
      </c>
      <c r="H34" s="361">
        <f>SUM(H35:H35)</f>
        <v>0</v>
      </c>
      <c r="I34" s="362">
        <f>SUM(I35:I35)</f>
        <v>89623</v>
      </c>
      <c r="J34" s="362">
        <f>SUM(J35:J35)</f>
        <v>0</v>
      </c>
      <c r="K34" s="346">
        <f>SUM(K35:K35)</f>
        <v>89623</v>
      </c>
    </row>
    <row r="35" spans="1:11" ht="13.5" thickBot="1">
      <c r="A35" s="363"/>
      <c r="B35" s="364"/>
      <c r="C35" s="365"/>
      <c r="D35" s="366"/>
      <c r="E35" s="366">
        <v>4116</v>
      </c>
      <c r="F35" s="367" t="s">
        <v>186</v>
      </c>
      <c r="G35" s="368" t="s">
        <v>187</v>
      </c>
      <c r="H35" s="369">
        <v>0</v>
      </c>
      <c r="I35" s="370">
        <v>89623</v>
      </c>
      <c r="J35" s="370"/>
      <c r="K35" s="2">
        <f>I35+J35</f>
        <v>89623</v>
      </c>
    </row>
    <row r="36" spans="1:256" ht="13.5" thickBot="1">
      <c r="A36" s="264" t="s">
        <v>155</v>
      </c>
      <c r="B36" s="293" t="s">
        <v>156</v>
      </c>
      <c r="C36" s="294" t="s">
        <v>0</v>
      </c>
      <c r="D36" s="265" t="s">
        <v>0</v>
      </c>
      <c r="E36" s="296">
        <v>4121</v>
      </c>
      <c r="F36" s="269"/>
      <c r="G36" s="371" t="s">
        <v>188</v>
      </c>
      <c r="H36" s="372">
        <v>24000</v>
      </c>
      <c r="I36" s="312">
        <f>24000+1710.09</f>
        <v>25710.09</v>
      </c>
      <c r="J36" s="359"/>
      <c r="K36" s="313">
        <f>I36+J36</f>
        <v>25710.09</v>
      </c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253"/>
      <c r="DX36" s="253"/>
      <c r="DY36" s="253"/>
      <c r="DZ36" s="253"/>
      <c r="EA36" s="253"/>
      <c r="EB36" s="253"/>
      <c r="EC36" s="253"/>
      <c r="ED36" s="253"/>
      <c r="EE36" s="253"/>
      <c r="EF36" s="253"/>
      <c r="EG36" s="253"/>
      <c r="EH36" s="253"/>
      <c r="EI36" s="253"/>
      <c r="EJ36" s="253"/>
      <c r="EK36" s="253"/>
      <c r="EL36" s="253"/>
      <c r="EM36" s="253"/>
      <c r="EN36" s="253"/>
      <c r="EO36" s="253"/>
      <c r="EP36" s="253"/>
      <c r="EQ36" s="253"/>
      <c r="ER36" s="253"/>
      <c r="ES36" s="253"/>
      <c r="ET36" s="253"/>
      <c r="EU36" s="253"/>
      <c r="EV36" s="253"/>
      <c r="EW36" s="253"/>
      <c r="EX36" s="253"/>
      <c r="EY36" s="253"/>
      <c r="EZ36" s="253"/>
      <c r="FA36" s="253"/>
      <c r="FB36" s="253"/>
      <c r="FC36" s="253"/>
      <c r="FD36" s="253"/>
      <c r="FE36" s="253"/>
      <c r="FF36" s="253"/>
      <c r="FG36" s="253"/>
      <c r="FH36" s="253"/>
      <c r="FI36" s="253"/>
      <c r="FJ36" s="253"/>
      <c r="FK36" s="253"/>
      <c r="FL36" s="253"/>
      <c r="FM36" s="253"/>
      <c r="FN36" s="253"/>
      <c r="FO36" s="253"/>
      <c r="FP36" s="253"/>
      <c r="FQ36" s="253"/>
      <c r="FR36" s="253"/>
      <c r="FS36" s="253"/>
      <c r="FT36" s="253"/>
      <c r="FU36" s="253"/>
      <c r="FV36" s="253"/>
      <c r="FW36" s="253"/>
      <c r="FX36" s="253"/>
      <c r="FY36" s="253"/>
      <c r="FZ36" s="253"/>
      <c r="GA36" s="253"/>
      <c r="GB36" s="253"/>
      <c r="GC36" s="253"/>
      <c r="GD36" s="253"/>
      <c r="GE36" s="253"/>
      <c r="GF36" s="253"/>
      <c r="GG36" s="253"/>
      <c r="GH36" s="253"/>
      <c r="GI36" s="253"/>
      <c r="GJ36" s="253"/>
      <c r="GK36" s="253"/>
      <c r="GL36" s="253"/>
      <c r="GM36" s="253"/>
      <c r="GN36" s="253"/>
      <c r="GO36" s="253"/>
      <c r="GP36" s="253"/>
      <c r="GQ36" s="253"/>
      <c r="GR36" s="253"/>
      <c r="GS36" s="253"/>
      <c r="GT36" s="253"/>
      <c r="GU36" s="253"/>
      <c r="GV36" s="253"/>
      <c r="GW36" s="253"/>
      <c r="GX36" s="253"/>
      <c r="GY36" s="253"/>
      <c r="GZ36" s="253"/>
      <c r="HA36" s="253"/>
      <c r="HB36" s="253"/>
      <c r="HC36" s="253"/>
      <c r="HD36" s="253"/>
      <c r="HE36" s="253"/>
      <c r="HF36" s="253"/>
      <c r="HG36" s="253"/>
      <c r="HH36" s="253"/>
      <c r="HI36" s="253"/>
      <c r="HJ36" s="253"/>
      <c r="HK36" s="253"/>
      <c r="HL36" s="253"/>
      <c r="HM36" s="253"/>
      <c r="HN36" s="253"/>
      <c r="HO36" s="253"/>
      <c r="HP36" s="253"/>
      <c r="HQ36" s="253"/>
      <c r="HR36" s="253"/>
      <c r="HS36" s="253"/>
      <c r="HT36" s="253"/>
      <c r="HU36" s="253"/>
      <c r="HV36" s="253"/>
      <c r="HW36" s="253"/>
      <c r="HX36" s="253"/>
      <c r="HY36" s="253"/>
      <c r="HZ36" s="253"/>
      <c r="IA36" s="253"/>
      <c r="IB36" s="253"/>
      <c r="IC36" s="253"/>
      <c r="ID36" s="253"/>
      <c r="IE36" s="253"/>
      <c r="IF36" s="253"/>
      <c r="IG36" s="253"/>
      <c r="IH36" s="253"/>
      <c r="II36" s="253"/>
      <c r="IJ36" s="253"/>
      <c r="IK36" s="253"/>
      <c r="IL36" s="253"/>
      <c r="IM36" s="253"/>
      <c r="IN36" s="253"/>
      <c r="IO36" s="253"/>
      <c r="IP36" s="253"/>
      <c r="IQ36" s="253"/>
      <c r="IR36" s="253"/>
      <c r="IS36" s="253"/>
      <c r="IT36" s="253"/>
      <c r="IU36" s="253"/>
      <c r="IV36" s="253"/>
    </row>
    <row r="37" spans="1:11" ht="12.75">
      <c r="A37" s="373" t="s">
        <v>189</v>
      </c>
      <c r="B37" s="49" t="s">
        <v>2</v>
      </c>
      <c r="C37" s="48" t="s">
        <v>28</v>
      </c>
      <c r="D37" s="49" t="s">
        <v>0</v>
      </c>
      <c r="E37" s="49" t="s">
        <v>0</v>
      </c>
      <c r="F37" s="315" t="s">
        <v>0</v>
      </c>
      <c r="G37" s="374" t="s">
        <v>29</v>
      </c>
      <c r="H37" s="52">
        <f>SUM(H38:H38)</f>
        <v>0</v>
      </c>
      <c r="I37" s="346">
        <f>SUM(I38:I38)</f>
        <v>50.99405</v>
      </c>
      <c r="J37" s="362">
        <f>SUM(J38:J38)</f>
        <v>0</v>
      </c>
      <c r="K37" s="52">
        <f>SUM(K38:K38)</f>
        <v>50.99405</v>
      </c>
    </row>
    <row r="38" spans="1:11" ht="13.5" thickBot="1">
      <c r="A38" s="375"/>
      <c r="B38" s="145"/>
      <c r="C38" s="69"/>
      <c r="D38" s="70"/>
      <c r="E38" s="70">
        <v>4123</v>
      </c>
      <c r="F38" s="72" t="s">
        <v>190</v>
      </c>
      <c r="G38" s="376" t="s">
        <v>191</v>
      </c>
      <c r="H38" s="313">
        <v>0</v>
      </c>
      <c r="I38" s="78">
        <v>50.99405</v>
      </c>
      <c r="J38" s="78"/>
      <c r="K38" s="2">
        <f>I38+J38</f>
        <v>50.99405</v>
      </c>
    </row>
    <row r="39" spans="1:11" ht="12.75">
      <c r="A39" s="373" t="s">
        <v>189</v>
      </c>
      <c r="B39" s="49" t="s">
        <v>2</v>
      </c>
      <c r="C39" s="48" t="s">
        <v>30</v>
      </c>
      <c r="D39" s="49" t="s">
        <v>0</v>
      </c>
      <c r="E39" s="49" t="s">
        <v>0</v>
      </c>
      <c r="F39" s="315" t="s">
        <v>0</v>
      </c>
      <c r="G39" s="374" t="s">
        <v>31</v>
      </c>
      <c r="H39" s="52">
        <f>SUM(H40:H40)</f>
        <v>0</v>
      </c>
      <c r="I39" s="346">
        <f>SUM(I40:I40)</f>
        <v>50.99405</v>
      </c>
      <c r="J39" s="362">
        <f>SUM(J40:J40)</f>
        <v>0</v>
      </c>
      <c r="K39" s="52">
        <f>SUM(K40:K40)</f>
        <v>50.99405</v>
      </c>
    </row>
    <row r="40" spans="1:11" ht="13.5" thickBot="1">
      <c r="A40" s="375"/>
      <c r="B40" s="145"/>
      <c r="C40" s="69"/>
      <c r="D40" s="70"/>
      <c r="E40" s="70">
        <v>4123</v>
      </c>
      <c r="F40" s="72" t="s">
        <v>190</v>
      </c>
      <c r="G40" s="376" t="s">
        <v>191</v>
      </c>
      <c r="H40" s="313">
        <v>0</v>
      </c>
      <c r="I40" s="78">
        <v>50.99405</v>
      </c>
      <c r="J40" s="78"/>
      <c r="K40" s="2">
        <f>I40+J40</f>
        <v>50.99405</v>
      </c>
    </row>
    <row r="41" spans="1:11" ht="12.75">
      <c r="A41" s="373" t="s">
        <v>189</v>
      </c>
      <c r="B41" s="49" t="s">
        <v>2</v>
      </c>
      <c r="C41" s="48" t="s">
        <v>45</v>
      </c>
      <c r="D41" s="49" t="s">
        <v>0</v>
      </c>
      <c r="E41" s="49" t="s">
        <v>0</v>
      </c>
      <c r="F41" s="315" t="s">
        <v>0</v>
      </c>
      <c r="G41" s="19" t="s">
        <v>46</v>
      </c>
      <c r="H41" s="52">
        <f>SUM(H42:H42)</f>
        <v>0</v>
      </c>
      <c r="I41" s="346">
        <f>SUM(I42:I42)</f>
        <v>46.44315</v>
      </c>
      <c r="J41" s="362">
        <f>SUM(J42:J42)</f>
        <v>0</v>
      </c>
      <c r="K41" s="52">
        <f>SUM(K42:K42)</f>
        <v>46.44315</v>
      </c>
    </row>
    <row r="42" spans="1:11" ht="13.5" thickBot="1">
      <c r="A42" s="375"/>
      <c r="B42" s="145"/>
      <c r="C42" s="69"/>
      <c r="D42" s="70"/>
      <c r="E42" s="70">
        <v>4123</v>
      </c>
      <c r="F42" s="72" t="s">
        <v>190</v>
      </c>
      <c r="G42" s="376" t="s">
        <v>191</v>
      </c>
      <c r="H42" s="313">
        <v>0</v>
      </c>
      <c r="I42" s="78">
        <v>46.44315</v>
      </c>
      <c r="J42" s="78"/>
      <c r="K42" s="2">
        <f>I42+J42</f>
        <v>46.44315</v>
      </c>
    </row>
    <row r="43" spans="1:256" ht="13.5" thickBot="1">
      <c r="A43" s="254" t="s">
        <v>0</v>
      </c>
      <c r="B43" s="255" t="s">
        <v>2</v>
      </c>
      <c r="C43" s="256" t="s">
        <v>0</v>
      </c>
      <c r="D43" s="257" t="s">
        <v>0</v>
      </c>
      <c r="E43" s="257" t="s">
        <v>192</v>
      </c>
      <c r="F43" s="258"/>
      <c r="G43" s="259" t="s">
        <v>193</v>
      </c>
      <c r="H43" s="260">
        <f>H44+H46</f>
        <v>0</v>
      </c>
      <c r="I43" s="261">
        <f>I44+I46</f>
        <v>229353.629</v>
      </c>
      <c r="J43" s="262">
        <f>J44+J46</f>
        <v>1000</v>
      </c>
      <c r="K43" s="263">
        <f>K44+K46</f>
        <v>230353.629</v>
      </c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253"/>
      <c r="DF43" s="253"/>
      <c r="DG43" s="253"/>
      <c r="DH43" s="253"/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253"/>
      <c r="DX43" s="253"/>
      <c r="DY43" s="253"/>
      <c r="DZ43" s="253"/>
      <c r="EA43" s="253"/>
      <c r="EB43" s="253"/>
      <c r="EC43" s="253"/>
      <c r="ED43" s="253"/>
      <c r="EE43" s="253"/>
      <c r="EF43" s="253"/>
      <c r="EG43" s="253"/>
      <c r="EH43" s="253"/>
      <c r="EI43" s="253"/>
      <c r="EJ43" s="253"/>
      <c r="EK43" s="253"/>
      <c r="EL43" s="253"/>
      <c r="EM43" s="253"/>
      <c r="EN43" s="253"/>
      <c r="EO43" s="253"/>
      <c r="EP43" s="253"/>
      <c r="EQ43" s="253"/>
      <c r="ER43" s="253"/>
      <c r="ES43" s="253"/>
      <c r="ET43" s="253"/>
      <c r="EU43" s="253"/>
      <c r="EV43" s="253"/>
      <c r="EW43" s="253"/>
      <c r="EX43" s="253"/>
      <c r="EY43" s="253"/>
      <c r="EZ43" s="253"/>
      <c r="FA43" s="253"/>
      <c r="FB43" s="253"/>
      <c r="FC43" s="253"/>
      <c r="FD43" s="253"/>
      <c r="FE43" s="253"/>
      <c r="FF43" s="253"/>
      <c r="FG43" s="253"/>
      <c r="FH43" s="253"/>
      <c r="FI43" s="253"/>
      <c r="FJ43" s="253"/>
      <c r="FK43" s="253"/>
      <c r="FL43" s="253"/>
      <c r="FM43" s="253"/>
      <c r="FN43" s="253"/>
      <c r="FO43" s="253"/>
      <c r="FP43" s="253"/>
      <c r="FQ43" s="253"/>
      <c r="FR43" s="253"/>
      <c r="FS43" s="253"/>
      <c r="FT43" s="253"/>
      <c r="FU43" s="253"/>
      <c r="FV43" s="253"/>
      <c r="FW43" s="253"/>
      <c r="FX43" s="253"/>
      <c r="FY43" s="253"/>
      <c r="FZ43" s="253"/>
      <c r="GA43" s="253"/>
      <c r="GB43" s="253"/>
      <c r="GC43" s="253"/>
      <c r="GD43" s="253"/>
      <c r="GE43" s="253"/>
      <c r="GF43" s="253"/>
      <c r="GG43" s="253"/>
      <c r="GH43" s="253"/>
      <c r="GI43" s="253"/>
      <c r="GJ43" s="253"/>
      <c r="GK43" s="253"/>
      <c r="GL43" s="253"/>
      <c r="GM43" s="253"/>
      <c r="GN43" s="253"/>
      <c r="GO43" s="253"/>
      <c r="GP43" s="253"/>
      <c r="GQ43" s="253"/>
      <c r="GR43" s="253"/>
      <c r="GS43" s="253"/>
      <c r="GT43" s="253"/>
      <c r="GU43" s="253"/>
      <c r="GV43" s="253"/>
      <c r="GW43" s="253"/>
      <c r="GX43" s="253"/>
      <c r="GY43" s="253"/>
      <c r="GZ43" s="253"/>
      <c r="HA43" s="253"/>
      <c r="HB43" s="253"/>
      <c r="HC43" s="253"/>
      <c r="HD43" s="253"/>
      <c r="HE43" s="253"/>
      <c r="HF43" s="253"/>
      <c r="HG43" s="253"/>
      <c r="HH43" s="253"/>
      <c r="HI43" s="253"/>
      <c r="HJ43" s="253"/>
      <c r="HK43" s="253"/>
      <c r="HL43" s="253"/>
      <c r="HM43" s="253"/>
      <c r="HN43" s="253"/>
      <c r="HO43" s="253"/>
      <c r="HP43" s="253"/>
      <c r="HQ43" s="253"/>
      <c r="HR43" s="253"/>
      <c r="HS43" s="253"/>
      <c r="HT43" s="253"/>
      <c r="HU43" s="253"/>
      <c r="HV43" s="253"/>
      <c r="HW43" s="253"/>
      <c r="HX43" s="253"/>
      <c r="HY43" s="253"/>
      <c r="HZ43" s="253"/>
      <c r="IA43" s="253"/>
      <c r="IB43" s="253"/>
      <c r="IC43" s="253"/>
      <c r="ID43" s="253"/>
      <c r="IE43" s="253"/>
      <c r="IF43" s="253"/>
      <c r="IG43" s="253"/>
      <c r="IH43" s="253"/>
      <c r="II43" s="253"/>
      <c r="IJ43" s="253"/>
      <c r="IK43" s="253"/>
      <c r="IL43" s="253"/>
      <c r="IM43" s="253"/>
      <c r="IN43" s="253"/>
      <c r="IO43" s="253"/>
      <c r="IP43" s="253"/>
      <c r="IQ43" s="253"/>
      <c r="IR43" s="253"/>
      <c r="IS43" s="253"/>
      <c r="IT43" s="253"/>
      <c r="IU43" s="253"/>
      <c r="IV43" s="253"/>
    </row>
    <row r="44" spans="1:11" ht="12.75" customHeight="1">
      <c r="A44" s="342" t="s">
        <v>155</v>
      </c>
      <c r="B44" s="343" t="s">
        <v>2</v>
      </c>
      <c r="C44" s="344" t="s">
        <v>0</v>
      </c>
      <c r="D44" s="315" t="s">
        <v>0</v>
      </c>
      <c r="E44" s="315" t="s">
        <v>0</v>
      </c>
      <c r="F44" s="315" t="s">
        <v>0</v>
      </c>
      <c r="G44" s="360" t="s">
        <v>194</v>
      </c>
      <c r="H44" s="361">
        <f>SUM(H45:H45)</f>
        <v>0</v>
      </c>
      <c r="I44" s="362">
        <f>SUM(I45:I45)</f>
        <v>229353.629</v>
      </c>
      <c r="J44" s="362">
        <f>SUM(J45:J45)</f>
        <v>0</v>
      </c>
      <c r="K44" s="346">
        <f>SUM(K45:K45)</f>
        <v>229353.629</v>
      </c>
    </row>
    <row r="45" spans="1:11" ht="13.5" thickBot="1">
      <c r="A45" s="363"/>
      <c r="B45" s="364"/>
      <c r="C45" s="365"/>
      <c r="D45" s="366"/>
      <c r="E45" s="366">
        <v>4216</v>
      </c>
      <c r="F45" s="367" t="s">
        <v>195</v>
      </c>
      <c r="G45" s="368" t="s">
        <v>196</v>
      </c>
      <c r="H45" s="369">
        <v>0</v>
      </c>
      <c r="I45" s="370">
        <f>92309.827+88920.973+48122.829</f>
        <v>229353.629</v>
      </c>
      <c r="J45" s="370"/>
      <c r="K45" s="2">
        <f>I45+J45</f>
        <v>229353.629</v>
      </c>
    </row>
    <row r="46" spans="1:11" ht="12.75">
      <c r="A46" s="373" t="s">
        <v>189</v>
      </c>
      <c r="B46" s="49" t="s">
        <v>2</v>
      </c>
      <c r="C46" s="48" t="s">
        <v>199</v>
      </c>
      <c r="D46" s="49" t="s">
        <v>0</v>
      </c>
      <c r="E46" s="49" t="s">
        <v>0</v>
      </c>
      <c r="F46" s="315" t="s">
        <v>0</v>
      </c>
      <c r="G46" s="377" t="s">
        <v>50</v>
      </c>
      <c r="H46" s="378">
        <f>SUM(H47:H47)</f>
        <v>0</v>
      </c>
      <c r="I46" s="346">
        <f>SUM(I47:I47)</f>
        <v>0</v>
      </c>
      <c r="J46" s="362">
        <f>SUM(J47:J47)</f>
        <v>1000</v>
      </c>
      <c r="K46" s="52">
        <f>SUM(K47:K47)</f>
        <v>1000</v>
      </c>
    </row>
    <row r="47" spans="1:11" ht="13.5" thickBot="1">
      <c r="A47" s="375"/>
      <c r="B47" s="145"/>
      <c r="C47" s="69"/>
      <c r="D47" s="70"/>
      <c r="E47" s="70">
        <v>4221</v>
      </c>
      <c r="F47" s="82"/>
      <c r="G47" s="379" t="s">
        <v>198</v>
      </c>
      <c r="H47" s="380">
        <v>0</v>
      </c>
      <c r="I47" s="313">
        <v>0</v>
      </c>
      <c r="J47" s="78">
        <v>1000</v>
      </c>
      <c r="K47" s="2">
        <f>I47+J47</f>
        <v>1000</v>
      </c>
    </row>
  </sheetData>
  <sheetProtection/>
  <mergeCells count="12">
    <mergeCell ref="A1:K1"/>
    <mergeCell ref="A3:K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5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89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K99"/>
  <sheetViews>
    <sheetView zoomScalePageLayoutView="0" workbookViewId="0" topLeftCell="A1">
      <selection activeCell="J64" sqref="J64"/>
    </sheetView>
  </sheetViews>
  <sheetFormatPr defaultColWidth="9.140625" defaultRowHeight="12.75"/>
  <cols>
    <col min="1" max="2" width="3.00390625" style="14" customWidth="1"/>
    <col min="3" max="3" width="9.140625" style="14" customWidth="1"/>
    <col min="4" max="4" width="4.28125" style="14" customWidth="1"/>
    <col min="5" max="5" width="5.28125" style="14" customWidth="1"/>
    <col min="6" max="6" width="7.8515625" style="14" bestFit="1" customWidth="1"/>
    <col min="7" max="7" width="40.57421875" style="14" customWidth="1"/>
    <col min="8" max="8" width="8.140625" style="14" customWidth="1"/>
    <col min="9" max="9" width="8.7109375" style="14" customWidth="1"/>
    <col min="10" max="10" width="10.140625" style="14" customWidth="1"/>
    <col min="11" max="11" width="9.421875" style="14" customWidth="1"/>
    <col min="12" max="16384" width="9.140625" style="14" customWidth="1"/>
  </cols>
  <sheetData>
    <row r="1" spans="1:11" s="148" customFormat="1" ht="18">
      <c r="A1" s="397" t="s">
        <v>17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s="17" customFormat="1" ht="12.75">
      <c r="A2" s="6"/>
      <c r="B2" s="7"/>
      <c r="C2" s="8"/>
      <c r="D2" s="7"/>
      <c r="E2" s="7"/>
      <c r="F2" s="9"/>
      <c r="G2" s="10"/>
      <c r="H2" s="11"/>
      <c r="I2" s="11"/>
      <c r="J2" s="11"/>
      <c r="K2" s="149"/>
    </row>
    <row r="3" spans="1:11" s="17" customFormat="1" ht="15.75" customHeight="1">
      <c r="A3" s="398" t="s">
        <v>18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13.5" thickBot="1">
      <c r="A4" s="12"/>
      <c r="B4" s="12"/>
      <c r="C4" s="12"/>
      <c r="D4" s="12"/>
      <c r="E4" s="12"/>
      <c r="F4" s="12"/>
      <c r="G4" s="12"/>
      <c r="H4" s="12"/>
      <c r="I4" s="13"/>
      <c r="K4" s="13" t="s">
        <v>11</v>
      </c>
    </row>
    <row r="5" spans="1:11" ht="12.75" customHeight="1" thickBot="1">
      <c r="A5" s="405" t="s">
        <v>13</v>
      </c>
      <c r="B5" s="407" t="s">
        <v>1</v>
      </c>
      <c r="C5" s="409" t="s">
        <v>3</v>
      </c>
      <c r="D5" s="409" t="s">
        <v>4</v>
      </c>
      <c r="E5" s="409" t="s">
        <v>5</v>
      </c>
      <c r="F5" s="414" t="s">
        <v>12</v>
      </c>
      <c r="G5" s="399" t="s">
        <v>19</v>
      </c>
      <c r="H5" s="403" t="s">
        <v>8</v>
      </c>
      <c r="I5" s="399" t="s">
        <v>9</v>
      </c>
      <c r="J5" s="401" t="s">
        <v>83</v>
      </c>
      <c r="K5" s="402"/>
    </row>
    <row r="6" spans="1:11" ht="12.75" customHeight="1" thickBot="1">
      <c r="A6" s="406"/>
      <c r="B6" s="408"/>
      <c r="C6" s="410"/>
      <c r="D6" s="410"/>
      <c r="E6" s="410"/>
      <c r="F6" s="415"/>
      <c r="G6" s="400"/>
      <c r="H6" s="404"/>
      <c r="I6" s="400"/>
      <c r="J6" s="15" t="s">
        <v>6</v>
      </c>
      <c r="K6" s="16" t="s">
        <v>10</v>
      </c>
    </row>
    <row r="7" spans="1:11" s="17" customFormat="1" ht="12.75" customHeight="1" thickBot="1">
      <c r="A7" s="411" t="s">
        <v>7</v>
      </c>
      <c r="B7" s="36" t="s">
        <v>2</v>
      </c>
      <c r="C7" s="37" t="s">
        <v>3</v>
      </c>
      <c r="D7" s="37" t="s">
        <v>4</v>
      </c>
      <c r="E7" s="37" t="s">
        <v>5</v>
      </c>
      <c r="F7" s="38"/>
      <c r="G7" s="39" t="s">
        <v>20</v>
      </c>
      <c r="H7" s="1">
        <f>H8+H83</f>
        <v>0</v>
      </c>
      <c r="I7" s="1">
        <f>I8+I83</f>
        <v>269148.094</v>
      </c>
      <c r="J7" s="1">
        <f>J8+J83</f>
        <v>1000</v>
      </c>
      <c r="K7" s="1">
        <f>K8+K83</f>
        <v>270148.094</v>
      </c>
    </row>
    <row r="8" spans="1:11" ht="12.75" customHeight="1" thickBot="1">
      <c r="A8" s="412"/>
      <c r="B8" s="40" t="s">
        <v>2</v>
      </c>
      <c r="C8" s="41" t="s">
        <v>0</v>
      </c>
      <c r="D8" s="42" t="s">
        <v>0</v>
      </c>
      <c r="E8" s="43" t="s">
        <v>0</v>
      </c>
      <c r="F8" s="44"/>
      <c r="G8" s="18" t="s">
        <v>21</v>
      </c>
      <c r="H8" s="45">
        <f>H9+H20+H23+H25+H28+H30+H33+H43+H55+H57+H60+H67+H72+H75+H78+H81</f>
        <v>0</v>
      </c>
      <c r="I8" s="45">
        <f>I9+I20+I23+I25+I28+I30+I33+I43+I55+I57+I60+I67+I72+I75+I78+I81</f>
        <v>224668.22899999996</v>
      </c>
      <c r="J8" s="45">
        <f>J9+J20+J23+J25+J28+J30+J33+J43+J55+J57+J60+J67+J72+J75+J78+J81</f>
        <v>1000</v>
      </c>
      <c r="K8" s="142">
        <f>K9+K20+K23+K25+K28+K30+K33+K43+K55+K57+K60+K67+K72+K75+K78+K81</f>
        <v>225668.22899999996</v>
      </c>
    </row>
    <row r="9" spans="1:11" ht="12.75" customHeight="1">
      <c r="A9" s="412"/>
      <c r="B9" s="47" t="s">
        <v>2</v>
      </c>
      <c r="C9" s="48" t="s">
        <v>22</v>
      </c>
      <c r="D9" s="49"/>
      <c r="E9" s="50" t="s">
        <v>0</v>
      </c>
      <c r="F9" s="51"/>
      <c r="G9" s="19" t="s">
        <v>23</v>
      </c>
      <c r="H9" s="52">
        <f>SUM(H10:H19)</f>
        <v>0</v>
      </c>
      <c r="I9" s="52">
        <f>SUM(I10:I19)</f>
        <v>49387.99999999999</v>
      </c>
      <c r="J9" s="52">
        <f>SUM(J10:J19)</f>
        <v>0</v>
      </c>
      <c r="K9" s="52">
        <f>SUM(K10:K19)</f>
        <v>49387.99999999999</v>
      </c>
    </row>
    <row r="10" spans="1:11" ht="12.75" customHeight="1">
      <c r="A10" s="412"/>
      <c r="B10" s="53"/>
      <c r="C10" s="58"/>
      <c r="D10" s="54">
        <v>2212</v>
      </c>
      <c r="E10" s="55">
        <v>6121</v>
      </c>
      <c r="F10" s="56">
        <v>38100000</v>
      </c>
      <c r="G10" s="20" t="s">
        <v>24</v>
      </c>
      <c r="H10" s="3">
        <v>0</v>
      </c>
      <c r="I10" s="133">
        <f>3699.5-0.63</f>
        <v>3698.87</v>
      </c>
      <c r="J10" s="86"/>
      <c r="K10" s="21">
        <f aca="true" t="shared" si="0" ref="K10:K27">I10+J10</f>
        <v>3698.87</v>
      </c>
    </row>
    <row r="11" spans="1:11" ht="12.75" customHeight="1">
      <c r="A11" s="412"/>
      <c r="B11" s="57"/>
      <c r="C11" s="58"/>
      <c r="D11" s="54">
        <v>2212</v>
      </c>
      <c r="E11" s="55">
        <v>6121</v>
      </c>
      <c r="F11" s="59" t="s">
        <v>25</v>
      </c>
      <c r="G11" s="20" t="s">
        <v>24</v>
      </c>
      <c r="H11" s="3">
        <v>0</v>
      </c>
      <c r="I11" s="133">
        <f>3699.5-14.06836</f>
        <v>3685.43164</v>
      </c>
      <c r="J11" s="86"/>
      <c r="K11" s="21">
        <f t="shared" si="0"/>
        <v>3685.43164</v>
      </c>
    </row>
    <row r="12" spans="1:11" ht="12.75" customHeight="1">
      <c r="A12" s="412"/>
      <c r="B12" s="57"/>
      <c r="C12" s="58"/>
      <c r="D12" s="54">
        <v>2212</v>
      </c>
      <c r="E12" s="55">
        <v>6121</v>
      </c>
      <c r="F12" s="59" t="s">
        <v>26</v>
      </c>
      <c r="G12" s="20" t="s">
        <v>24</v>
      </c>
      <c r="H12" s="3">
        <v>0</v>
      </c>
      <c r="I12" s="133">
        <f>41924-159.44129</f>
        <v>41764.55871</v>
      </c>
      <c r="J12" s="86"/>
      <c r="K12" s="21">
        <f t="shared" si="0"/>
        <v>41764.55871</v>
      </c>
    </row>
    <row r="13" spans="1:11" ht="12.75" customHeight="1">
      <c r="A13" s="412"/>
      <c r="B13" s="57"/>
      <c r="C13" s="58"/>
      <c r="D13" s="60">
        <v>2212</v>
      </c>
      <c r="E13" s="61">
        <v>5139</v>
      </c>
      <c r="F13" s="62">
        <v>38100000</v>
      </c>
      <c r="G13" s="63" t="s">
        <v>15</v>
      </c>
      <c r="H13" s="64">
        <v>0</v>
      </c>
      <c r="I13" s="134">
        <v>1.5</v>
      </c>
      <c r="J13" s="65"/>
      <c r="K13" s="21">
        <f t="shared" si="0"/>
        <v>1.5</v>
      </c>
    </row>
    <row r="14" spans="1:11" ht="12.75" customHeight="1">
      <c r="A14" s="412"/>
      <c r="B14" s="57"/>
      <c r="C14" s="58"/>
      <c r="D14" s="54">
        <v>2212</v>
      </c>
      <c r="E14" s="61">
        <v>5139</v>
      </c>
      <c r="F14" s="66">
        <v>38585005</v>
      </c>
      <c r="G14" s="63" t="s">
        <v>15</v>
      </c>
      <c r="H14" s="64">
        <v>0</v>
      </c>
      <c r="I14" s="134">
        <f>10*0.85</f>
        <v>8.5</v>
      </c>
      <c r="J14" s="65"/>
      <c r="K14" s="21">
        <f t="shared" si="0"/>
        <v>8.5</v>
      </c>
    </row>
    <row r="15" spans="1:11" ht="12.75" customHeight="1">
      <c r="A15" s="412"/>
      <c r="B15" s="57"/>
      <c r="C15" s="58"/>
      <c r="D15" s="54">
        <v>2212</v>
      </c>
      <c r="E15" s="61">
        <v>5169</v>
      </c>
      <c r="F15" s="56">
        <v>38100000</v>
      </c>
      <c r="G15" s="67" t="s">
        <v>14</v>
      </c>
      <c r="H15" s="64">
        <v>0</v>
      </c>
      <c r="I15" s="134">
        <v>7.5</v>
      </c>
      <c r="J15" s="65"/>
      <c r="K15" s="21">
        <f t="shared" si="0"/>
        <v>7.5</v>
      </c>
    </row>
    <row r="16" spans="1:11" ht="12.75" customHeight="1">
      <c r="A16" s="412"/>
      <c r="B16" s="57"/>
      <c r="C16" s="58"/>
      <c r="D16" s="54">
        <v>2212</v>
      </c>
      <c r="E16" s="61">
        <v>5169</v>
      </c>
      <c r="F16" s="66">
        <v>38585005</v>
      </c>
      <c r="G16" s="67" t="s">
        <v>14</v>
      </c>
      <c r="H16" s="64">
        <v>0</v>
      </c>
      <c r="I16" s="134">
        <f>50*0.85</f>
        <v>42.5</v>
      </c>
      <c r="J16" s="65"/>
      <c r="K16" s="21">
        <f t="shared" si="0"/>
        <v>42.5</v>
      </c>
    </row>
    <row r="17" spans="1:11" ht="12.75" customHeight="1">
      <c r="A17" s="412"/>
      <c r="B17" s="73"/>
      <c r="C17" s="85"/>
      <c r="D17" s="54">
        <v>6310</v>
      </c>
      <c r="E17" s="55">
        <v>5163</v>
      </c>
      <c r="F17" s="59"/>
      <c r="G17" s="23" t="s">
        <v>27</v>
      </c>
      <c r="H17" s="3">
        <v>0</v>
      </c>
      <c r="I17" s="64">
        <v>5</v>
      </c>
      <c r="J17" s="3"/>
      <c r="K17" s="21">
        <f t="shared" si="0"/>
        <v>5</v>
      </c>
    </row>
    <row r="18" spans="1:11" s="156" customFormat="1" ht="12.75" customHeight="1">
      <c r="A18" s="412"/>
      <c r="B18" s="150"/>
      <c r="C18" s="151"/>
      <c r="D18" s="152">
        <v>6402</v>
      </c>
      <c r="E18" s="153">
        <v>5368</v>
      </c>
      <c r="F18" s="154"/>
      <c r="G18" s="20" t="s">
        <v>77</v>
      </c>
      <c r="H18" s="155">
        <v>0</v>
      </c>
      <c r="I18" s="155">
        <v>173.50965</v>
      </c>
      <c r="J18" s="155"/>
      <c r="K18" s="21">
        <f t="shared" si="0"/>
        <v>173.50965</v>
      </c>
    </row>
    <row r="19" spans="1:11" s="156" customFormat="1" ht="12.75" customHeight="1" thickBot="1">
      <c r="A19" s="412"/>
      <c r="B19" s="150"/>
      <c r="C19" s="151"/>
      <c r="D19" s="54">
        <v>6409</v>
      </c>
      <c r="E19" s="55">
        <v>5363</v>
      </c>
      <c r="F19" s="59"/>
      <c r="G19" s="157" t="s">
        <v>78</v>
      </c>
      <c r="H19" s="3">
        <v>0</v>
      </c>
      <c r="I19" s="170">
        <v>0.63</v>
      </c>
      <c r="J19" s="155"/>
      <c r="K19" s="21">
        <f t="shared" si="0"/>
        <v>0.63</v>
      </c>
    </row>
    <row r="20" spans="1:11" ht="12.75" customHeight="1">
      <c r="A20" s="412"/>
      <c r="B20" s="47" t="s">
        <v>2</v>
      </c>
      <c r="C20" s="48" t="s">
        <v>28</v>
      </c>
      <c r="D20" s="49"/>
      <c r="E20" s="50" t="s">
        <v>0</v>
      </c>
      <c r="F20" s="51"/>
      <c r="G20" s="19" t="s">
        <v>29</v>
      </c>
      <c r="H20" s="77">
        <f>SUM(H21:H22)</f>
        <v>0</v>
      </c>
      <c r="I20" s="77">
        <f>SUM(I21:I22)</f>
        <v>196.33</v>
      </c>
      <c r="J20" s="52">
        <f>SUM(J21:J22)</f>
        <v>0</v>
      </c>
      <c r="K20" s="52">
        <f>SUM(K21:K22)</f>
        <v>196.33</v>
      </c>
    </row>
    <row r="21" spans="1:11" ht="12.75" customHeight="1">
      <c r="A21" s="412"/>
      <c r="B21" s="73"/>
      <c r="C21" s="151"/>
      <c r="D21" s="74">
        <v>6310</v>
      </c>
      <c r="E21" s="75">
        <v>5163</v>
      </c>
      <c r="F21" s="76"/>
      <c r="G21" s="20" t="s">
        <v>27</v>
      </c>
      <c r="H21" s="5">
        <v>0</v>
      </c>
      <c r="I21" s="135">
        <v>5</v>
      </c>
      <c r="J21" s="65"/>
      <c r="K21" s="21">
        <f t="shared" si="0"/>
        <v>5</v>
      </c>
    </row>
    <row r="22" spans="1:11" ht="12.75" customHeight="1" thickBot="1">
      <c r="A22" s="412"/>
      <c r="B22" s="80"/>
      <c r="C22" s="151"/>
      <c r="D22" s="54">
        <v>6409</v>
      </c>
      <c r="E22" s="55">
        <v>5363</v>
      </c>
      <c r="F22" s="59"/>
      <c r="G22" s="157" t="s">
        <v>78</v>
      </c>
      <c r="H22" s="3">
        <v>0</v>
      </c>
      <c r="I22" s="169">
        <f>191.33</f>
        <v>191.33</v>
      </c>
      <c r="J22" s="96"/>
      <c r="K22" s="21">
        <f t="shared" si="0"/>
        <v>191.33</v>
      </c>
    </row>
    <row r="23" spans="1:11" ht="12.75" customHeight="1">
      <c r="A23" s="412"/>
      <c r="B23" s="47" t="s">
        <v>2</v>
      </c>
      <c r="C23" s="48" t="s">
        <v>30</v>
      </c>
      <c r="D23" s="49"/>
      <c r="E23" s="50" t="s">
        <v>0</v>
      </c>
      <c r="F23" s="51"/>
      <c r="G23" s="19" t="s">
        <v>31</v>
      </c>
      <c r="H23" s="77">
        <f>SUM(H24:H24)</f>
        <v>0</v>
      </c>
      <c r="I23" s="77">
        <f>SUM(I24:I24)</f>
        <v>4</v>
      </c>
      <c r="J23" s="52">
        <f>SUM(J24:J24)</f>
        <v>0</v>
      </c>
      <c r="K23" s="52">
        <f>SUM(K24:K24)</f>
        <v>4</v>
      </c>
    </row>
    <row r="24" spans="1:11" ht="12.75" customHeight="1" thickBot="1">
      <c r="A24" s="412"/>
      <c r="B24" s="68"/>
      <c r="C24" s="69"/>
      <c r="D24" s="70">
        <v>6310</v>
      </c>
      <c r="E24" s="71">
        <v>5163</v>
      </c>
      <c r="F24" s="72"/>
      <c r="G24" s="28" t="s">
        <v>27</v>
      </c>
      <c r="H24" s="78">
        <v>0</v>
      </c>
      <c r="I24" s="136">
        <v>4</v>
      </c>
      <c r="J24" s="79"/>
      <c r="K24" s="21">
        <f t="shared" si="0"/>
        <v>4</v>
      </c>
    </row>
    <row r="25" spans="1:11" ht="12.75" customHeight="1">
      <c r="A25" s="412"/>
      <c r="B25" s="47" t="s">
        <v>2</v>
      </c>
      <c r="C25" s="48" t="s">
        <v>32</v>
      </c>
      <c r="D25" s="49"/>
      <c r="E25" s="50" t="s">
        <v>0</v>
      </c>
      <c r="F25" s="51"/>
      <c r="G25" s="19" t="s">
        <v>33</v>
      </c>
      <c r="H25" s="77">
        <f>SUM(H26:H27)</f>
        <v>0</v>
      </c>
      <c r="I25" s="77">
        <f>SUM(I26:I27)</f>
        <v>90</v>
      </c>
      <c r="J25" s="52">
        <f>SUM(J26:J27)</f>
        <v>0</v>
      </c>
      <c r="K25" s="52">
        <f>SUM(K26:K27)</f>
        <v>90</v>
      </c>
    </row>
    <row r="26" spans="1:11" ht="12.75" customHeight="1">
      <c r="A26" s="412"/>
      <c r="B26" s="80"/>
      <c r="C26" s="85"/>
      <c r="D26" s="60">
        <v>6310</v>
      </c>
      <c r="E26" s="55">
        <v>5163</v>
      </c>
      <c r="F26" s="59"/>
      <c r="G26" s="23" t="s">
        <v>27</v>
      </c>
      <c r="H26" s="81">
        <v>0</v>
      </c>
      <c r="I26" s="134">
        <v>5</v>
      </c>
      <c r="J26" s="65"/>
      <c r="K26" s="21">
        <f t="shared" si="0"/>
        <v>5</v>
      </c>
    </row>
    <row r="27" spans="1:11" ht="12.75" customHeight="1" thickBot="1">
      <c r="A27" s="412"/>
      <c r="B27" s="68"/>
      <c r="C27" s="143" t="s">
        <v>34</v>
      </c>
      <c r="D27" s="70">
        <v>2212</v>
      </c>
      <c r="E27" s="71">
        <v>6351</v>
      </c>
      <c r="F27" s="82" t="s">
        <v>35</v>
      </c>
      <c r="G27" s="27" t="s">
        <v>36</v>
      </c>
      <c r="H27" s="78">
        <v>0</v>
      </c>
      <c r="I27" s="96">
        <v>85</v>
      </c>
      <c r="J27" s="123"/>
      <c r="K27" s="21">
        <f t="shared" si="0"/>
        <v>85</v>
      </c>
    </row>
    <row r="28" spans="1:11" ht="12.75" customHeight="1">
      <c r="A28" s="412"/>
      <c r="B28" s="47" t="s">
        <v>2</v>
      </c>
      <c r="C28" s="48" t="s">
        <v>37</v>
      </c>
      <c r="D28" s="49"/>
      <c r="E28" s="50" t="s">
        <v>0</v>
      </c>
      <c r="F28" s="51"/>
      <c r="G28" s="19" t="s">
        <v>38</v>
      </c>
      <c r="H28" s="77">
        <f>SUM(H29:H29)</f>
        <v>0</v>
      </c>
      <c r="I28" s="77">
        <f>SUM(I29:I29)</f>
        <v>5</v>
      </c>
      <c r="J28" s="52">
        <f>SUM(J29:J29)</f>
        <v>0</v>
      </c>
      <c r="K28" s="52">
        <f>SUM(K29:K29)</f>
        <v>5</v>
      </c>
    </row>
    <row r="29" spans="1:11" ht="12.75" customHeight="1" thickBot="1">
      <c r="A29" s="412"/>
      <c r="B29" s="68"/>
      <c r="C29" s="69"/>
      <c r="D29" s="70">
        <v>6310</v>
      </c>
      <c r="E29" s="71">
        <v>5163</v>
      </c>
      <c r="F29" s="72"/>
      <c r="G29" s="28" t="s">
        <v>27</v>
      </c>
      <c r="H29" s="78">
        <v>0</v>
      </c>
      <c r="I29" s="78">
        <v>5</v>
      </c>
      <c r="J29" s="2"/>
      <c r="K29" s="21">
        <f>I29+J29</f>
        <v>5</v>
      </c>
    </row>
    <row r="30" spans="1:11" ht="12.75" customHeight="1">
      <c r="A30" s="412"/>
      <c r="B30" s="47" t="s">
        <v>2</v>
      </c>
      <c r="C30" s="48" t="s">
        <v>39</v>
      </c>
      <c r="D30" s="49"/>
      <c r="E30" s="50" t="s">
        <v>0</v>
      </c>
      <c r="F30" s="51"/>
      <c r="G30" s="19" t="s">
        <v>40</v>
      </c>
      <c r="H30" s="77">
        <f>SUM(H31:H32)</f>
        <v>0</v>
      </c>
      <c r="I30" s="77">
        <f>SUM(I31:I32)</f>
        <v>67.931</v>
      </c>
      <c r="J30" s="52">
        <f>SUM(J31:J32)</f>
        <v>0</v>
      </c>
      <c r="K30" s="52">
        <f>SUM(K31:K32)</f>
        <v>67.931</v>
      </c>
    </row>
    <row r="31" spans="1:11" ht="12.75" customHeight="1">
      <c r="A31" s="412"/>
      <c r="B31" s="73"/>
      <c r="C31" s="85"/>
      <c r="D31" s="54">
        <v>6310</v>
      </c>
      <c r="E31" s="55">
        <v>5163</v>
      </c>
      <c r="F31" s="59"/>
      <c r="G31" s="23" t="s">
        <v>27</v>
      </c>
      <c r="H31" s="3">
        <v>0</v>
      </c>
      <c r="I31" s="135">
        <v>1</v>
      </c>
      <c r="J31" s="65"/>
      <c r="K31" s="21">
        <f>I31+J31</f>
        <v>1</v>
      </c>
    </row>
    <row r="32" spans="1:11" ht="12.75" customHeight="1" thickBot="1">
      <c r="A32" s="412"/>
      <c r="B32" s="80"/>
      <c r="C32" s="151"/>
      <c r="D32" s="60">
        <v>6409</v>
      </c>
      <c r="E32" s="61">
        <v>5363</v>
      </c>
      <c r="F32" s="119"/>
      <c r="G32" s="167" t="s">
        <v>78</v>
      </c>
      <c r="H32" s="123">
        <v>0</v>
      </c>
      <c r="I32" s="169">
        <f>66.931</f>
        <v>66.931</v>
      </c>
      <c r="J32" s="96"/>
      <c r="K32" s="31">
        <f>I32+J32</f>
        <v>66.931</v>
      </c>
    </row>
    <row r="33" spans="1:11" ht="12.75" customHeight="1">
      <c r="A33" s="412"/>
      <c r="B33" s="47" t="s">
        <v>2</v>
      </c>
      <c r="C33" s="48" t="s">
        <v>41</v>
      </c>
      <c r="D33" s="49"/>
      <c r="E33" s="50" t="s">
        <v>0</v>
      </c>
      <c r="F33" s="51"/>
      <c r="G33" s="19" t="s">
        <v>42</v>
      </c>
      <c r="H33" s="52">
        <f>SUM(H34:H42)</f>
        <v>0</v>
      </c>
      <c r="I33" s="77">
        <f>SUM(I34:I42)</f>
        <v>56539</v>
      </c>
      <c r="J33" s="52">
        <f>SUM(J34:J42)</f>
        <v>0</v>
      </c>
      <c r="K33" s="52">
        <f>SUM(K34:K42)</f>
        <v>56539</v>
      </c>
    </row>
    <row r="34" spans="1:11" ht="12.75" customHeight="1">
      <c r="A34" s="412"/>
      <c r="B34" s="53"/>
      <c r="C34" s="58"/>
      <c r="D34" s="54">
        <v>2212</v>
      </c>
      <c r="E34" s="55">
        <v>6121</v>
      </c>
      <c r="F34" s="56">
        <v>38100000</v>
      </c>
      <c r="G34" s="20" t="s">
        <v>24</v>
      </c>
      <c r="H34" s="3">
        <v>0</v>
      </c>
      <c r="I34" s="133">
        <v>4235.5</v>
      </c>
      <c r="J34" s="86"/>
      <c r="K34" s="21">
        <f aca="true" t="shared" si="1" ref="K34:K54">I34+J34</f>
        <v>4235.5</v>
      </c>
    </row>
    <row r="35" spans="1:11" ht="12.75" customHeight="1">
      <c r="A35" s="412"/>
      <c r="B35" s="57"/>
      <c r="C35" s="58"/>
      <c r="D35" s="54">
        <v>2212</v>
      </c>
      <c r="E35" s="55">
        <v>6121</v>
      </c>
      <c r="F35" s="59" t="s">
        <v>25</v>
      </c>
      <c r="G35" s="20" t="s">
        <v>24</v>
      </c>
      <c r="H35" s="3">
        <v>0</v>
      </c>
      <c r="I35" s="133">
        <f>4235.5-1376.11112</f>
        <v>2859.38888</v>
      </c>
      <c r="J35" s="86"/>
      <c r="K35" s="21">
        <f t="shared" si="1"/>
        <v>2859.38888</v>
      </c>
    </row>
    <row r="36" spans="1:11" ht="12.75" customHeight="1">
      <c r="A36" s="412"/>
      <c r="B36" s="57"/>
      <c r="C36" s="58"/>
      <c r="D36" s="54">
        <v>2212</v>
      </c>
      <c r="E36" s="55">
        <v>6121</v>
      </c>
      <c r="F36" s="59" t="s">
        <v>26</v>
      </c>
      <c r="G36" s="20" t="s">
        <v>24</v>
      </c>
      <c r="H36" s="3">
        <v>0</v>
      </c>
      <c r="I36" s="133">
        <f>48003-15595.92592</f>
        <v>32407.07408</v>
      </c>
      <c r="J36" s="86"/>
      <c r="K36" s="21">
        <f t="shared" si="1"/>
        <v>32407.07408</v>
      </c>
    </row>
    <row r="37" spans="1:11" ht="12.75" customHeight="1">
      <c r="A37" s="412"/>
      <c r="B37" s="57"/>
      <c r="C37" s="58"/>
      <c r="D37" s="60">
        <v>2212</v>
      </c>
      <c r="E37" s="61">
        <v>5139</v>
      </c>
      <c r="F37" s="62">
        <v>38100000</v>
      </c>
      <c r="G37" s="63" t="s">
        <v>15</v>
      </c>
      <c r="H37" s="64">
        <v>0</v>
      </c>
      <c r="I37" s="134">
        <v>1.5</v>
      </c>
      <c r="J37" s="65"/>
      <c r="K37" s="21">
        <f t="shared" si="1"/>
        <v>1.5</v>
      </c>
    </row>
    <row r="38" spans="1:11" ht="12.75" customHeight="1">
      <c r="A38" s="412"/>
      <c r="B38" s="57"/>
      <c r="C38" s="58"/>
      <c r="D38" s="54">
        <v>2212</v>
      </c>
      <c r="E38" s="61">
        <v>5139</v>
      </c>
      <c r="F38" s="66">
        <v>38585005</v>
      </c>
      <c r="G38" s="63" t="s">
        <v>15</v>
      </c>
      <c r="H38" s="64">
        <v>0</v>
      </c>
      <c r="I38" s="134">
        <f>10*0.85</f>
        <v>8.5</v>
      </c>
      <c r="J38" s="65"/>
      <c r="K38" s="21">
        <f t="shared" si="1"/>
        <v>8.5</v>
      </c>
    </row>
    <row r="39" spans="1:11" ht="12.75" customHeight="1">
      <c r="A39" s="412"/>
      <c r="B39" s="57"/>
      <c r="C39" s="58"/>
      <c r="D39" s="54">
        <v>2212</v>
      </c>
      <c r="E39" s="61">
        <v>5169</v>
      </c>
      <c r="F39" s="56">
        <v>38100000</v>
      </c>
      <c r="G39" s="67" t="s">
        <v>14</v>
      </c>
      <c r="H39" s="64">
        <v>0</v>
      </c>
      <c r="I39" s="134">
        <v>7.5</v>
      </c>
      <c r="J39" s="65"/>
      <c r="K39" s="21">
        <f t="shared" si="1"/>
        <v>7.5</v>
      </c>
    </row>
    <row r="40" spans="1:11" ht="12.75" customHeight="1">
      <c r="A40" s="412"/>
      <c r="B40" s="73"/>
      <c r="C40" s="83"/>
      <c r="D40" s="54">
        <v>2212</v>
      </c>
      <c r="E40" s="55">
        <v>5169</v>
      </c>
      <c r="F40" s="84">
        <v>38585005</v>
      </c>
      <c r="G40" s="67" t="s">
        <v>14</v>
      </c>
      <c r="H40" s="64">
        <v>0</v>
      </c>
      <c r="I40" s="134">
        <f>50*0.85</f>
        <v>42.5</v>
      </c>
      <c r="J40" s="65"/>
      <c r="K40" s="21">
        <f t="shared" si="1"/>
        <v>42.5</v>
      </c>
    </row>
    <row r="41" spans="1:11" ht="12.75" customHeight="1">
      <c r="A41" s="412"/>
      <c r="B41" s="73"/>
      <c r="C41" s="83"/>
      <c r="D41" s="152">
        <v>6402</v>
      </c>
      <c r="E41" s="153">
        <v>5368</v>
      </c>
      <c r="F41" s="154"/>
      <c r="G41" s="20" t="s">
        <v>77</v>
      </c>
      <c r="H41" s="64">
        <v>0</v>
      </c>
      <c r="I41" s="65">
        <v>16972.03704</v>
      </c>
      <c r="J41" s="65"/>
      <c r="K41" s="21">
        <f t="shared" si="1"/>
        <v>16972.03704</v>
      </c>
    </row>
    <row r="42" spans="1:11" ht="12.75" customHeight="1" thickBot="1">
      <c r="A42" s="412"/>
      <c r="B42" s="73"/>
      <c r="C42" s="85"/>
      <c r="D42" s="54">
        <v>6310</v>
      </c>
      <c r="E42" s="55">
        <v>5163</v>
      </c>
      <c r="F42" s="59"/>
      <c r="G42" s="23" t="s">
        <v>27</v>
      </c>
      <c r="H42" s="3">
        <v>0</v>
      </c>
      <c r="I42" s="64">
        <v>5</v>
      </c>
      <c r="J42" s="3"/>
      <c r="K42" s="21">
        <f t="shared" si="1"/>
        <v>5</v>
      </c>
    </row>
    <row r="43" spans="1:11" ht="12.75" customHeight="1">
      <c r="A43" s="412"/>
      <c r="B43" s="47" t="s">
        <v>2</v>
      </c>
      <c r="C43" s="48" t="s">
        <v>43</v>
      </c>
      <c r="D43" s="49"/>
      <c r="E43" s="50" t="s">
        <v>0</v>
      </c>
      <c r="F43" s="51"/>
      <c r="G43" s="19" t="s">
        <v>44</v>
      </c>
      <c r="H43" s="77">
        <f>SUM(H44:H54)</f>
        <v>0</v>
      </c>
      <c r="I43" s="77">
        <f>SUM(I44:I54)</f>
        <v>37173.509</v>
      </c>
      <c r="J43" s="77">
        <f>SUM(J44:J54)</f>
        <v>0</v>
      </c>
      <c r="K43" s="52">
        <f>SUM(K44:K54)</f>
        <v>37173.509</v>
      </c>
    </row>
    <row r="44" spans="1:11" ht="12.75" customHeight="1">
      <c r="A44" s="412"/>
      <c r="B44" s="53"/>
      <c r="C44" s="58"/>
      <c r="D44" s="54">
        <v>2212</v>
      </c>
      <c r="E44" s="55">
        <v>6121</v>
      </c>
      <c r="F44" s="56">
        <v>38100000</v>
      </c>
      <c r="G44" s="20" t="s">
        <v>24</v>
      </c>
      <c r="H44" s="64">
        <v>0</v>
      </c>
      <c r="I44" s="86">
        <f>2702.5-328.2</f>
        <v>2374.3</v>
      </c>
      <c r="J44" s="86"/>
      <c r="K44" s="21">
        <f t="shared" si="1"/>
        <v>2374.3</v>
      </c>
    </row>
    <row r="45" spans="1:11" ht="12.75" customHeight="1">
      <c r="A45" s="412"/>
      <c r="B45" s="57"/>
      <c r="C45" s="58"/>
      <c r="D45" s="54">
        <v>2212</v>
      </c>
      <c r="E45" s="55">
        <v>6121</v>
      </c>
      <c r="F45" s="59" t="s">
        <v>25</v>
      </c>
      <c r="G45" s="20" t="s">
        <v>24</v>
      </c>
      <c r="H45" s="64">
        <v>0</v>
      </c>
      <c r="I45" s="138">
        <v>2702.5</v>
      </c>
      <c r="J45" s="86"/>
      <c r="K45" s="21">
        <f t="shared" si="1"/>
        <v>2702.5</v>
      </c>
    </row>
    <row r="46" spans="1:11" ht="12.75" customHeight="1">
      <c r="A46" s="412"/>
      <c r="B46" s="57"/>
      <c r="C46" s="58"/>
      <c r="D46" s="54">
        <v>2212</v>
      </c>
      <c r="E46" s="55">
        <v>6121</v>
      </c>
      <c r="F46" s="59" t="s">
        <v>26</v>
      </c>
      <c r="G46" s="20" t="s">
        <v>24</v>
      </c>
      <c r="H46" s="64">
        <v>0</v>
      </c>
      <c r="I46" s="138">
        <v>30628</v>
      </c>
      <c r="J46" s="86"/>
      <c r="K46" s="21">
        <f t="shared" si="1"/>
        <v>30628</v>
      </c>
    </row>
    <row r="47" spans="1:11" ht="12.75" customHeight="1">
      <c r="A47" s="412"/>
      <c r="B47" s="57"/>
      <c r="C47" s="58"/>
      <c r="D47" s="60">
        <v>2212</v>
      </c>
      <c r="E47" s="61">
        <v>6121</v>
      </c>
      <c r="F47" s="119" t="s">
        <v>35</v>
      </c>
      <c r="G47" s="20" t="s">
        <v>24</v>
      </c>
      <c r="H47" s="64">
        <v>0</v>
      </c>
      <c r="I47" s="65">
        <v>148.6</v>
      </c>
      <c r="J47" s="86"/>
      <c r="K47" s="21">
        <f t="shared" si="1"/>
        <v>148.6</v>
      </c>
    </row>
    <row r="48" spans="1:11" ht="12.75" customHeight="1">
      <c r="A48" s="412"/>
      <c r="B48" s="57"/>
      <c r="C48" s="58"/>
      <c r="D48" s="60">
        <v>2212</v>
      </c>
      <c r="E48" s="61">
        <v>5139</v>
      </c>
      <c r="F48" s="62">
        <v>38100000</v>
      </c>
      <c r="G48" s="63" t="s">
        <v>15</v>
      </c>
      <c r="H48" s="64">
        <v>0</v>
      </c>
      <c r="I48" s="134">
        <v>1.5</v>
      </c>
      <c r="J48" s="65"/>
      <c r="K48" s="21">
        <f t="shared" si="1"/>
        <v>1.5</v>
      </c>
    </row>
    <row r="49" spans="1:11" ht="12.75" customHeight="1">
      <c r="A49" s="412"/>
      <c r="B49" s="57"/>
      <c r="C49" s="58"/>
      <c r="D49" s="54">
        <v>2212</v>
      </c>
      <c r="E49" s="61">
        <v>5139</v>
      </c>
      <c r="F49" s="66">
        <v>38585005</v>
      </c>
      <c r="G49" s="63" t="s">
        <v>15</v>
      </c>
      <c r="H49" s="64">
        <v>0</v>
      </c>
      <c r="I49" s="134">
        <f>10*0.85</f>
        <v>8.5</v>
      </c>
      <c r="J49" s="65"/>
      <c r="K49" s="21">
        <f t="shared" si="1"/>
        <v>8.5</v>
      </c>
    </row>
    <row r="50" spans="1:11" ht="12.75" customHeight="1">
      <c r="A50" s="412"/>
      <c r="B50" s="57"/>
      <c r="C50" s="58"/>
      <c r="D50" s="54">
        <v>2212</v>
      </c>
      <c r="E50" s="61">
        <v>5169</v>
      </c>
      <c r="F50" s="56">
        <v>38100000</v>
      </c>
      <c r="G50" s="67" t="s">
        <v>14</v>
      </c>
      <c r="H50" s="64">
        <v>0</v>
      </c>
      <c r="I50" s="134">
        <v>7.5</v>
      </c>
      <c r="J50" s="65"/>
      <c r="K50" s="21">
        <f t="shared" si="1"/>
        <v>7.5</v>
      </c>
    </row>
    <row r="51" spans="1:11" ht="12.75" customHeight="1">
      <c r="A51" s="412"/>
      <c r="B51" s="57"/>
      <c r="C51" s="58"/>
      <c r="D51" s="54">
        <v>2212</v>
      </c>
      <c r="E51" s="61">
        <v>5169</v>
      </c>
      <c r="F51" s="66">
        <v>38585005</v>
      </c>
      <c r="G51" s="67" t="s">
        <v>14</v>
      </c>
      <c r="H51" s="64">
        <v>0</v>
      </c>
      <c r="I51" s="134">
        <f>50*0.85</f>
        <v>42.5</v>
      </c>
      <c r="J51" s="65"/>
      <c r="K51" s="21">
        <f t="shared" si="1"/>
        <v>42.5</v>
      </c>
    </row>
    <row r="52" spans="1:11" ht="12.75" customHeight="1">
      <c r="A52" s="412"/>
      <c r="B52" s="73"/>
      <c r="C52" s="85"/>
      <c r="D52" s="54">
        <v>6310</v>
      </c>
      <c r="E52" s="55">
        <v>5163</v>
      </c>
      <c r="F52" s="59"/>
      <c r="G52" s="23" t="s">
        <v>27</v>
      </c>
      <c r="H52" s="64">
        <v>0</v>
      </c>
      <c r="I52" s="64">
        <v>5</v>
      </c>
      <c r="J52" s="3"/>
      <c r="K52" s="21">
        <f t="shared" si="1"/>
        <v>5</v>
      </c>
    </row>
    <row r="53" spans="1:11" ht="12.75" customHeight="1">
      <c r="A53" s="412"/>
      <c r="B53" s="57"/>
      <c r="C53" s="58"/>
      <c r="D53" s="54">
        <v>6409</v>
      </c>
      <c r="E53" s="55">
        <v>5363</v>
      </c>
      <c r="F53" s="59"/>
      <c r="G53" s="157" t="s">
        <v>78</v>
      </c>
      <c r="H53" s="3">
        <v>0</v>
      </c>
      <c r="I53" s="3">
        <v>179.6</v>
      </c>
      <c r="J53" s="3"/>
      <c r="K53" s="21">
        <f t="shared" si="1"/>
        <v>179.6</v>
      </c>
    </row>
    <row r="54" spans="1:11" ht="12.75" customHeight="1" thickBot="1">
      <c r="A54" s="412"/>
      <c r="B54" s="144"/>
      <c r="C54" s="143" t="s">
        <v>76</v>
      </c>
      <c r="D54" s="145">
        <v>2212</v>
      </c>
      <c r="E54" s="146">
        <v>6351</v>
      </c>
      <c r="F54" s="147" t="s">
        <v>35</v>
      </c>
      <c r="G54" s="29" t="s">
        <v>36</v>
      </c>
      <c r="H54" s="87">
        <v>0</v>
      </c>
      <c r="I54" s="123">
        <v>1075.509</v>
      </c>
      <c r="J54" s="3"/>
      <c r="K54" s="31">
        <f t="shared" si="1"/>
        <v>1075.509</v>
      </c>
    </row>
    <row r="55" spans="1:11" ht="12.75" customHeight="1">
      <c r="A55" s="412"/>
      <c r="B55" s="88" t="s">
        <v>2</v>
      </c>
      <c r="C55" s="48" t="s">
        <v>45</v>
      </c>
      <c r="D55" s="49"/>
      <c r="E55" s="50" t="s">
        <v>0</v>
      </c>
      <c r="F55" s="51"/>
      <c r="G55" s="19" t="s">
        <v>46</v>
      </c>
      <c r="H55" s="52">
        <f>SUM(H56:H56)</f>
        <v>0</v>
      </c>
      <c r="I55" s="77">
        <f>SUM(I56:I56)</f>
        <v>4</v>
      </c>
      <c r="J55" s="52">
        <f>SUM(J56:J56)</f>
        <v>0</v>
      </c>
      <c r="K55" s="52">
        <f>SUM(K56:K56)</f>
        <v>4</v>
      </c>
    </row>
    <row r="56" spans="1:11" ht="12.75" customHeight="1" thickBot="1">
      <c r="A56" s="412"/>
      <c r="B56" s="89"/>
      <c r="C56" s="69"/>
      <c r="D56" s="70">
        <v>6310</v>
      </c>
      <c r="E56" s="71">
        <v>5163</v>
      </c>
      <c r="F56" s="72"/>
      <c r="G56" s="28" t="s">
        <v>27</v>
      </c>
      <c r="H56" s="2">
        <v>0</v>
      </c>
      <c r="I56" s="137">
        <v>4</v>
      </c>
      <c r="J56" s="79"/>
      <c r="K56" s="26">
        <f>I56+J56</f>
        <v>4</v>
      </c>
    </row>
    <row r="57" spans="1:11" ht="12.75" customHeight="1">
      <c r="A57" s="412"/>
      <c r="B57" s="90" t="s">
        <v>2</v>
      </c>
      <c r="C57" s="91" t="s">
        <v>47</v>
      </c>
      <c r="D57" s="92"/>
      <c r="E57" s="93" t="s">
        <v>0</v>
      </c>
      <c r="F57" s="94"/>
      <c r="G57" s="32" t="s">
        <v>48</v>
      </c>
      <c r="H57" s="77">
        <f>SUM(H58:H59)</f>
        <v>0</v>
      </c>
      <c r="I57" s="77">
        <f>SUM(I58:I59)</f>
        <v>946.879</v>
      </c>
      <c r="J57" s="52">
        <f>SUM(J58:J59)</f>
        <v>0</v>
      </c>
      <c r="K57" s="52">
        <f>SUM(K58:K59)</f>
        <v>946.879</v>
      </c>
    </row>
    <row r="58" spans="1:11" ht="12.75" customHeight="1">
      <c r="A58" s="412"/>
      <c r="B58" s="168"/>
      <c r="C58" s="85"/>
      <c r="D58" s="54">
        <v>6310</v>
      </c>
      <c r="E58" s="55">
        <v>5163</v>
      </c>
      <c r="F58" s="59"/>
      <c r="G58" s="23" t="s">
        <v>27</v>
      </c>
      <c r="H58" s="3">
        <v>0</v>
      </c>
      <c r="I58" s="135">
        <v>1</v>
      </c>
      <c r="J58" s="65"/>
      <c r="K58" s="21">
        <f>I58+J58</f>
        <v>1</v>
      </c>
    </row>
    <row r="59" spans="1:11" ht="12.75" customHeight="1" thickBot="1">
      <c r="A59" s="412"/>
      <c r="B59" s="80"/>
      <c r="C59" s="151"/>
      <c r="D59" s="60">
        <v>6409</v>
      </c>
      <c r="E59" s="61">
        <v>5363</v>
      </c>
      <c r="F59" s="119"/>
      <c r="G59" s="167" t="s">
        <v>78</v>
      </c>
      <c r="H59" s="123">
        <v>0</v>
      </c>
      <c r="I59" s="96">
        <f>945.879</f>
        <v>945.879</v>
      </c>
      <c r="J59" s="96"/>
      <c r="K59" s="31">
        <f>I59+J59</f>
        <v>945.879</v>
      </c>
    </row>
    <row r="60" spans="1:11" ht="12.75" customHeight="1">
      <c r="A60" s="412"/>
      <c r="B60" s="47" t="s">
        <v>2</v>
      </c>
      <c r="C60" s="48" t="s">
        <v>49</v>
      </c>
      <c r="D60" s="49"/>
      <c r="E60" s="50" t="s">
        <v>0</v>
      </c>
      <c r="F60" s="51"/>
      <c r="G60" s="19" t="s">
        <v>50</v>
      </c>
      <c r="H60" s="77">
        <f>SUM(H61:H66)</f>
        <v>0</v>
      </c>
      <c r="I60" s="77">
        <f>SUM(I61:I66)</f>
        <v>30562.579999999998</v>
      </c>
      <c r="J60" s="77">
        <f>SUM(J61:J66)</f>
        <v>1000</v>
      </c>
      <c r="K60" s="52">
        <f>SUM(K61:K66)</f>
        <v>31562.579999999998</v>
      </c>
    </row>
    <row r="61" spans="1:11" ht="12.75" customHeight="1">
      <c r="A61" s="412"/>
      <c r="B61" s="53"/>
      <c r="C61" s="58"/>
      <c r="D61" s="54">
        <v>2212</v>
      </c>
      <c r="E61" s="55">
        <v>6121</v>
      </c>
      <c r="F61" s="56">
        <v>38100000</v>
      </c>
      <c r="G61" s="20" t="s">
        <v>24</v>
      </c>
      <c r="H61" s="64">
        <v>0</v>
      </c>
      <c r="I61" s="138">
        <f>4868.4-3070.865</f>
        <v>1797.5349999999999</v>
      </c>
      <c r="J61" s="158"/>
      <c r="K61" s="21">
        <f aca="true" t="shared" si="2" ref="K61:K71">I61+J61</f>
        <v>1797.5349999999999</v>
      </c>
    </row>
    <row r="62" spans="1:11" ht="12.75" customHeight="1">
      <c r="A62" s="412"/>
      <c r="B62" s="57"/>
      <c r="C62" s="58"/>
      <c r="D62" s="60">
        <v>2212</v>
      </c>
      <c r="E62" s="61">
        <v>6121</v>
      </c>
      <c r="F62" s="59" t="s">
        <v>26</v>
      </c>
      <c r="G62" s="20" t="s">
        <v>24</v>
      </c>
      <c r="H62" s="96">
        <v>0</v>
      </c>
      <c r="I62" s="138">
        <v>27587.6</v>
      </c>
      <c r="J62" s="86"/>
      <c r="K62" s="21">
        <f t="shared" si="2"/>
        <v>27587.6</v>
      </c>
    </row>
    <row r="63" spans="1:11" s="156" customFormat="1" ht="12.75" customHeight="1">
      <c r="A63" s="412"/>
      <c r="B63" s="172"/>
      <c r="C63" s="173"/>
      <c r="D63" s="174">
        <v>2212</v>
      </c>
      <c r="E63" s="175">
        <v>6121</v>
      </c>
      <c r="F63" s="176" t="s">
        <v>35</v>
      </c>
      <c r="G63" s="167" t="s">
        <v>24</v>
      </c>
      <c r="H63" s="177">
        <v>0</v>
      </c>
      <c r="I63" s="166">
        <v>0</v>
      </c>
      <c r="J63" s="178">
        <v>1000</v>
      </c>
      <c r="K63" s="179">
        <f>I63+J63</f>
        <v>1000</v>
      </c>
    </row>
    <row r="64" spans="1:11" ht="12.75" customHeight="1">
      <c r="A64" s="412"/>
      <c r="B64" s="159"/>
      <c r="C64" s="160"/>
      <c r="D64" s="161">
        <v>6310</v>
      </c>
      <c r="E64" s="162">
        <v>5149</v>
      </c>
      <c r="F64" s="160" t="s">
        <v>35</v>
      </c>
      <c r="G64" s="163" t="s">
        <v>79</v>
      </c>
      <c r="H64" s="164">
        <v>0</v>
      </c>
      <c r="I64" s="165">
        <v>0.1</v>
      </c>
      <c r="K64" s="166">
        <f t="shared" si="2"/>
        <v>0.1</v>
      </c>
    </row>
    <row r="65" spans="1:11" ht="12.75" customHeight="1">
      <c r="A65" s="412"/>
      <c r="B65" s="73"/>
      <c r="C65" s="85"/>
      <c r="D65" s="54">
        <v>6310</v>
      </c>
      <c r="E65" s="55">
        <v>5163</v>
      </c>
      <c r="F65" s="160" t="s">
        <v>35</v>
      </c>
      <c r="G65" s="23" t="s">
        <v>27</v>
      </c>
      <c r="H65" s="64">
        <v>0</v>
      </c>
      <c r="I65" s="134">
        <v>4.9</v>
      </c>
      <c r="J65" s="65"/>
      <c r="K65" s="21">
        <f t="shared" si="2"/>
        <v>4.9</v>
      </c>
    </row>
    <row r="66" spans="1:11" ht="12.75" customHeight="1" thickBot="1">
      <c r="A66" s="412"/>
      <c r="B66" s="381"/>
      <c r="C66" s="382" t="s">
        <v>75</v>
      </c>
      <c r="D66" s="70">
        <v>2212</v>
      </c>
      <c r="E66" s="71">
        <v>6351</v>
      </c>
      <c r="F66" s="82" t="s">
        <v>35</v>
      </c>
      <c r="G66" s="27" t="s">
        <v>36</v>
      </c>
      <c r="H66" s="78">
        <v>0</v>
      </c>
      <c r="I66" s="2">
        <v>1172.445</v>
      </c>
      <c r="J66" s="2"/>
      <c r="K66" s="26">
        <f t="shared" si="2"/>
        <v>1172.445</v>
      </c>
    </row>
    <row r="67" spans="1:11" ht="12.75" customHeight="1">
      <c r="A67" s="412"/>
      <c r="B67" s="88" t="s">
        <v>2</v>
      </c>
      <c r="C67" s="48" t="s">
        <v>51</v>
      </c>
      <c r="D67" s="49"/>
      <c r="E67" s="50" t="s">
        <v>0</v>
      </c>
      <c r="F67" s="51"/>
      <c r="G67" s="19" t="s">
        <v>52</v>
      </c>
      <c r="H67" s="77">
        <f>SUM(H68:H71)</f>
        <v>0</v>
      </c>
      <c r="I67" s="77">
        <f>SUM(I68:I71)</f>
        <v>36725</v>
      </c>
      <c r="J67" s="52">
        <f>SUM(J68:J71)</f>
        <v>0</v>
      </c>
      <c r="K67" s="52">
        <f>SUM(K68:K71)</f>
        <v>36725</v>
      </c>
    </row>
    <row r="68" spans="1:11" ht="12.75" customHeight="1">
      <c r="A68" s="412"/>
      <c r="B68" s="97"/>
      <c r="C68" s="58"/>
      <c r="D68" s="54">
        <v>2212</v>
      </c>
      <c r="E68" s="55">
        <v>6121</v>
      </c>
      <c r="F68" s="56">
        <v>38100000</v>
      </c>
      <c r="G68" s="20" t="s">
        <v>24</v>
      </c>
      <c r="H68" s="64">
        <v>0</v>
      </c>
      <c r="I68" s="138">
        <v>5508</v>
      </c>
      <c r="J68" s="86"/>
      <c r="K68" s="21">
        <f t="shared" si="2"/>
        <v>5508</v>
      </c>
    </row>
    <row r="69" spans="1:11" ht="12.75" customHeight="1">
      <c r="A69" s="412"/>
      <c r="B69" s="73"/>
      <c r="C69" s="83"/>
      <c r="D69" s="54">
        <v>2212</v>
      </c>
      <c r="E69" s="55">
        <v>6121</v>
      </c>
      <c r="F69" s="59" t="s">
        <v>26</v>
      </c>
      <c r="G69" s="23" t="s">
        <v>24</v>
      </c>
      <c r="H69" s="64">
        <v>0</v>
      </c>
      <c r="I69" s="138">
        <v>31212</v>
      </c>
      <c r="J69" s="86"/>
      <c r="K69" s="21">
        <f t="shared" si="2"/>
        <v>31212</v>
      </c>
    </row>
    <row r="70" spans="1:11" ht="12.75" customHeight="1">
      <c r="A70" s="412"/>
      <c r="B70" s="159"/>
      <c r="C70" s="160"/>
      <c r="D70" s="161">
        <v>6310</v>
      </c>
      <c r="E70" s="162">
        <v>5149</v>
      </c>
      <c r="F70" s="160" t="s">
        <v>35</v>
      </c>
      <c r="G70" s="163" t="s">
        <v>79</v>
      </c>
      <c r="H70" s="164">
        <v>0</v>
      </c>
      <c r="I70" s="165">
        <v>0.1</v>
      </c>
      <c r="K70" s="166">
        <f>I70+J70</f>
        <v>0.1</v>
      </c>
    </row>
    <row r="71" spans="1:11" ht="12.75" customHeight="1" thickBot="1">
      <c r="A71" s="412"/>
      <c r="B71" s="89"/>
      <c r="C71" s="69"/>
      <c r="D71" s="70">
        <v>6310</v>
      </c>
      <c r="E71" s="71">
        <v>5163</v>
      </c>
      <c r="F71" s="147" t="s">
        <v>35</v>
      </c>
      <c r="G71" s="28" t="s">
        <v>27</v>
      </c>
      <c r="H71" s="78">
        <v>0</v>
      </c>
      <c r="I71" s="140">
        <v>4.9</v>
      </c>
      <c r="J71" s="98"/>
      <c r="K71" s="26">
        <f t="shared" si="2"/>
        <v>4.9</v>
      </c>
    </row>
    <row r="72" spans="1:11" ht="12.75" customHeight="1">
      <c r="A72" s="412"/>
      <c r="B72" s="47" t="s">
        <v>2</v>
      </c>
      <c r="C72" s="48" t="s">
        <v>65</v>
      </c>
      <c r="D72" s="49"/>
      <c r="E72" s="50" t="s">
        <v>0</v>
      </c>
      <c r="F72" s="51"/>
      <c r="G72" s="19" t="s">
        <v>66</v>
      </c>
      <c r="H72" s="77">
        <f>SUM(H73:H74)</f>
        <v>0</v>
      </c>
      <c r="I72" s="77">
        <f>SUM(I73:I74)</f>
        <v>1422</v>
      </c>
      <c r="J72" s="52">
        <f>SUM(J73:J74)</f>
        <v>0</v>
      </c>
      <c r="K72" s="52">
        <f>SUM(K73:K74)</f>
        <v>1422</v>
      </c>
    </row>
    <row r="73" spans="1:11" ht="12.75" customHeight="1">
      <c r="A73" s="412"/>
      <c r="B73" s="53"/>
      <c r="C73" s="58"/>
      <c r="D73" s="54">
        <v>2299</v>
      </c>
      <c r="E73" s="54">
        <v>5213</v>
      </c>
      <c r="F73" s="85">
        <v>38100000</v>
      </c>
      <c r="G73" s="99" t="s">
        <v>67</v>
      </c>
      <c r="H73" s="64">
        <v>0</v>
      </c>
      <c r="I73" s="138">
        <v>382</v>
      </c>
      <c r="J73" s="86"/>
      <c r="K73" s="21">
        <f aca="true" t="shared" si="3" ref="K73:K80">I73+J73</f>
        <v>382</v>
      </c>
    </row>
    <row r="74" spans="1:11" ht="12.75" customHeight="1" thickBot="1">
      <c r="A74" s="412"/>
      <c r="B74" s="57"/>
      <c r="C74" s="58"/>
      <c r="D74" s="54">
        <v>2299</v>
      </c>
      <c r="E74" s="54">
        <v>6313</v>
      </c>
      <c r="F74" s="85">
        <v>38100000</v>
      </c>
      <c r="G74" s="99" t="s">
        <v>68</v>
      </c>
      <c r="H74" s="96">
        <v>0</v>
      </c>
      <c r="I74" s="138">
        <v>1040</v>
      </c>
      <c r="J74" s="86"/>
      <c r="K74" s="21">
        <f t="shared" si="3"/>
        <v>1040</v>
      </c>
    </row>
    <row r="75" spans="1:11" ht="12.75" customHeight="1">
      <c r="A75" s="412"/>
      <c r="B75" s="88" t="s">
        <v>2</v>
      </c>
      <c r="C75" s="48" t="s">
        <v>69</v>
      </c>
      <c r="D75" s="49"/>
      <c r="E75" s="50" t="s">
        <v>0</v>
      </c>
      <c r="F75" s="51"/>
      <c r="G75" s="19" t="s">
        <v>70</v>
      </c>
      <c r="H75" s="77">
        <f>SUM(H76:H77)</f>
        <v>0</v>
      </c>
      <c r="I75" s="77">
        <f>SUM(I76:I77)</f>
        <v>8054</v>
      </c>
      <c r="J75" s="52">
        <f>SUM(J76:J77)</f>
        <v>0</v>
      </c>
      <c r="K75" s="52">
        <f>SUM(K76:K77)</f>
        <v>8054</v>
      </c>
    </row>
    <row r="76" spans="1:11" ht="12.75" customHeight="1">
      <c r="A76" s="412"/>
      <c r="B76" s="97"/>
      <c r="C76" s="58"/>
      <c r="D76" s="54">
        <v>2299</v>
      </c>
      <c r="E76" s="54">
        <v>5613</v>
      </c>
      <c r="F76" s="85">
        <v>38100000</v>
      </c>
      <c r="G76" s="99" t="s">
        <v>71</v>
      </c>
      <c r="H76" s="64">
        <v>0</v>
      </c>
      <c r="I76" s="138">
        <v>2162</v>
      </c>
      <c r="J76" s="86"/>
      <c r="K76" s="21">
        <f t="shared" si="3"/>
        <v>2162</v>
      </c>
    </row>
    <row r="77" spans="1:11" ht="12.75" customHeight="1" thickBot="1">
      <c r="A77" s="412"/>
      <c r="B77" s="100"/>
      <c r="C77" s="101"/>
      <c r="D77" s="74">
        <v>2299</v>
      </c>
      <c r="E77" s="74">
        <v>6413</v>
      </c>
      <c r="F77" s="102">
        <v>38100000</v>
      </c>
      <c r="G77" s="103" t="s">
        <v>72</v>
      </c>
      <c r="H77" s="4">
        <v>0</v>
      </c>
      <c r="I77" s="141">
        <v>5892</v>
      </c>
      <c r="J77" s="104"/>
      <c r="K77" s="21">
        <f t="shared" si="3"/>
        <v>5892</v>
      </c>
    </row>
    <row r="78" spans="1:11" ht="12.75" customHeight="1">
      <c r="A78" s="412"/>
      <c r="B78" s="88" t="s">
        <v>2</v>
      </c>
      <c r="C78" s="48" t="s">
        <v>73</v>
      </c>
      <c r="D78" s="49"/>
      <c r="E78" s="50" t="s">
        <v>0</v>
      </c>
      <c r="F78" s="51"/>
      <c r="G78" s="19" t="s">
        <v>74</v>
      </c>
      <c r="H78" s="77">
        <f>SUM(H79:H80)</f>
        <v>0</v>
      </c>
      <c r="I78" s="77">
        <f>SUM(I79:I80)</f>
        <v>1990</v>
      </c>
      <c r="J78" s="52">
        <f>SUM(J79:J80)</f>
        <v>0</v>
      </c>
      <c r="K78" s="52">
        <f>SUM(K79:K80)</f>
        <v>1990</v>
      </c>
    </row>
    <row r="79" spans="1:11" ht="12.75" customHeight="1">
      <c r="A79" s="412"/>
      <c r="B79" s="97"/>
      <c r="C79" s="58"/>
      <c r="D79" s="54">
        <v>2299</v>
      </c>
      <c r="E79" s="54">
        <v>5613</v>
      </c>
      <c r="F79" s="22" t="s">
        <v>35</v>
      </c>
      <c r="G79" s="99" t="s">
        <v>71</v>
      </c>
      <c r="H79" s="64">
        <v>0</v>
      </c>
      <c r="I79" s="138">
        <v>534</v>
      </c>
      <c r="J79" s="86"/>
      <c r="K79" s="21">
        <f t="shared" si="3"/>
        <v>534</v>
      </c>
    </row>
    <row r="80" spans="1:11" ht="12.75" customHeight="1" thickBot="1">
      <c r="A80" s="412"/>
      <c r="B80" s="105"/>
      <c r="C80" s="106"/>
      <c r="D80" s="70">
        <v>2299</v>
      </c>
      <c r="E80" s="70">
        <v>6413</v>
      </c>
      <c r="F80" s="24" t="s">
        <v>35</v>
      </c>
      <c r="G80" s="107" t="s">
        <v>72</v>
      </c>
      <c r="H80" s="87">
        <v>0</v>
      </c>
      <c r="I80" s="140">
        <v>1456</v>
      </c>
      <c r="J80" s="98"/>
      <c r="K80" s="21">
        <f t="shared" si="3"/>
        <v>1456</v>
      </c>
    </row>
    <row r="81" spans="1:11" s="17" customFormat="1" ht="12.75" customHeight="1">
      <c r="A81" s="412"/>
      <c r="B81" s="108" t="s">
        <v>2</v>
      </c>
      <c r="C81" s="91" t="s">
        <v>53</v>
      </c>
      <c r="D81" s="109" t="s">
        <v>0</v>
      </c>
      <c r="E81" s="110" t="s">
        <v>0</v>
      </c>
      <c r="F81" s="111"/>
      <c r="G81" s="32" t="s">
        <v>54</v>
      </c>
      <c r="H81" s="95">
        <f>SUM(H82:H82)</f>
        <v>0</v>
      </c>
      <c r="I81" s="139">
        <f>SUM(I82:I82)</f>
        <v>1500</v>
      </c>
      <c r="J81" s="95">
        <f>SUM(J82:J82)</f>
        <v>0</v>
      </c>
      <c r="K81" s="52">
        <f>SUM(K82:K82)</f>
        <v>1500</v>
      </c>
    </row>
    <row r="82" spans="1:11" s="30" customFormat="1" ht="12.75" customHeight="1" thickBot="1">
      <c r="A82" s="412"/>
      <c r="B82" s="112"/>
      <c r="C82" s="69"/>
      <c r="D82" s="25">
        <v>6310</v>
      </c>
      <c r="E82" s="33">
        <v>5909</v>
      </c>
      <c r="F82" s="72"/>
      <c r="G82" s="34" t="s">
        <v>55</v>
      </c>
      <c r="H82" s="2">
        <v>0</v>
      </c>
      <c r="I82" s="78">
        <v>1500</v>
      </c>
      <c r="J82" s="2"/>
      <c r="K82" s="26">
        <f>I82+J82</f>
        <v>1500</v>
      </c>
    </row>
    <row r="83" spans="1:11" s="17" customFormat="1" ht="12.75" customHeight="1" thickBot="1">
      <c r="A83" s="412"/>
      <c r="B83" s="40" t="s">
        <v>2</v>
      </c>
      <c r="C83" s="41" t="s">
        <v>0</v>
      </c>
      <c r="D83" s="42" t="s">
        <v>0</v>
      </c>
      <c r="E83" s="43" t="s">
        <v>0</v>
      </c>
      <c r="F83" s="44"/>
      <c r="G83" s="18" t="s">
        <v>56</v>
      </c>
      <c r="H83" s="45">
        <f>H84+H86+H96</f>
        <v>0</v>
      </c>
      <c r="I83" s="45">
        <f>I84+I86+I96</f>
        <v>44479.865</v>
      </c>
      <c r="J83" s="142">
        <f>J84+J86+J96</f>
        <v>0</v>
      </c>
      <c r="K83" s="142">
        <f>K84+K86+K96</f>
        <v>44479.865</v>
      </c>
    </row>
    <row r="84" spans="1:11" s="17" customFormat="1" ht="12.75">
      <c r="A84" s="412"/>
      <c r="B84" s="113" t="s">
        <v>2</v>
      </c>
      <c r="C84" s="48" t="s">
        <v>57</v>
      </c>
      <c r="D84" s="114" t="s">
        <v>0</v>
      </c>
      <c r="E84" s="115" t="s">
        <v>0</v>
      </c>
      <c r="F84" s="116"/>
      <c r="G84" s="35" t="s">
        <v>80</v>
      </c>
      <c r="H84" s="117">
        <f>SUM(H85:H85)</f>
        <v>0</v>
      </c>
      <c r="I84" s="77">
        <f>SUM(I85:I85)</f>
        <v>2380</v>
      </c>
      <c r="J84" s="52">
        <f>SUM(J85:J85)</f>
        <v>0</v>
      </c>
      <c r="K84" s="52">
        <f>SUM(K85:K85)</f>
        <v>2380</v>
      </c>
    </row>
    <row r="85" spans="1:11" ht="12.75" customHeight="1" thickBot="1">
      <c r="A85" s="412"/>
      <c r="B85" s="46"/>
      <c r="C85" s="118"/>
      <c r="D85" s="66">
        <v>2212</v>
      </c>
      <c r="E85" s="61">
        <v>6351</v>
      </c>
      <c r="F85" s="119" t="s">
        <v>58</v>
      </c>
      <c r="G85" s="120" t="s">
        <v>36</v>
      </c>
      <c r="H85" s="96">
        <v>0</v>
      </c>
      <c r="I85" s="96">
        <v>2380</v>
      </c>
      <c r="J85" s="123"/>
      <c r="K85" s="26">
        <f>I85+J85</f>
        <v>2380</v>
      </c>
    </row>
    <row r="86" spans="1:11" ht="12.75" customHeight="1">
      <c r="A86" s="412"/>
      <c r="B86" s="113" t="s">
        <v>2</v>
      </c>
      <c r="C86" s="48" t="s">
        <v>62</v>
      </c>
      <c r="D86" s="114" t="s">
        <v>0</v>
      </c>
      <c r="E86" s="115" t="s">
        <v>0</v>
      </c>
      <c r="F86" s="116"/>
      <c r="G86" s="19" t="s">
        <v>81</v>
      </c>
      <c r="H86" s="52">
        <f>SUM(H87:H95)</f>
        <v>0</v>
      </c>
      <c r="I86" s="77">
        <f>SUM(I87:I95)</f>
        <v>155</v>
      </c>
      <c r="J86" s="52">
        <f>SUM(J87:J95)</f>
        <v>0</v>
      </c>
      <c r="K86" s="52">
        <f>SUM(K87:K95)</f>
        <v>155</v>
      </c>
    </row>
    <row r="87" spans="1:11" s="30" customFormat="1" ht="12.75" customHeight="1">
      <c r="A87" s="412"/>
      <c r="B87" s="46"/>
      <c r="C87" s="118"/>
      <c r="D87" s="54">
        <v>2219</v>
      </c>
      <c r="E87" s="121">
        <v>5169</v>
      </c>
      <c r="F87" s="59" t="s">
        <v>58</v>
      </c>
      <c r="G87" s="122" t="s">
        <v>14</v>
      </c>
      <c r="H87" s="123">
        <v>0</v>
      </c>
      <c r="I87" s="134">
        <v>10</v>
      </c>
      <c r="J87" s="65"/>
      <c r="K87" s="21">
        <f aca="true" t="shared" si="4" ref="K87:K95">I87+J87</f>
        <v>10</v>
      </c>
    </row>
    <row r="88" spans="1:11" s="17" customFormat="1" ht="12.75" customHeight="1">
      <c r="A88" s="412"/>
      <c r="B88" s="46"/>
      <c r="C88" s="118"/>
      <c r="D88" s="54">
        <v>2219</v>
      </c>
      <c r="E88" s="121">
        <v>5169</v>
      </c>
      <c r="F88" s="59" t="s">
        <v>60</v>
      </c>
      <c r="G88" s="122" t="s">
        <v>14</v>
      </c>
      <c r="H88" s="3">
        <v>0</v>
      </c>
      <c r="I88" s="134">
        <v>5</v>
      </c>
      <c r="J88" s="65"/>
      <c r="K88" s="21">
        <f t="shared" si="4"/>
        <v>5</v>
      </c>
    </row>
    <row r="89" spans="1:11" s="30" customFormat="1" ht="12.75" customHeight="1">
      <c r="A89" s="412"/>
      <c r="B89" s="46"/>
      <c r="C89" s="118"/>
      <c r="D89" s="54">
        <v>2219</v>
      </c>
      <c r="E89" s="121">
        <v>5169</v>
      </c>
      <c r="F89" s="119" t="s">
        <v>59</v>
      </c>
      <c r="G89" s="122" t="s">
        <v>14</v>
      </c>
      <c r="H89" s="3">
        <v>0</v>
      </c>
      <c r="I89" s="134">
        <v>85</v>
      </c>
      <c r="J89" s="65"/>
      <c r="K89" s="21">
        <f t="shared" si="4"/>
        <v>85</v>
      </c>
    </row>
    <row r="90" spans="1:11" s="30" customFormat="1" ht="12.75" customHeight="1">
      <c r="A90" s="412"/>
      <c r="B90" s="46"/>
      <c r="C90" s="118"/>
      <c r="D90" s="54">
        <v>2219</v>
      </c>
      <c r="E90" s="124">
        <v>5173</v>
      </c>
      <c r="F90" s="119" t="s">
        <v>58</v>
      </c>
      <c r="G90" s="122" t="s">
        <v>61</v>
      </c>
      <c r="H90" s="123">
        <v>0</v>
      </c>
      <c r="I90" s="134">
        <v>2</v>
      </c>
      <c r="J90" s="65"/>
      <c r="K90" s="21">
        <f t="shared" si="4"/>
        <v>2</v>
      </c>
    </row>
    <row r="91" spans="1:11" s="30" customFormat="1" ht="12.75" customHeight="1">
      <c r="A91" s="412"/>
      <c r="B91" s="46"/>
      <c r="C91" s="118"/>
      <c r="D91" s="54">
        <v>2219</v>
      </c>
      <c r="E91" s="124">
        <v>5173</v>
      </c>
      <c r="F91" s="119" t="s">
        <v>60</v>
      </c>
      <c r="G91" s="122" t="s">
        <v>61</v>
      </c>
      <c r="H91" s="3">
        <v>0</v>
      </c>
      <c r="I91" s="134">
        <v>1</v>
      </c>
      <c r="J91" s="65"/>
      <c r="K91" s="21">
        <f t="shared" si="4"/>
        <v>1</v>
      </c>
    </row>
    <row r="92" spans="1:11" s="30" customFormat="1" ht="12.75" customHeight="1">
      <c r="A92" s="412"/>
      <c r="B92" s="46"/>
      <c r="C92" s="118"/>
      <c r="D92" s="54">
        <v>2219</v>
      </c>
      <c r="E92" s="124">
        <v>5173</v>
      </c>
      <c r="F92" s="119" t="s">
        <v>59</v>
      </c>
      <c r="G92" s="125" t="s">
        <v>61</v>
      </c>
      <c r="H92" s="3">
        <v>0</v>
      </c>
      <c r="I92" s="134">
        <v>12</v>
      </c>
      <c r="J92" s="65"/>
      <c r="K92" s="21">
        <f t="shared" si="4"/>
        <v>12</v>
      </c>
    </row>
    <row r="93" spans="1:11" s="30" customFormat="1" ht="12.75" customHeight="1">
      <c r="A93" s="412"/>
      <c r="B93" s="46"/>
      <c r="C93" s="118"/>
      <c r="D93" s="54">
        <v>2219</v>
      </c>
      <c r="E93" s="124">
        <v>5175</v>
      </c>
      <c r="F93" s="119" t="s">
        <v>58</v>
      </c>
      <c r="G93" s="125" t="s">
        <v>16</v>
      </c>
      <c r="H93" s="123">
        <v>0</v>
      </c>
      <c r="I93" s="134">
        <v>4</v>
      </c>
      <c r="J93" s="65"/>
      <c r="K93" s="21">
        <f t="shared" si="4"/>
        <v>4</v>
      </c>
    </row>
    <row r="94" spans="1:11" ht="12.75" customHeight="1">
      <c r="A94" s="412"/>
      <c r="B94" s="46"/>
      <c r="C94" s="118"/>
      <c r="D94" s="54">
        <v>2219</v>
      </c>
      <c r="E94" s="121">
        <v>5175</v>
      </c>
      <c r="F94" s="59" t="s">
        <v>60</v>
      </c>
      <c r="G94" s="125" t="s">
        <v>16</v>
      </c>
      <c r="H94" s="3">
        <v>0</v>
      </c>
      <c r="I94" s="134">
        <v>2</v>
      </c>
      <c r="J94" s="65"/>
      <c r="K94" s="21">
        <f t="shared" si="4"/>
        <v>2</v>
      </c>
    </row>
    <row r="95" spans="1:11" s="30" customFormat="1" ht="12.75" customHeight="1" thickBot="1">
      <c r="A95" s="412"/>
      <c r="B95" s="126"/>
      <c r="C95" s="127"/>
      <c r="D95" s="54">
        <v>2219</v>
      </c>
      <c r="E95" s="128">
        <v>5175</v>
      </c>
      <c r="F95" s="72" t="s">
        <v>59</v>
      </c>
      <c r="G95" s="129" t="s">
        <v>16</v>
      </c>
      <c r="H95" s="2">
        <v>0</v>
      </c>
      <c r="I95" s="136">
        <v>34</v>
      </c>
      <c r="J95" s="79"/>
      <c r="K95" s="21">
        <f t="shared" si="4"/>
        <v>34</v>
      </c>
    </row>
    <row r="96" spans="1:11" s="30" customFormat="1" ht="22.5">
      <c r="A96" s="412"/>
      <c r="B96" s="130" t="s">
        <v>2</v>
      </c>
      <c r="C96" s="48" t="s">
        <v>63</v>
      </c>
      <c r="D96" s="114" t="s">
        <v>0</v>
      </c>
      <c r="E96" s="115" t="s">
        <v>0</v>
      </c>
      <c r="F96" s="116"/>
      <c r="G96" s="35" t="s">
        <v>64</v>
      </c>
      <c r="H96" s="117">
        <f>SUM(H97:H99)</f>
        <v>0</v>
      </c>
      <c r="I96" s="117">
        <f>SUM(I97:I99)</f>
        <v>41944.865</v>
      </c>
      <c r="J96" s="117">
        <f>SUM(J97:J99)</f>
        <v>0</v>
      </c>
      <c r="K96" s="52">
        <f>SUM(K97:K99)</f>
        <v>41944.865</v>
      </c>
    </row>
    <row r="97" spans="1:11" s="30" customFormat="1" ht="12.75" customHeight="1">
      <c r="A97" s="412"/>
      <c r="B97" s="46"/>
      <c r="C97" s="118"/>
      <c r="D97" s="54">
        <v>2212</v>
      </c>
      <c r="E97" s="121">
        <v>6351</v>
      </c>
      <c r="F97" s="59" t="s">
        <v>58</v>
      </c>
      <c r="G97" s="125" t="s">
        <v>36</v>
      </c>
      <c r="H97" s="123">
        <v>0</v>
      </c>
      <c r="I97" s="65">
        <v>4194.487</v>
      </c>
      <c r="J97" s="65"/>
      <c r="K97" s="21">
        <f>I97+J97</f>
        <v>4194.487</v>
      </c>
    </row>
    <row r="98" spans="1:11" s="17" customFormat="1" ht="12.75" customHeight="1">
      <c r="A98" s="412"/>
      <c r="B98" s="46"/>
      <c r="C98" s="118"/>
      <c r="D98" s="84">
        <v>2212</v>
      </c>
      <c r="E98" s="121">
        <v>6451</v>
      </c>
      <c r="F98" s="59" t="s">
        <v>35</v>
      </c>
      <c r="G98" s="125" t="s">
        <v>82</v>
      </c>
      <c r="H98" s="3">
        <v>0</v>
      </c>
      <c r="I98" s="65">
        <v>37750.378</v>
      </c>
      <c r="J98" s="65"/>
      <c r="K98" s="21">
        <f>I98+J98</f>
        <v>37750.378</v>
      </c>
    </row>
    <row r="99" spans="1:11" s="30" customFormat="1" ht="12.75" customHeight="1" thickBot="1">
      <c r="A99" s="413"/>
      <c r="B99" s="131"/>
      <c r="C99" s="127"/>
      <c r="D99" s="132">
        <v>2212</v>
      </c>
      <c r="E99" s="71">
        <v>6351</v>
      </c>
      <c r="F99" s="72" t="s">
        <v>59</v>
      </c>
      <c r="G99" s="129" t="s">
        <v>36</v>
      </c>
      <c r="H99" s="87">
        <v>0</v>
      </c>
      <c r="I99" s="78">
        <v>0</v>
      </c>
      <c r="J99" s="2"/>
      <c r="K99" s="26">
        <f>I99+J99</f>
        <v>0</v>
      </c>
    </row>
  </sheetData>
  <sheetProtection/>
  <mergeCells count="13">
    <mergeCell ref="A7:A99"/>
    <mergeCell ref="E5:E6"/>
    <mergeCell ref="F5:F6"/>
    <mergeCell ref="A1:K1"/>
    <mergeCell ref="A3:K3"/>
    <mergeCell ref="I5:I6"/>
    <mergeCell ref="J5:K5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5905511811023623" bottom="0.51" header="0" footer="0"/>
  <pageSetup horizontalDpi="600" verticalDpi="600" orientation="portrait" paperSize="9" scale="90" r:id="rId1"/>
  <headerFooter alignWithMargins="0">
    <oddHeader>&amp;R&amp;F</oddHeader>
    <oddFooter>&amp;C&amp;A</oddFoot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2013-10-16T11:42:26Z</cp:lastPrinted>
  <dcterms:created xsi:type="dcterms:W3CDTF">2006-09-25T08:49:57Z</dcterms:created>
  <dcterms:modified xsi:type="dcterms:W3CDTF">2013-10-25T06:27:25Z</dcterms:modified>
  <cp:category/>
  <cp:version/>
  <cp:contentType/>
  <cp:contentStatus/>
</cp:coreProperties>
</file>