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příjmy OD" sheetId="2" r:id="rId2"/>
    <sheet name="92306" sheetId="3" r:id="rId3"/>
  </sheets>
  <definedNames>
    <definedName name="_xlnm.Print_Titles" localSheetId="2">'92306'!$5:$6</definedName>
  </definedNames>
  <calcPr fullCalcOnLoad="1"/>
</workbook>
</file>

<file path=xl/sharedStrings.xml><?xml version="1.0" encoding="utf-8"?>
<sst xmlns="http://schemas.openxmlformats.org/spreadsheetml/2006/main" count="505" uniqueCount="201">
  <si>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</si>
  <si>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</si>
  <si>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</si>
  <si>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</si>
  <si>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</si>
  <si>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</si>
  <si>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</si>
  <si>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</si>
  <si>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</si>
  <si>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</si>
  <si>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</si>
  <si>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</si>
  <si>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</si>
  <si>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</si>
  <si>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</si>
  <si>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</si>
  <si>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</si>
  <si>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</si>
  <si>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</si>
  <si>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</si>
  <si>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</si>
  <si>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</si>
  <si>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</si>
  <si>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</si>
  <si>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</si>
  <si>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</si>
  <si>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</si>
  <si>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</si>
  <si>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</si>
  <si>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</si>
  <si>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</si>
  <si>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</si>
  <si>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</si>
  <si>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</si>
  <si>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</si>
  <si>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</si>
  <si>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</si>
  <si>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</si>
  <si>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</si>
  <si>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</si>
  <si>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</si>
  <si>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</si>
  <si>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</si>
  <si>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</si>
  <si>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</si>
  <si>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</si>
  <si>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</si>
  <si>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</si>
  <si>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</si>
  <si>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</si>
  <si>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</si>
  <si>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</si>
  <si>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</si>
  <si>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</si>
  <si>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</si>
  <si>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</si>
  <si>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</si>
  <si>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</si>
  <si>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</si>
  <si>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</si>
  <si>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</si>
  <si>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Kap.915-energie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</si>
  <si>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</si>
  <si>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</si>
  <si>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</si>
  <si>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</si>
  <si>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>SR 2013</t>
  </si>
  <si>
    <t>UR I 2013</t>
  </si>
  <si>
    <t>UR II 2013</t>
  </si>
  <si>
    <t xml:space="preserve">   neinv. dotace ze zahraničí</t>
  </si>
  <si>
    <t>415x</t>
  </si>
  <si>
    <t xml:space="preserve">    investiční dotace ze zahraničí</t>
  </si>
  <si>
    <t>1. Zapojení fondů z r. 2012</t>
  </si>
  <si>
    <t>2. Zapojení  zvl.účtů z r. 2012</t>
  </si>
  <si>
    <t>3. Zapojení výsl. hosp.2012</t>
  </si>
  <si>
    <t>Příjmy a finanční zdroje odboru dopravy 2013</t>
  </si>
  <si>
    <t>Přijaté transfery (dotace a příspěvky) a zdroje (financování)</t>
  </si>
  <si>
    <t>tis.Kč</t>
  </si>
  <si>
    <t>ORJ</t>
  </si>
  <si>
    <t>ÚZ</t>
  </si>
  <si>
    <t>P Ř Í J M Y   A  T R A N S F E R Y   2 0 1 3</t>
  </si>
  <si>
    <t>příjmy celkem</t>
  </si>
  <si>
    <t>A1) vlastní příjmy - daňové příjmy</t>
  </si>
  <si>
    <t>0006</t>
  </si>
  <si>
    <t>správní poplatky</t>
  </si>
  <si>
    <t>A2) vlastní příjmy - nedaňové příjmy</t>
  </si>
  <si>
    <t>věcná břemena</t>
  </si>
  <si>
    <t>kauce a sankční platby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</si>
  <si>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</si>
  <si>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</si>
  <si>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</si>
  <si>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</si>
  <si>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</si>
  <si>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neinvestiční transfery přijaté od obcí</t>
  </si>
  <si>
    <t>42xx</t>
  </si>
  <si>
    <t>B2) Dotace a příspěvky - investiční</t>
  </si>
  <si>
    <t>06</t>
  </si>
  <si>
    <t>nákup ostatních služeb</t>
  </si>
  <si>
    <t>nákup materiálu</t>
  </si>
  <si>
    <t>pohoštění</t>
  </si>
  <si>
    <t>Rozpis výdajů kapitoly 923 - odbor dopravy</t>
  </si>
  <si>
    <t>92306 - Spolufinancování EU</t>
  </si>
  <si>
    <t>S P O L U F I N A N C O V Á N Í   E U</t>
  </si>
  <si>
    <t>běžné a kapitálové výdaje resortu celkem</t>
  </si>
  <si>
    <t>ROP</t>
  </si>
  <si>
    <t>0650420000</t>
  </si>
  <si>
    <t>ROP - III/28724 Malá Skála - Frýdštejn</t>
  </si>
  <si>
    <t>stavba nebo rekonstrukce silnice</t>
  </si>
  <si>
    <t>38185501</t>
  </si>
  <si>
    <t>38585505</t>
  </si>
  <si>
    <t>služby peněžních ústavů</t>
  </si>
  <si>
    <t>0650320000</t>
  </si>
  <si>
    <t>ROP - II/287 Kokonín - Bratříkov</t>
  </si>
  <si>
    <t>0650430000</t>
  </si>
  <si>
    <t>ROP - II/283 Turnov 5. května</t>
  </si>
  <si>
    <t>0650440000</t>
  </si>
  <si>
    <t>ROP - přeložka komunikace II/592 Chrastava - II.etapa</t>
  </si>
  <si>
    <t>0650441601</t>
  </si>
  <si>
    <t>00000000</t>
  </si>
  <si>
    <t>investiční transfery zřízeným příspěvkovým organizacím</t>
  </si>
  <si>
    <t>0650450000</t>
  </si>
  <si>
    <t>ROP - III/2921, 2922 vč. 2 mostů, Pelechov - Záhoří - Semily</t>
  </si>
  <si>
    <t>0650460000</t>
  </si>
  <si>
    <t>ROP - II/268 x II/270 Mimoň - OK Kozinovo nám.</t>
  </si>
  <si>
    <t>0650470000</t>
  </si>
  <si>
    <r>
      <t>ROP - III/2784 Liberec, přestavba křižovatky Č. mládeže - 2. etapa</t>
    </r>
  </si>
  <si>
    <t>0650340000</t>
  </si>
  <si>
    <t>ROP - III/29023 Tanvald - ul. Nemocniční a Pod Špičákem</t>
  </si>
  <si>
    <t>0650480000</t>
  </si>
  <si>
    <t>ROP - II/270 Luhov - Postřelná</t>
  </si>
  <si>
    <t>0650490000</t>
  </si>
  <si>
    <t>ROP - II/268 x II/270 Mimoň - OK nám. ČSLA</t>
  </si>
  <si>
    <t>0650540000</t>
  </si>
  <si>
    <t>ROP - II/270 Mimoň-humanizace průtahu a OK Tyršovo náměstí</t>
  </si>
  <si>
    <t>0650580000</t>
  </si>
  <si>
    <t>ROP IV. výzva - silnice III/27017 Krompach - státní hranice</t>
  </si>
  <si>
    <t>0659000000</t>
  </si>
  <si>
    <t>Vratky úroků RRRS z předfinancování 3. výzvy ROP</t>
  </si>
  <si>
    <t>ostatní neinvestiční výdaje jinde nezařazené</t>
  </si>
  <si>
    <t>OP PS pro cíl EÚS</t>
  </si>
  <si>
    <t>0650361601</t>
  </si>
  <si>
    <t>41100000</t>
  </si>
  <si>
    <t>41500000</t>
  </si>
  <si>
    <t>41117007</t>
  </si>
  <si>
    <t>cestovné</t>
  </si>
  <si>
    <t>0650570000</t>
  </si>
  <si>
    <t>0650601601</t>
  </si>
  <si>
    <t>Cíl 3 - Rekonstrukce příhraničních komunikací a mostů po povodních 2010</t>
  </si>
  <si>
    <t>ostatní přijaté vratky transferů</t>
  </si>
  <si>
    <t>2006</t>
  </si>
  <si>
    <t>Příprava a realizace infrastruktury pro páteřní cyklotrasu Odra Nisa</t>
  </si>
  <si>
    <t>Telematika Mísečky</t>
  </si>
  <si>
    <t>pasportizace silniční vegetace u silnic II. a III. třídy</t>
  </si>
  <si>
    <t>0650610000</t>
  </si>
  <si>
    <t>ROP - KORID - modern. odbavovacího systému LK - spolufinancování LK</t>
  </si>
  <si>
    <t>neinvestiční transfery právnickým osobám</t>
  </si>
  <si>
    <t>investiční transfery právnickým osobám</t>
  </si>
  <si>
    <t>0650620000</t>
  </si>
  <si>
    <t>ROP - KORID - modern. odbavovacího systému LK - půjčka uznatelné výdaje</t>
  </si>
  <si>
    <t>neinvestiční půjč.prostř. právnickým osobám</t>
  </si>
  <si>
    <t>investiční půjč.prostř. právnickým osobám</t>
  </si>
  <si>
    <t>0650630000</t>
  </si>
  <si>
    <t>ROP - KORID - modern. odbavovacího systému LK - půjčka neuznatelné výdaje</t>
  </si>
  <si>
    <t>0650541601</t>
  </si>
  <si>
    <t>0650341601</t>
  </si>
  <si>
    <t>ZDROJOVÁ  A VÝDAJOVÁ ČÁST ROZPOČTU LK 2013</t>
  </si>
  <si>
    <t>vypořádání minulých let mezi RRRS a krajem</t>
  </si>
  <si>
    <t>úhrady sankcí jiným rozpočtům</t>
  </si>
  <si>
    <t>ostatní úroky a ostatní finanční výdaje</t>
  </si>
  <si>
    <t>Cíl 3 - III/27014 Krompach - Jonsdorf, I.etapa</t>
  </si>
  <si>
    <t>Cíl 3 - LUBAHN</t>
  </si>
  <si>
    <t>investiční půjčené prostředky zřízeným příspěvkovým org.</t>
  </si>
  <si>
    <t>Kap.926-dotační fond</t>
  </si>
  <si>
    <t>1406</t>
  </si>
  <si>
    <t>RU</t>
  </si>
  <si>
    <t>Vybavení dětského dopravního hřiště</t>
  </si>
  <si>
    <t>finanční vypořádání minulých let mezi krajem a obcemi</t>
  </si>
  <si>
    <t>přijaté nekapitálové příspěvky a náhrady</t>
  </si>
  <si>
    <t>náklady řízení</t>
  </si>
  <si>
    <t>2306</t>
  </si>
  <si>
    <t>38585005</t>
  </si>
  <si>
    <t>neinvestiční přijaté transfery od regionálních rad</t>
  </si>
  <si>
    <t>Povodně - Obnova majetku po povodních - INV transfer MMR</t>
  </si>
  <si>
    <t>17789</t>
  </si>
  <si>
    <t>ostatní investiční přijaté transfery ze státního rozpočtu</t>
  </si>
  <si>
    <t>ostatní odvody příspěvkových organizací</t>
  </si>
  <si>
    <t>vratky z autobusové dopravní obslužnosti</t>
  </si>
  <si>
    <t>vratky z drážní dopravní obslužnosti</t>
  </si>
  <si>
    <t>příspěvek na dopravní obslužnost od obchodních společností</t>
  </si>
  <si>
    <t>ostatní nedaňové příjmy</t>
  </si>
  <si>
    <t>Povodně 2013 - krytí škod v dopravní infastruktuře</t>
  </si>
  <si>
    <t>91252</t>
  </si>
  <si>
    <t>neinvestiční přijaté transfery ze státních fondů</t>
  </si>
  <si>
    <t>Příspěvek na ztrátu dopravce z provozu veřejné osobní drážní dopravy</t>
  </si>
  <si>
    <t>27355</t>
  </si>
  <si>
    <t>ostatní neinvestiční přijaté transfery ze státního rozpočtu</t>
  </si>
  <si>
    <t>0650544007</t>
  </si>
  <si>
    <t xml:space="preserve">investiční dotace od obcí </t>
  </si>
  <si>
    <t>18.změna-RO č. 322/13</t>
  </si>
  <si>
    <t>10.změna-RO č. 322/13</t>
  </si>
  <si>
    <t>splátky půjčených prostředků od příspěvkových organizací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</si>
</sst>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4"/>
      <name val="Arial CE"/>
      <family val="0"/>
    </font>
    <font>
      <b/>
      <sz val="8"/>
      <name val="Arial CE"/>
      <family val="0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/>
      <right/>
      <top style="medium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11">
    <xf numFmtId="0" fontId="0" fillId="0" borderId="0" xfId="0" applyAlignment="1">
      <alignment/>
    </xf>
    <xf numFmtId="0" fontId="4" fillId="0" borderId="10" xfId="50" applyFont="1" applyFill="1" applyBorder="1" applyAlignment="1">
      <alignment horizontal="center" vertical="center"/>
      <protection/>
    </xf>
    <xf numFmtId="4" fontId="4" fillId="0" borderId="11" xfId="50" applyNumberFormat="1" applyFont="1" applyFill="1" applyBorder="1" applyAlignment="1">
      <alignment vertical="center"/>
      <protection/>
    </xf>
    <xf numFmtId="4" fontId="4" fillId="0" borderId="12" xfId="50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4" fontId="9" fillId="0" borderId="13" xfId="0" applyNumberFormat="1" applyFont="1" applyBorder="1" applyAlignment="1">
      <alignment horizontal="right" wrapText="1"/>
    </xf>
    <xf numFmtId="4" fontId="9" fillId="0" borderId="14" xfId="0" applyNumberFormat="1" applyFont="1" applyBorder="1" applyAlignment="1">
      <alignment horizontal="right" wrapText="1"/>
    </xf>
    <xf numFmtId="4" fontId="9" fillId="0" borderId="15" xfId="0" applyNumberFormat="1" applyFont="1" applyBorder="1" applyAlignment="1">
      <alignment horizontal="right" wrapText="1"/>
    </xf>
    <xf numFmtId="4" fontId="1" fillId="0" borderId="16" xfId="50" applyNumberFormat="1" applyFont="1" applyFill="1" applyBorder="1" applyAlignment="1">
      <alignment vertical="center"/>
      <protection/>
    </xf>
    <xf numFmtId="4" fontId="1" fillId="0" borderId="17" xfId="50" applyNumberFormat="1" applyFont="1" applyFill="1" applyBorder="1" applyAlignment="1">
      <alignment vertical="center"/>
      <protection/>
    </xf>
    <xf numFmtId="0" fontId="31" fillId="0" borderId="0" xfId="50" applyFont="1" applyFill="1" applyAlignment="1">
      <alignment horizontal="center" vertical="center"/>
      <protection/>
    </xf>
    <xf numFmtId="0" fontId="0" fillId="0" borderId="0" xfId="50" applyFont="1" applyFill="1" applyAlignment="1">
      <alignment vertical="center"/>
      <protection/>
    </xf>
    <xf numFmtId="0" fontId="5" fillId="0" borderId="0" xfId="50" applyFont="1" applyFill="1" applyAlignment="1">
      <alignment horizontal="center" vertical="center"/>
      <protection/>
    </xf>
    <xf numFmtId="0" fontId="4" fillId="0" borderId="0" xfId="50" applyFont="1" applyFill="1" applyAlignment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1" xfId="50" applyFont="1" applyFill="1" applyBorder="1" applyAlignment="1">
      <alignment horizontal="center" vertical="center"/>
      <protection/>
    </xf>
    <xf numFmtId="49" fontId="4" fillId="0" borderId="19" xfId="50" applyNumberFormat="1" applyFont="1" applyFill="1" applyBorder="1" applyAlignment="1">
      <alignment horizontal="center" vertical="center"/>
      <protection/>
    </xf>
    <xf numFmtId="0" fontId="4" fillId="0" borderId="20" xfId="50" applyFont="1" applyFill="1" applyBorder="1" applyAlignment="1">
      <alignment horizontal="center" vertical="center"/>
      <protection/>
    </xf>
    <xf numFmtId="49" fontId="4" fillId="0" borderId="10" xfId="50" applyNumberFormat="1" applyFont="1" applyFill="1" applyBorder="1" applyAlignment="1">
      <alignment horizontal="center" vertical="center"/>
      <protection/>
    </xf>
    <xf numFmtId="49" fontId="4" fillId="0" borderId="21" xfId="50" applyNumberFormat="1" applyFont="1" applyFill="1" applyBorder="1" applyAlignment="1">
      <alignment horizontal="center" vertical="center"/>
      <protection/>
    </xf>
    <xf numFmtId="0" fontId="4" fillId="0" borderId="22" xfId="50" applyFont="1" applyFill="1" applyBorder="1" applyAlignment="1">
      <alignment horizontal="center" vertical="center"/>
      <protection/>
    </xf>
    <xf numFmtId="0" fontId="5" fillId="0" borderId="0" xfId="50" applyFont="1" applyFill="1" applyAlignment="1">
      <alignment vertical="center"/>
      <protection/>
    </xf>
    <xf numFmtId="49" fontId="4" fillId="24" borderId="19" xfId="50" applyNumberFormat="1" applyFont="1" applyFill="1" applyBorder="1" applyAlignment="1">
      <alignment horizontal="center" vertical="center"/>
      <protection/>
    </xf>
    <xf numFmtId="0" fontId="4" fillId="24" borderId="20" xfId="50" applyFont="1" applyFill="1" applyBorder="1" applyAlignment="1">
      <alignment horizontal="center" vertical="center"/>
      <protection/>
    </xf>
    <xf numFmtId="49" fontId="4" fillId="24" borderId="10" xfId="50" applyNumberFormat="1" applyFont="1" applyFill="1" applyBorder="1" applyAlignment="1">
      <alignment horizontal="center" vertical="center"/>
      <protection/>
    </xf>
    <xf numFmtId="0" fontId="4" fillId="24" borderId="10" xfId="50" applyFont="1" applyFill="1" applyBorder="1" applyAlignment="1">
      <alignment horizontal="center" vertical="center"/>
      <protection/>
    </xf>
    <xf numFmtId="49" fontId="4" fillId="24" borderId="21" xfId="50" applyNumberFormat="1" applyFont="1" applyFill="1" applyBorder="1" applyAlignment="1">
      <alignment horizontal="center" vertical="center"/>
      <protection/>
    </xf>
    <xf numFmtId="0" fontId="4" fillId="24" borderId="22" xfId="50" applyFont="1" applyFill="1" applyBorder="1" applyAlignment="1">
      <alignment horizontal="left" vertical="center"/>
      <protection/>
    </xf>
    <xf numFmtId="4" fontId="4" fillId="24" borderId="12" xfId="50" applyNumberFormat="1" applyFont="1" applyFill="1" applyBorder="1" applyAlignment="1">
      <alignment vertical="center"/>
      <protection/>
    </xf>
    <xf numFmtId="4" fontId="4" fillId="24" borderId="23" xfId="50" applyNumberFormat="1" applyFont="1" applyFill="1" applyBorder="1" applyAlignment="1">
      <alignment vertical="center"/>
      <protection/>
    </xf>
    <xf numFmtId="4" fontId="4" fillId="24" borderId="11" xfId="50" applyNumberFormat="1" applyFont="1" applyFill="1" applyBorder="1" applyAlignment="1">
      <alignment vertical="center"/>
      <protection/>
    </xf>
    <xf numFmtId="4" fontId="4" fillId="24" borderId="24" xfId="50" applyNumberFormat="1" applyFont="1" applyFill="1" applyBorder="1" applyAlignment="1">
      <alignment vertical="center"/>
      <protection/>
    </xf>
    <xf numFmtId="49" fontId="1" fillId="0" borderId="25" xfId="50" applyNumberFormat="1" applyFont="1" applyFill="1" applyBorder="1" applyAlignment="1">
      <alignment horizontal="center" vertical="center"/>
      <protection/>
    </xf>
    <xf numFmtId="0" fontId="1" fillId="0" borderId="26" xfId="49" applyFont="1" applyBorder="1" applyAlignment="1">
      <alignment horizontal="center" vertical="center"/>
      <protection/>
    </xf>
    <xf numFmtId="0" fontId="1" fillId="0" borderId="27" xfId="50" applyFont="1" applyFill="1" applyBorder="1" applyAlignment="1">
      <alignment horizontal="center" vertical="center"/>
      <protection/>
    </xf>
    <xf numFmtId="0" fontId="1" fillId="0" borderId="14" xfId="49" applyFont="1" applyBorder="1" applyAlignment="1">
      <alignment horizontal="center" vertical="center"/>
      <protection/>
    </xf>
    <xf numFmtId="0" fontId="1" fillId="0" borderId="28" xfId="49" applyFont="1" applyBorder="1" applyAlignment="1">
      <alignment horizontal="center" vertical="center"/>
      <protection/>
    </xf>
    <xf numFmtId="0" fontId="0" fillId="0" borderId="26" xfId="50" applyFont="1" applyFill="1" applyBorder="1" applyAlignment="1">
      <alignment vertical="center"/>
      <protection/>
    </xf>
    <xf numFmtId="0" fontId="1" fillId="0" borderId="29" xfId="49" applyFont="1" applyBorder="1" applyAlignment="1">
      <alignment horizontal="left" vertical="center"/>
      <protection/>
    </xf>
    <xf numFmtId="4" fontId="1" fillId="0" borderId="0" xfId="49" applyNumberFormat="1" applyFont="1" applyBorder="1" applyAlignment="1">
      <alignment vertical="center"/>
      <protection/>
    </xf>
    <xf numFmtId="4" fontId="1" fillId="0" borderId="25" xfId="49" applyNumberFormat="1" applyFont="1" applyBorder="1" applyAlignment="1">
      <alignment vertical="center"/>
      <protection/>
    </xf>
    <xf numFmtId="4" fontId="4" fillId="0" borderId="25" xfId="50" applyNumberFormat="1" applyFont="1" applyFill="1" applyBorder="1" applyAlignment="1">
      <alignment vertical="center"/>
      <protection/>
    </xf>
    <xf numFmtId="4" fontId="1" fillId="0" borderId="30" xfId="50" applyNumberFormat="1" applyFont="1" applyFill="1" applyBorder="1" applyAlignment="1">
      <alignment vertical="center"/>
      <protection/>
    </xf>
    <xf numFmtId="49" fontId="1" fillId="0" borderId="31" xfId="50" applyNumberFormat="1" applyFont="1" applyFill="1" applyBorder="1" applyAlignment="1">
      <alignment horizontal="center" vertical="center"/>
      <protection/>
    </xf>
    <xf numFmtId="0" fontId="1" fillId="0" borderId="13" xfId="49" applyFont="1" applyFill="1" applyBorder="1" applyAlignment="1">
      <alignment horizontal="center" vertical="center"/>
      <protection/>
    </xf>
    <xf numFmtId="0" fontId="1" fillId="0" borderId="32" xfId="50" applyFont="1" applyFill="1" applyBorder="1" applyAlignment="1">
      <alignment horizontal="center" vertical="center"/>
      <protection/>
    </xf>
    <xf numFmtId="0" fontId="1" fillId="0" borderId="32" xfId="50" applyFont="1" applyBorder="1" applyAlignment="1">
      <alignment vertical="center"/>
      <protection/>
    </xf>
    <xf numFmtId="0" fontId="1" fillId="0" borderId="32" xfId="49" applyFont="1" applyBorder="1" applyAlignment="1">
      <alignment horizontal="center" vertical="center"/>
      <protection/>
    </xf>
    <xf numFmtId="0" fontId="0" fillId="0" borderId="32" xfId="50" applyFont="1" applyFill="1" applyBorder="1" applyAlignment="1">
      <alignment vertical="center"/>
      <protection/>
    </xf>
    <xf numFmtId="0" fontId="1" fillId="0" borderId="32" xfId="49" applyFont="1" applyBorder="1" applyAlignment="1">
      <alignment vertical="center"/>
      <protection/>
    </xf>
    <xf numFmtId="4" fontId="1" fillId="0" borderId="33" xfId="49" applyNumberFormat="1" applyFont="1" applyBorder="1" applyAlignment="1">
      <alignment vertical="center"/>
      <protection/>
    </xf>
    <xf numFmtId="4" fontId="1" fillId="0" borderId="33" xfId="50" applyNumberFormat="1" applyFont="1" applyFill="1" applyBorder="1" applyAlignment="1">
      <alignment vertical="center"/>
      <protection/>
    </xf>
    <xf numFmtId="0" fontId="1" fillId="0" borderId="26" xfId="49" applyFont="1" applyFill="1" applyBorder="1" applyAlignment="1">
      <alignment horizontal="center" vertical="center"/>
      <protection/>
    </xf>
    <xf numFmtId="0" fontId="1" fillId="0" borderId="34" xfId="50" applyFont="1" applyFill="1" applyBorder="1" applyAlignment="1">
      <alignment horizontal="center" vertical="center"/>
      <protection/>
    </xf>
    <xf numFmtId="0" fontId="1" fillId="0" borderId="26" xfId="50" applyFont="1" applyBorder="1" applyAlignment="1">
      <alignment vertical="center"/>
      <protection/>
    </xf>
    <xf numFmtId="0" fontId="1" fillId="0" borderId="34" xfId="49" applyFont="1" applyBorder="1" applyAlignment="1">
      <alignment horizontal="center" vertical="center"/>
      <protection/>
    </xf>
    <xf numFmtId="0" fontId="0" fillId="0" borderId="34" xfId="50" applyFont="1" applyFill="1" applyBorder="1" applyAlignment="1">
      <alignment vertical="center"/>
      <protection/>
    </xf>
    <xf numFmtId="0" fontId="1" fillId="0" borderId="34" xfId="49" applyFont="1" applyBorder="1" applyAlignment="1">
      <alignment vertical="center"/>
      <protection/>
    </xf>
    <xf numFmtId="4" fontId="1" fillId="0" borderId="17" xfId="49" applyNumberFormat="1" applyFont="1" applyBorder="1" applyAlignment="1">
      <alignment vertical="center"/>
      <protection/>
    </xf>
    <xf numFmtId="0" fontId="1" fillId="0" borderId="35" xfId="49" applyFont="1" applyFill="1" applyBorder="1" applyAlignment="1">
      <alignment horizontal="center" vertical="center"/>
      <protection/>
    </xf>
    <xf numFmtId="0" fontId="1" fillId="0" borderId="35" xfId="50" applyFont="1" applyFill="1" applyBorder="1" applyAlignment="1">
      <alignment horizontal="center" vertical="center"/>
      <protection/>
    </xf>
    <xf numFmtId="49" fontId="1" fillId="0" borderId="32" xfId="50" applyNumberFormat="1" applyFont="1" applyFill="1" applyBorder="1" applyAlignment="1">
      <alignment horizontal="center" vertical="center"/>
      <protection/>
    </xf>
    <xf numFmtId="0" fontId="1" fillId="0" borderId="36" xfId="50" applyFont="1" applyFill="1" applyBorder="1" applyAlignment="1">
      <alignment vertical="center"/>
      <protection/>
    </xf>
    <xf numFmtId="4" fontId="1" fillId="0" borderId="37" xfId="50" applyNumberFormat="1" applyFont="1" applyFill="1" applyBorder="1" applyAlignment="1">
      <alignment vertical="center"/>
      <protection/>
    </xf>
    <xf numFmtId="4" fontId="1" fillId="0" borderId="38" xfId="50" applyNumberFormat="1" applyFont="1" applyFill="1" applyBorder="1" applyAlignment="1">
      <alignment vertical="center"/>
      <protection/>
    </xf>
    <xf numFmtId="171" fontId="1" fillId="0" borderId="38" xfId="50" applyNumberFormat="1" applyFont="1" applyFill="1" applyBorder="1" applyAlignment="1">
      <alignment vertical="center"/>
      <protection/>
    </xf>
    <xf numFmtId="4" fontId="1" fillId="0" borderId="39" xfId="50" applyNumberFormat="1" applyFont="1" applyFill="1" applyBorder="1" applyAlignment="1">
      <alignment vertical="center"/>
      <protection/>
    </xf>
    <xf numFmtId="0" fontId="1" fillId="0" borderId="40" xfId="50" applyFont="1" applyFill="1" applyBorder="1" applyAlignment="1">
      <alignment horizontal="center" vertical="center"/>
      <protection/>
    </xf>
    <xf numFmtId="49" fontId="1" fillId="0" borderId="41" xfId="50" applyNumberFormat="1" applyFont="1" applyFill="1" applyBorder="1" applyAlignment="1">
      <alignment horizontal="center" vertical="center"/>
      <protection/>
    </xf>
    <xf numFmtId="0" fontId="1" fillId="0" borderId="42" xfId="50" applyFont="1" applyFill="1" applyBorder="1" applyAlignment="1">
      <alignment vertical="center"/>
      <protection/>
    </xf>
    <xf numFmtId="4" fontId="1" fillId="0" borderId="0" xfId="50" applyNumberFormat="1" applyFont="1" applyFill="1" applyBorder="1" applyAlignment="1">
      <alignment vertical="center"/>
      <protection/>
    </xf>
    <xf numFmtId="4" fontId="1" fillId="0" borderId="25" xfId="50" applyNumberFormat="1" applyFont="1" applyFill="1" applyBorder="1" applyAlignment="1">
      <alignment vertical="center"/>
      <protection/>
    </xf>
    <xf numFmtId="0" fontId="1" fillId="0" borderId="29" xfId="49" applyFont="1" applyBorder="1" applyAlignment="1">
      <alignment vertical="center"/>
      <protection/>
    </xf>
    <xf numFmtId="4" fontId="1" fillId="0" borderId="43" xfId="49" applyNumberFormat="1" applyFont="1" applyBorder="1" applyAlignment="1">
      <alignment vertical="center"/>
      <protection/>
    </xf>
    <xf numFmtId="4" fontId="1" fillId="0" borderId="18" xfId="49" applyNumberFormat="1" applyFont="1" applyBorder="1" applyAlignment="1">
      <alignment vertical="center"/>
      <protection/>
    </xf>
    <xf numFmtId="49" fontId="6" fillId="0" borderId="31" xfId="50" applyNumberFormat="1" applyFont="1" applyFill="1" applyBorder="1" applyAlignment="1">
      <alignment horizontal="center" vertical="center" wrapText="1"/>
      <protection/>
    </xf>
    <xf numFmtId="0" fontId="6" fillId="0" borderId="44" xfId="50" applyFont="1" applyFill="1" applyBorder="1" applyAlignment="1">
      <alignment horizontal="center" vertical="center" wrapText="1"/>
      <protection/>
    </xf>
    <xf numFmtId="49" fontId="6" fillId="0" borderId="35" xfId="50" applyNumberFormat="1" applyFont="1" applyFill="1" applyBorder="1" applyAlignment="1">
      <alignment horizontal="center" vertical="center" wrapText="1"/>
      <protection/>
    </xf>
    <xf numFmtId="0" fontId="6" fillId="0" borderId="35" xfId="50" applyFont="1" applyFill="1" applyBorder="1" applyAlignment="1">
      <alignment horizontal="center" vertical="center" wrapText="1"/>
      <protection/>
    </xf>
    <xf numFmtId="0" fontId="6" fillId="0" borderId="36" xfId="48" applyFont="1" applyFill="1" applyBorder="1" applyAlignment="1">
      <alignment vertical="center" wrapText="1"/>
      <protection/>
    </xf>
    <xf numFmtId="4" fontId="6" fillId="0" borderId="37" xfId="50" applyNumberFormat="1" applyFont="1" applyFill="1" applyBorder="1" applyAlignment="1">
      <alignment vertical="center" wrapText="1"/>
      <protection/>
    </xf>
    <xf numFmtId="4" fontId="6" fillId="0" borderId="38" xfId="50" applyNumberFormat="1" applyFont="1" applyFill="1" applyBorder="1" applyAlignment="1">
      <alignment vertical="center" wrapText="1"/>
      <protection/>
    </xf>
    <xf numFmtId="4" fontId="6" fillId="0" borderId="33" xfId="50" applyNumberFormat="1" applyFont="1" applyFill="1" applyBorder="1" applyAlignment="1">
      <alignment vertical="center" wrapText="1"/>
      <protection/>
    </xf>
    <xf numFmtId="49" fontId="1" fillId="0" borderId="45" xfId="50" applyNumberFormat="1" applyFont="1" applyFill="1" applyBorder="1" applyAlignment="1">
      <alignment horizontal="center" vertical="center" wrapText="1"/>
      <protection/>
    </xf>
    <xf numFmtId="0" fontId="1" fillId="0" borderId="46" xfId="50" applyFont="1" applyFill="1" applyBorder="1" applyAlignment="1">
      <alignment horizontal="center" vertical="center" wrapText="1"/>
      <protection/>
    </xf>
    <xf numFmtId="49" fontId="1" fillId="0" borderId="26" xfId="50" applyNumberFormat="1" applyFont="1" applyFill="1" applyBorder="1" applyAlignment="1">
      <alignment horizontal="center" vertical="center" wrapText="1"/>
      <protection/>
    </xf>
    <xf numFmtId="0" fontId="1" fillId="0" borderId="26" xfId="50" applyFont="1" applyFill="1" applyBorder="1" applyAlignment="1">
      <alignment horizontal="center" vertical="center" wrapText="1"/>
      <protection/>
    </xf>
    <xf numFmtId="49" fontId="1" fillId="0" borderId="34" xfId="50" applyNumberFormat="1" applyFont="1" applyFill="1" applyBorder="1" applyAlignment="1">
      <alignment horizontal="center" vertical="center" wrapText="1"/>
      <protection/>
    </xf>
    <xf numFmtId="0" fontId="1" fillId="0" borderId="29" xfId="48" applyFont="1" applyFill="1" applyBorder="1" applyAlignment="1">
      <alignment vertical="center" wrapText="1"/>
      <protection/>
    </xf>
    <xf numFmtId="4" fontId="1" fillId="0" borderId="43" xfId="50" applyNumberFormat="1" applyFont="1" applyFill="1" applyBorder="1" applyAlignment="1">
      <alignment vertical="center" wrapText="1"/>
      <protection/>
    </xf>
    <xf numFmtId="4" fontId="1" fillId="0" borderId="18" xfId="50" applyNumberFormat="1" applyFont="1" applyFill="1" applyBorder="1" applyAlignment="1">
      <alignment vertical="center" wrapText="1"/>
      <protection/>
    </xf>
    <xf numFmtId="4" fontId="1" fillId="0" borderId="47" xfId="50" applyNumberFormat="1" applyFont="1" applyFill="1" applyBorder="1" applyAlignment="1">
      <alignment vertical="center"/>
      <protection/>
    </xf>
    <xf numFmtId="0" fontId="6" fillId="0" borderId="48" xfId="49" applyFont="1" applyFill="1" applyBorder="1" applyAlignment="1">
      <alignment horizontal="center" vertical="center" wrapText="1"/>
      <protection/>
    </xf>
    <xf numFmtId="49" fontId="6" fillId="0" borderId="49" xfId="49" applyNumberFormat="1" applyFont="1" applyFill="1" applyBorder="1" applyAlignment="1">
      <alignment horizontal="center" vertical="center" wrapText="1"/>
      <protection/>
    </xf>
    <xf numFmtId="49" fontId="6" fillId="0" borderId="50" xfId="49" applyNumberFormat="1" applyFont="1" applyFill="1" applyBorder="1" applyAlignment="1">
      <alignment horizontal="center" vertical="center" wrapText="1"/>
      <protection/>
    </xf>
    <xf numFmtId="49" fontId="33" fillId="0" borderId="0" xfId="49" applyNumberFormat="1" applyFont="1" applyBorder="1" applyAlignment="1">
      <alignment vertical="center" textRotation="90"/>
      <protection/>
    </xf>
    <xf numFmtId="0" fontId="1" fillId="0" borderId="0" xfId="51" applyFont="1" applyFill="1" applyBorder="1" applyAlignment="1">
      <alignment horizontal="center" vertical="center"/>
      <protection/>
    </xf>
    <xf numFmtId="49" fontId="1" fillId="0" borderId="0" xfId="51" applyNumberFormat="1" applyFont="1" applyFill="1" applyBorder="1" applyAlignment="1">
      <alignment horizontal="center" vertical="center"/>
      <protection/>
    </xf>
    <xf numFmtId="175" fontId="1" fillId="0" borderId="0" xfId="51" applyNumberFormat="1" applyFont="1" applyFill="1" applyBorder="1" applyAlignment="1">
      <alignment horizontal="center" vertical="center"/>
      <protection/>
    </xf>
    <xf numFmtId="0" fontId="1" fillId="0" borderId="0" xfId="51" applyFont="1" applyFill="1" applyBorder="1" applyAlignment="1">
      <alignment horizontal="left"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0" fontId="5" fillId="0" borderId="0" xfId="51" applyFont="1" applyAlignment="1">
      <alignment horizontal="center" vertical="center"/>
      <protection/>
    </xf>
    <xf numFmtId="0" fontId="4" fillId="0" borderId="0" xfId="51" applyFont="1" applyAlignment="1">
      <alignment horizontal="center" vertical="center"/>
      <protection/>
    </xf>
    <xf numFmtId="0" fontId="0" fillId="0" borderId="0" xfId="51" applyAlignment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1" xfId="51" applyFont="1" applyBorder="1" applyAlignment="1">
      <alignment horizontal="center" vertical="center"/>
      <protection/>
    </xf>
    <xf numFmtId="0" fontId="5" fillId="0" borderId="0" xfId="51" applyFont="1" applyAlignment="1">
      <alignment vertical="center"/>
      <protection/>
    </xf>
    <xf numFmtId="0" fontId="35" fillId="0" borderId="22" xfId="48" applyFont="1" applyBorder="1" applyAlignment="1">
      <alignment vertical="center"/>
      <protection/>
    </xf>
    <xf numFmtId="0" fontId="36" fillId="0" borderId="36" xfId="48" applyFont="1" applyFill="1" applyBorder="1" applyAlignment="1">
      <alignment vertical="center"/>
      <protection/>
    </xf>
    <xf numFmtId="0" fontId="37" fillId="0" borderId="15" xfId="48" applyFont="1" applyFill="1" applyBorder="1" applyAlignment="1">
      <alignment vertical="center" wrapText="1"/>
      <protection/>
    </xf>
    <xf numFmtId="4" fontId="1" fillId="0" borderId="39" xfId="51" applyNumberFormat="1" applyFont="1" applyFill="1" applyBorder="1" applyAlignment="1">
      <alignment vertical="center"/>
      <protection/>
    </xf>
    <xf numFmtId="49" fontId="1" fillId="0" borderId="13" xfId="51" applyNumberFormat="1" applyFont="1" applyFill="1" applyBorder="1" applyAlignment="1">
      <alignment horizontal="center" vertical="center"/>
      <protection/>
    </xf>
    <xf numFmtId="0" fontId="37" fillId="0" borderId="51" xfId="48" applyFont="1" applyFill="1" applyBorder="1" applyAlignment="1">
      <alignment vertical="center" wrapText="1"/>
      <protection/>
    </xf>
    <xf numFmtId="49" fontId="1" fillId="0" borderId="49" xfId="51" applyNumberFormat="1" applyFont="1" applyFill="1" applyBorder="1" applyAlignment="1">
      <alignment horizontal="center" vertical="center"/>
      <protection/>
    </xf>
    <xf numFmtId="0" fontId="1" fillId="0" borderId="49" xfId="51" applyFont="1" applyFill="1" applyBorder="1" applyAlignment="1">
      <alignment horizontal="center" vertical="center"/>
      <protection/>
    </xf>
    <xf numFmtId="4" fontId="1" fillId="0" borderId="16" xfId="51" applyNumberFormat="1" applyFont="1" applyFill="1" applyBorder="1" applyAlignment="1">
      <alignment vertical="center"/>
      <protection/>
    </xf>
    <xf numFmtId="0" fontId="37" fillId="0" borderId="52" xfId="48" applyFont="1" applyFill="1" applyBorder="1" applyAlignment="1">
      <alignment vertical="center"/>
      <protection/>
    </xf>
    <xf numFmtId="0" fontId="37" fillId="0" borderId="52" xfId="48" applyFont="1" applyFill="1" applyBorder="1" applyAlignment="1">
      <alignment vertical="center" wrapText="1"/>
      <protection/>
    </xf>
    <xf numFmtId="0" fontId="37" fillId="0" borderId="29" xfId="48" applyFont="1" applyFill="1" applyBorder="1" applyAlignment="1">
      <alignment vertical="center"/>
      <protection/>
    </xf>
    <xf numFmtId="0" fontId="39" fillId="0" borderId="0" xfId="51" applyFont="1" applyAlignment="1">
      <alignment vertical="center"/>
      <protection/>
    </xf>
    <xf numFmtId="4" fontId="1" fillId="0" borderId="53" xfId="51" applyNumberFormat="1" applyFont="1" applyFill="1" applyBorder="1" applyAlignment="1">
      <alignment vertical="center"/>
      <protection/>
    </xf>
    <xf numFmtId="0" fontId="36" fillId="0" borderId="15" xfId="48" applyFont="1" applyFill="1" applyBorder="1" applyAlignment="1">
      <alignment vertical="center"/>
      <protection/>
    </xf>
    <xf numFmtId="0" fontId="1" fillId="0" borderId="54" xfId="51" applyFont="1" applyFill="1" applyBorder="1" applyAlignment="1">
      <alignment horizontal="center" vertical="center"/>
      <protection/>
    </xf>
    <xf numFmtId="0" fontId="1" fillId="0" borderId="52" xfId="51" applyFont="1" applyFill="1" applyBorder="1" applyAlignment="1">
      <alignment horizontal="left" vertical="center"/>
      <protection/>
    </xf>
    <xf numFmtId="0" fontId="36" fillId="0" borderId="36" xfId="48" applyFont="1" applyBorder="1" applyAlignment="1">
      <alignment vertical="center" wrapText="1"/>
      <protection/>
    </xf>
    <xf numFmtId="49" fontId="41" fillId="0" borderId="38" xfId="50" applyNumberFormat="1" applyFont="1" applyFill="1" applyBorder="1" applyAlignment="1">
      <alignment horizontal="center" vertical="center"/>
      <protection/>
    </xf>
    <xf numFmtId="174" fontId="41" fillId="0" borderId="35" xfId="50" applyNumberFormat="1" applyFont="1" applyFill="1" applyBorder="1" applyAlignment="1">
      <alignment horizontal="center" vertical="center"/>
      <protection/>
    </xf>
    <xf numFmtId="49" fontId="41" fillId="0" borderId="35" xfId="49" applyNumberFormat="1" applyFont="1" applyFill="1" applyBorder="1" applyAlignment="1">
      <alignment horizontal="center" vertical="center" wrapText="1"/>
      <protection/>
    </xf>
    <xf numFmtId="0" fontId="41" fillId="0" borderId="35" xfId="50" applyFont="1" applyFill="1" applyBorder="1" applyAlignment="1">
      <alignment horizontal="center" vertical="center" wrapText="1"/>
      <protection/>
    </xf>
    <xf numFmtId="0" fontId="41" fillId="0" borderId="32" xfId="50" applyFont="1" applyFill="1" applyBorder="1" applyAlignment="1">
      <alignment vertical="center" wrapText="1"/>
      <protection/>
    </xf>
    <xf numFmtId="4" fontId="41" fillId="0" borderId="33" xfId="49" applyNumberFormat="1" applyFont="1" applyFill="1" applyBorder="1" applyAlignment="1">
      <alignment vertical="center" wrapText="1"/>
      <protection/>
    </xf>
    <xf numFmtId="4" fontId="41" fillId="0" borderId="55" xfId="49" applyNumberFormat="1" applyFont="1" applyFill="1" applyBorder="1" applyAlignment="1">
      <alignment vertical="center" wrapText="1"/>
      <protection/>
    </xf>
    <xf numFmtId="0" fontId="41" fillId="0" borderId="32" xfId="50" applyFont="1" applyFill="1" applyBorder="1" applyAlignment="1">
      <alignment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10" xfId="50" applyFont="1" applyBorder="1" applyAlignment="1">
      <alignment horizontal="center" vertical="center"/>
      <protection/>
    </xf>
    <xf numFmtId="49" fontId="4" fillId="0" borderId="21" xfId="50" applyNumberFormat="1" applyFont="1" applyBorder="1" applyAlignment="1">
      <alignment horizontal="center" vertical="center"/>
      <protection/>
    </xf>
    <xf numFmtId="0" fontId="4" fillId="0" borderId="22" xfId="50" applyFont="1" applyBorder="1" applyAlignment="1">
      <alignment horizontal="center" vertical="center"/>
      <protection/>
    </xf>
    <xf numFmtId="0" fontId="34" fillId="0" borderId="20" xfId="50" applyFont="1" applyBorder="1" applyAlignment="1">
      <alignment horizontal="center" vertical="center"/>
      <protection/>
    </xf>
    <xf numFmtId="49" fontId="34" fillId="0" borderId="10" xfId="50" applyNumberFormat="1" applyFont="1" applyBorder="1" applyAlignment="1">
      <alignment horizontal="center" vertical="center"/>
      <protection/>
    </xf>
    <xf numFmtId="0" fontId="34" fillId="0" borderId="10" xfId="50" applyFont="1" applyBorder="1" applyAlignment="1">
      <alignment horizontal="center" vertical="center"/>
      <protection/>
    </xf>
    <xf numFmtId="0" fontId="34" fillId="0" borderId="10" xfId="50" applyFont="1" applyBorder="1" applyAlignment="1">
      <alignment horizontal="center" vertical="center"/>
      <protection/>
    </xf>
    <xf numFmtId="49" fontId="34" fillId="0" borderId="21" xfId="50" applyNumberFormat="1" applyFont="1" applyBorder="1" applyAlignment="1">
      <alignment horizontal="center" vertical="center"/>
      <protection/>
    </xf>
    <xf numFmtId="4" fontId="34" fillId="0" borderId="23" xfId="50" applyNumberFormat="1" applyFont="1" applyFill="1" applyBorder="1" applyAlignment="1">
      <alignment vertical="center"/>
      <protection/>
    </xf>
    <xf numFmtId="0" fontId="1" fillId="0" borderId="56" xfId="50" applyFont="1" applyBorder="1" applyAlignment="1">
      <alignment horizontal="center" vertical="center"/>
      <protection/>
    </xf>
    <xf numFmtId="0" fontId="6" fillId="0" borderId="44" xfId="50" applyFont="1" applyFill="1" applyBorder="1" applyAlignment="1">
      <alignment horizontal="center" vertical="center"/>
      <protection/>
    </xf>
    <xf numFmtId="49" fontId="6" fillId="0" borderId="35" xfId="50" applyNumberFormat="1" applyFont="1" applyFill="1" applyBorder="1" applyAlignment="1">
      <alignment horizontal="center" vertical="center"/>
      <protection/>
    </xf>
    <xf numFmtId="0" fontId="6" fillId="0" borderId="35" xfId="50" applyFont="1" applyFill="1" applyBorder="1" applyAlignment="1">
      <alignment horizontal="center" vertical="center"/>
      <protection/>
    </xf>
    <xf numFmtId="0" fontId="6" fillId="0" borderId="35" xfId="50" applyFont="1" applyFill="1" applyBorder="1" applyAlignment="1">
      <alignment horizontal="center" vertical="center"/>
      <protection/>
    </xf>
    <xf numFmtId="49" fontId="6" fillId="0" borderId="32" xfId="50" applyNumberFormat="1" applyFont="1" applyFill="1" applyBorder="1" applyAlignment="1">
      <alignment horizontal="center" vertical="center"/>
      <protection/>
    </xf>
    <xf numFmtId="4" fontId="6" fillId="0" borderId="33" xfId="50" applyNumberFormat="1" applyFont="1" applyFill="1" applyBorder="1" applyAlignment="1">
      <alignment vertical="center"/>
      <protection/>
    </xf>
    <xf numFmtId="0" fontId="34" fillId="0" borderId="57" xfId="50" applyFont="1" applyFill="1" applyBorder="1" applyAlignment="1">
      <alignment horizontal="center" vertical="center"/>
      <protection/>
    </xf>
    <xf numFmtId="0" fontId="1" fillId="0" borderId="13" xfId="50" applyFont="1" applyFill="1" applyBorder="1" applyAlignment="1">
      <alignment horizontal="center" vertical="center"/>
      <protection/>
    </xf>
    <xf numFmtId="0" fontId="1" fillId="0" borderId="13" xfId="50" applyFont="1" applyFill="1" applyBorder="1" applyAlignment="1">
      <alignment horizontal="center" vertical="center"/>
      <protection/>
    </xf>
    <xf numFmtId="49" fontId="1" fillId="0" borderId="13" xfId="50" applyNumberFormat="1" applyFont="1" applyFill="1" applyBorder="1" applyAlignment="1">
      <alignment horizontal="center" vertical="center"/>
      <protection/>
    </xf>
    <xf numFmtId="0" fontId="1" fillId="0" borderId="56" xfId="50" applyFont="1" applyFill="1" applyBorder="1" applyAlignment="1">
      <alignment horizontal="center" vertical="center"/>
      <protection/>
    </xf>
    <xf numFmtId="49" fontId="5" fillId="0" borderId="14" xfId="50" applyNumberFormat="1" applyFont="1" applyFill="1" applyBorder="1" applyAlignment="1">
      <alignment horizontal="center" vertical="center"/>
      <protection/>
    </xf>
    <xf numFmtId="49" fontId="1" fillId="0" borderId="58" xfId="50" applyNumberFormat="1" applyFont="1" applyFill="1" applyBorder="1" applyAlignment="1">
      <alignment horizontal="center" vertical="center"/>
      <protection/>
    </xf>
    <xf numFmtId="0" fontId="1" fillId="0" borderId="14" xfId="50" applyFont="1" applyFill="1" applyBorder="1" applyAlignment="1">
      <alignment horizontal="center" vertical="center"/>
      <protection/>
    </xf>
    <xf numFmtId="0" fontId="1" fillId="0" borderId="14" xfId="50" applyFont="1" applyFill="1" applyBorder="1" applyAlignment="1">
      <alignment horizontal="center" vertical="center"/>
      <protection/>
    </xf>
    <xf numFmtId="49" fontId="1" fillId="0" borderId="14" xfId="50" applyNumberFormat="1" applyFont="1" applyFill="1" applyBorder="1" applyAlignment="1">
      <alignment horizontal="center" vertical="center"/>
      <protection/>
    </xf>
    <xf numFmtId="0" fontId="1" fillId="0" borderId="27" xfId="50" applyFont="1" applyBorder="1" applyAlignment="1">
      <alignment vertical="center"/>
      <protection/>
    </xf>
    <xf numFmtId="4" fontId="1" fillId="0" borderId="59" xfId="50" applyNumberFormat="1" applyFont="1" applyFill="1" applyBorder="1" applyAlignment="1">
      <alignment vertical="center"/>
      <protection/>
    </xf>
    <xf numFmtId="4" fontId="38" fillId="0" borderId="39" xfId="50" applyNumberFormat="1" applyFont="1" applyFill="1" applyBorder="1" applyAlignment="1">
      <alignment vertical="center"/>
      <protection/>
    </xf>
    <xf numFmtId="0" fontId="1" fillId="0" borderId="14" xfId="50" applyFont="1" applyBorder="1" applyAlignment="1">
      <alignment horizontal="center" vertical="center"/>
      <protection/>
    </xf>
    <xf numFmtId="0" fontId="1" fillId="0" borderId="58" xfId="50" applyFont="1" applyBorder="1" applyAlignment="1">
      <alignment vertical="center"/>
      <protection/>
    </xf>
    <xf numFmtId="0" fontId="1" fillId="0" borderId="50" xfId="50" applyFont="1" applyFill="1" applyBorder="1" applyAlignment="1">
      <alignment horizontal="center" vertical="center"/>
      <protection/>
    </xf>
    <xf numFmtId="49" fontId="1" fillId="0" borderId="49" xfId="50" applyNumberFormat="1" applyFont="1" applyFill="1" applyBorder="1" applyAlignment="1">
      <alignment horizontal="center" vertical="center"/>
      <protection/>
    </xf>
    <xf numFmtId="0" fontId="1" fillId="0" borderId="49" xfId="50" applyFont="1" applyFill="1" applyBorder="1" applyAlignment="1">
      <alignment horizontal="center" vertical="center"/>
      <protection/>
    </xf>
    <xf numFmtId="0" fontId="1" fillId="0" borderId="49" xfId="50" applyFont="1" applyFill="1" applyBorder="1" applyAlignment="1">
      <alignment horizontal="center" vertical="center"/>
      <protection/>
    </xf>
    <xf numFmtId="49" fontId="1" fillId="0" borderId="54" xfId="50" applyNumberFormat="1" applyFont="1" applyFill="1" applyBorder="1" applyAlignment="1">
      <alignment horizontal="center" vertical="center"/>
      <protection/>
    </xf>
    <xf numFmtId="0" fontId="1" fillId="0" borderId="60" xfId="50" applyFont="1" applyFill="1" applyBorder="1" applyAlignment="1">
      <alignment horizontal="center" vertical="center"/>
      <protection/>
    </xf>
    <xf numFmtId="0" fontId="1" fillId="0" borderId="61" xfId="50" applyFont="1" applyFill="1" applyBorder="1" applyAlignment="1">
      <alignment horizontal="center" vertical="center"/>
      <protection/>
    </xf>
    <xf numFmtId="0" fontId="1" fillId="0" borderId="61" xfId="50" applyFont="1" applyFill="1" applyBorder="1" applyAlignment="1">
      <alignment horizontal="center" vertical="center"/>
      <protection/>
    </xf>
    <xf numFmtId="49" fontId="1" fillId="0" borderId="62" xfId="50" applyNumberFormat="1" applyFont="1" applyFill="1" applyBorder="1" applyAlignment="1">
      <alignment horizontal="center" vertical="center"/>
      <protection/>
    </xf>
    <xf numFmtId="4" fontId="6" fillId="0" borderId="38" xfId="50" applyNumberFormat="1" applyFont="1" applyFill="1" applyBorder="1" applyAlignment="1">
      <alignment vertical="center"/>
      <protection/>
    </xf>
    <xf numFmtId="4" fontId="1" fillId="0" borderId="63" xfId="50" applyNumberFormat="1" applyFont="1" applyFill="1" applyBorder="1" applyAlignment="1">
      <alignment vertical="center"/>
      <protection/>
    </xf>
    <xf numFmtId="4" fontId="38" fillId="0" borderId="16" xfId="50" applyNumberFormat="1" applyFont="1" applyFill="1" applyBorder="1" applyAlignment="1">
      <alignment vertical="center"/>
      <protection/>
    </xf>
    <xf numFmtId="0" fontId="1" fillId="0" borderId="64" xfId="50" applyFont="1" applyFill="1" applyBorder="1" applyAlignment="1">
      <alignment horizontal="center" vertical="center"/>
      <protection/>
    </xf>
    <xf numFmtId="4" fontId="1" fillId="0" borderId="65" xfId="50" applyNumberFormat="1" applyFont="1" applyFill="1" applyBorder="1" applyAlignment="1">
      <alignment vertical="center"/>
      <protection/>
    </xf>
    <xf numFmtId="49" fontId="1" fillId="0" borderId="54" xfId="50" applyNumberFormat="1" applyFont="1" applyFill="1" applyBorder="1" applyAlignment="1">
      <alignment horizontal="center" vertical="center"/>
      <protection/>
    </xf>
    <xf numFmtId="49" fontId="5" fillId="0" borderId="13" xfId="50" applyNumberFormat="1" applyFont="1" applyFill="1" applyBorder="1" applyAlignment="1">
      <alignment horizontal="center" vertical="center"/>
      <protection/>
    </xf>
    <xf numFmtId="0" fontId="1" fillId="0" borderId="13" xfId="50" applyFont="1" applyBorder="1" applyAlignment="1">
      <alignment horizontal="center" vertical="center"/>
      <protection/>
    </xf>
    <xf numFmtId="49" fontId="1" fillId="0" borderId="13" xfId="50" applyNumberFormat="1" applyFont="1" applyFill="1" applyBorder="1" applyAlignment="1">
      <alignment horizontal="center" vertical="center"/>
      <protection/>
    </xf>
    <xf numFmtId="4" fontId="38" fillId="25" borderId="39" xfId="50" applyNumberFormat="1" applyFont="1" applyFill="1" applyBorder="1" applyAlignment="1">
      <alignment vertical="center"/>
      <protection/>
    </xf>
    <xf numFmtId="4" fontId="1" fillId="0" borderId="18" xfId="50" applyNumberFormat="1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horizontal="center" vertical="center"/>
      <protection/>
    </xf>
    <xf numFmtId="0" fontId="1" fillId="0" borderId="48" xfId="50" applyFont="1" applyBorder="1" applyAlignment="1">
      <alignment horizontal="center" vertical="center"/>
      <protection/>
    </xf>
    <xf numFmtId="0" fontId="6" fillId="0" borderId="56" xfId="50" applyFont="1" applyFill="1" applyBorder="1" applyAlignment="1">
      <alignment horizontal="center" vertical="center"/>
      <protection/>
    </xf>
    <xf numFmtId="49" fontId="6" fillId="0" borderId="14" xfId="50" applyNumberFormat="1" applyFont="1" applyFill="1" applyBorder="1" applyAlignment="1">
      <alignment horizontal="center" vertical="center"/>
      <protection/>
    </xf>
    <xf numFmtId="0" fontId="6" fillId="0" borderId="14" xfId="50" applyFont="1" applyFill="1" applyBorder="1" applyAlignment="1">
      <alignment horizontal="center" vertical="center"/>
      <protection/>
    </xf>
    <xf numFmtId="0" fontId="6" fillId="0" borderId="14" xfId="50" applyFont="1" applyFill="1" applyBorder="1" applyAlignment="1">
      <alignment horizontal="center" vertical="center"/>
      <protection/>
    </xf>
    <xf numFmtId="49" fontId="6" fillId="0" borderId="27" xfId="50" applyNumberFormat="1" applyFont="1" applyFill="1" applyBorder="1" applyAlignment="1">
      <alignment horizontal="center" vertical="center"/>
      <protection/>
    </xf>
    <xf numFmtId="4" fontId="6" fillId="0" borderId="53" xfId="50" applyNumberFormat="1" applyFont="1" applyFill="1" applyBorder="1" applyAlignment="1">
      <alignment vertical="center"/>
      <protection/>
    </xf>
    <xf numFmtId="4" fontId="1" fillId="0" borderId="66" xfId="50" applyNumberFormat="1" applyFont="1" applyFill="1" applyBorder="1" applyAlignment="1">
      <alignment vertical="center"/>
      <protection/>
    </xf>
    <xf numFmtId="0" fontId="34" fillId="0" borderId="60" xfId="50" applyFont="1" applyFill="1" applyBorder="1" applyAlignment="1">
      <alignment horizontal="center" vertical="center"/>
      <protection/>
    </xf>
    <xf numFmtId="4" fontId="38" fillId="25" borderId="16" xfId="50" applyNumberFormat="1" applyFont="1" applyFill="1" applyBorder="1" applyAlignment="1">
      <alignment vertical="center"/>
      <protection/>
    </xf>
    <xf numFmtId="0" fontId="1" fillId="0" borderId="13" xfId="50" applyFont="1" applyFill="1" applyBorder="1" applyAlignment="1">
      <alignment horizontal="left" vertical="center" wrapText="1"/>
      <protection/>
    </xf>
    <xf numFmtId="0" fontId="1" fillId="0" borderId="67" xfId="50" applyFont="1" applyFill="1" applyBorder="1" applyAlignment="1">
      <alignment horizontal="center" vertical="center"/>
      <protection/>
    </xf>
    <xf numFmtId="49" fontId="5" fillId="0" borderId="40" xfId="50" applyNumberFormat="1" applyFont="1" applyFill="1" applyBorder="1" applyAlignment="1">
      <alignment horizontal="center" vertical="center"/>
      <protection/>
    </xf>
    <xf numFmtId="49" fontId="1" fillId="0" borderId="61" xfId="50" applyNumberFormat="1" applyFont="1" applyFill="1" applyBorder="1" applyAlignment="1">
      <alignment horizontal="center" vertical="center"/>
      <protection/>
    </xf>
    <xf numFmtId="0" fontId="1" fillId="0" borderId="61" xfId="50" applyFont="1" applyFill="1" applyBorder="1" applyAlignment="1">
      <alignment horizontal="left" vertical="center" wrapText="1"/>
      <protection/>
    </xf>
    <xf numFmtId="4" fontId="38" fillId="25" borderId="47" xfId="50" applyNumberFormat="1" applyFont="1" applyFill="1" applyBorder="1" applyAlignment="1">
      <alignment vertical="center"/>
      <protection/>
    </xf>
    <xf numFmtId="0" fontId="1" fillId="0" borderId="45" xfId="50" applyFont="1" applyFill="1" applyBorder="1" applyAlignment="1">
      <alignment horizontal="center" vertical="center"/>
      <protection/>
    </xf>
    <xf numFmtId="49" fontId="5" fillId="0" borderId="26" xfId="50" applyNumberFormat="1" applyFont="1" applyFill="1" applyBorder="1" applyAlignment="1">
      <alignment horizontal="center" vertical="center"/>
      <protection/>
    </xf>
    <xf numFmtId="0" fontId="1" fillId="0" borderId="49" xfId="50" applyFont="1" applyFill="1" applyBorder="1" applyAlignment="1">
      <alignment horizontal="left" vertical="center" wrapText="1"/>
      <protection/>
    </xf>
    <xf numFmtId="0" fontId="6" fillId="0" borderId="56" xfId="50" applyFont="1" applyBorder="1" applyAlignment="1">
      <alignment horizontal="center" vertical="center"/>
      <protection/>
    </xf>
    <xf numFmtId="0" fontId="6" fillId="0" borderId="14" xfId="50" applyFont="1" applyBorder="1" applyAlignment="1">
      <alignment horizontal="center" vertical="center"/>
      <protection/>
    </xf>
    <xf numFmtId="0" fontId="6" fillId="0" borderId="14" xfId="50" applyFont="1" applyBorder="1" applyAlignment="1">
      <alignment horizontal="center" vertical="center"/>
      <protection/>
    </xf>
    <xf numFmtId="49" fontId="6" fillId="0" borderId="27" xfId="50" applyNumberFormat="1" applyFont="1" applyBorder="1" applyAlignment="1">
      <alignment horizontal="center" vertical="center"/>
      <protection/>
    </xf>
    <xf numFmtId="0" fontId="1" fillId="0" borderId="50" xfId="50" applyFont="1" applyBorder="1" applyAlignment="1">
      <alignment horizontal="center" vertical="center"/>
      <protection/>
    </xf>
    <xf numFmtId="0" fontId="6" fillId="0" borderId="44" xfId="50" applyFont="1" applyBorder="1" applyAlignment="1">
      <alignment horizontal="center" vertical="center"/>
      <protection/>
    </xf>
    <xf numFmtId="0" fontId="6" fillId="0" borderId="35" xfId="50" applyFont="1" applyBorder="1" applyAlignment="1">
      <alignment horizontal="center" vertical="center"/>
      <protection/>
    </xf>
    <xf numFmtId="0" fontId="6" fillId="0" borderId="35" xfId="50" applyFont="1" applyBorder="1" applyAlignment="1">
      <alignment horizontal="center" vertical="center"/>
      <protection/>
    </xf>
    <xf numFmtId="49" fontId="6" fillId="0" borderId="32" xfId="50" applyNumberFormat="1" applyFont="1" applyBorder="1" applyAlignment="1">
      <alignment horizontal="center" vertical="center"/>
      <protection/>
    </xf>
    <xf numFmtId="4" fontId="6" fillId="0" borderId="31" xfId="50" applyNumberFormat="1" applyFont="1" applyFill="1" applyBorder="1" applyAlignment="1">
      <alignment vertical="center"/>
      <protection/>
    </xf>
    <xf numFmtId="0" fontId="0" fillId="0" borderId="28" xfId="50" applyFont="1" applyBorder="1" applyAlignment="1">
      <alignment vertical="center"/>
      <protection/>
    </xf>
    <xf numFmtId="49" fontId="1" fillId="0" borderId="27" xfId="50" applyNumberFormat="1" applyFont="1" applyFill="1" applyBorder="1" applyAlignment="1">
      <alignment horizontal="center" vertical="center"/>
      <protection/>
    </xf>
    <xf numFmtId="0" fontId="37" fillId="0" borderId="15" xfId="48" applyFont="1" applyFill="1" applyBorder="1" applyAlignment="1">
      <alignment vertical="center"/>
      <protection/>
    </xf>
    <xf numFmtId="0" fontId="1" fillId="0" borderId="58" xfId="50" applyFont="1" applyBorder="1" applyAlignment="1">
      <alignment horizontal="center" vertical="center"/>
      <protection/>
    </xf>
    <xf numFmtId="0" fontId="1" fillId="0" borderId="68" xfId="50" applyFont="1" applyBorder="1" applyAlignment="1">
      <alignment vertical="center"/>
      <protection/>
    </xf>
    <xf numFmtId="4" fontId="1" fillId="0" borderId="53" xfId="50" applyNumberFormat="1" applyFont="1" applyFill="1" applyBorder="1" applyAlignment="1">
      <alignment vertical="center"/>
      <protection/>
    </xf>
    <xf numFmtId="0" fontId="1" fillId="0" borderId="27" xfId="50" applyFont="1" applyBorder="1" applyAlignment="1">
      <alignment horizontal="center" vertical="center"/>
      <protection/>
    </xf>
    <xf numFmtId="0" fontId="1" fillId="0" borderId="51" xfId="50" applyFont="1" applyBorder="1" applyAlignment="1">
      <alignment vertical="center"/>
      <protection/>
    </xf>
    <xf numFmtId="0" fontId="1" fillId="0" borderId="46" xfId="50" applyFont="1" applyBorder="1" applyAlignment="1">
      <alignment horizontal="center" vertical="center"/>
      <protection/>
    </xf>
    <xf numFmtId="0" fontId="0" fillId="0" borderId="43" xfId="50" applyFont="1" applyBorder="1" applyAlignment="1">
      <alignment vertical="center"/>
      <protection/>
    </xf>
    <xf numFmtId="0" fontId="1" fillId="0" borderId="54" xfId="50" applyFont="1" applyBorder="1" applyAlignment="1">
      <alignment horizontal="center" vertical="center"/>
      <protection/>
    </xf>
    <xf numFmtId="0" fontId="1" fillId="0" borderId="52" xfId="50" applyFont="1" applyBorder="1" applyAlignment="1">
      <alignment vertical="center"/>
      <protection/>
    </xf>
    <xf numFmtId="0" fontId="6" fillId="0" borderId="31" xfId="50" applyFont="1" applyBorder="1" applyAlignment="1">
      <alignment horizontal="center" vertical="center"/>
      <protection/>
    </xf>
    <xf numFmtId="0" fontId="1" fillId="0" borderId="49" xfId="50" applyFont="1" applyBorder="1" applyAlignment="1">
      <alignment horizontal="center" vertical="center"/>
      <protection/>
    </xf>
    <xf numFmtId="4" fontId="38" fillId="25" borderId="58" xfId="50" applyNumberFormat="1" applyFont="1" applyFill="1" applyBorder="1" applyAlignment="1">
      <alignment vertical="center"/>
      <protection/>
    </xf>
    <xf numFmtId="4" fontId="38" fillId="0" borderId="59" xfId="50" applyNumberFormat="1" applyFont="1" applyFill="1" applyBorder="1" applyAlignment="1">
      <alignment vertical="center"/>
      <protection/>
    </xf>
    <xf numFmtId="4" fontId="38" fillId="0" borderId="58" xfId="50" applyNumberFormat="1" applyFont="1" applyFill="1" applyBorder="1" applyAlignment="1">
      <alignment vertical="center"/>
      <protection/>
    </xf>
    <xf numFmtId="4" fontId="38" fillId="0" borderId="63" xfId="50" applyNumberFormat="1" applyFont="1" applyFill="1" applyBorder="1" applyAlignment="1">
      <alignment vertical="center"/>
      <protection/>
    </xf>
    <xf numFmtId="4" fontId="38" fillId="0" borderId="54" xfId="50" applyNumberFormat="1" applyFont="1" applyFill="1" applyBorder="1" applyAlignment="1">
      <alignment vertical="center"/>
      <protection/>
    </xf>
    <xf numFmtId="4" fontId="38" fillId="25" borderId="59" xfId="50" applyNumberFormat="1" applyFont="1" applyFill="1" applyBorder="1" applyAlignment="1">
      <alignment vertical="center"/>
      <protection/>
    </xf>
    <xf numFmtId="4" fontId="6" fillId="0" borderId="66" xfId="50" applyNumberFormat="1" applyFont="1" applyFill="1" applyBorder="1" applyAlignment="1">
      <alignment vertical="center"/>
      <protection/>
    </xf>
    <xf numFmtId="4" fontId="38" fillId="25" borderId="63" xfId="50" applyNumberFormat="1" applyFont="1" applyFill="1" applyBorder="1" applyAlignment="1">
      <alignment vertical="center"/>
      <protection/>
    </xf>
    <xf numFmtId="4" fontId="38" fillId="25" borderId="65" xfId="50" applyNumberFormat="1" applyFont="1" applyFill="1" applyBorder="1" applyAlignment="1">
      <alignment vertical="center"/>
      <protection/>
    </xf>
    <xf numFmtId="4" fontId="34" fillId="0" borderId="11" xfId="50" applyNumberFormat="1" applyFont="1" applyFill="1" applyBorder="1" applyAlignment="1">
      <alignment vertical="center"/>
      <protection/>
    </xf>
    <xf numFmtId="49" fontId="6" fillId="0" borderId="26" xfId="50" applyNumberFormat="1" applyFont="1" applyFill="1" applyBorder="1" applyAlignment="1">
      <alignment horizontal="center" vertical="center"/>
      <protection/>
    </xf>
    <xf numFmtId="0" fontId="1" fillId="0" borderId="46" xfId="50" applyFont="1" applyFill="1" applyBorder="1" applyAlignment="1">
      <alignment horizontal="center" vertical="center"/>
      <protection/>
    </xf>
    <xf numFmtId="0" fontId="1" fillId="0" borderId="26" xfId="50" applyFont="1" applyFill="1" applyBorder="1" applyAlignment="1">
      <alignment horizontal="center" vertical="center"/>
      <protection/>
    </xf>
    <xf numFmtId="0" fontId="1" fillId="0" borderId="26" xfId="50" applyFont="1" applyFill="1" applyBorder="1" applyAlignment="1">
      <alignment horizontal="center" vertical="center"/>
      <protection/>
    </xf>
    <xf numFmtId="49" fontId="1" fillId="0" borderId="34" xfId="50" applyNumberFormat="1" applyFont="1" applyFill="1" applyBorder="1" applyAlignment="1">
      <alignment horizontal="center" vertical="center"/>
      <protection/>
    </xf>
    <xf numFmtId="0" fontId="31" fillId="0" borderId="0" xfId="51" applyFont="1" applyAlignment="1">
      <alignment vertical="center"/>
      <protection/>
    </xf>
    <xf numFmtId="0" fontId="5" fillId="0" borderId="0" xfId="51" applyFont="1" applyBorder="1" applyAlignment="1">
      <alignment vertical="center"/>
      <protection/>
    </xf>
    <xf numFmtId="49" fontId="1" fillId="0" borderId="27" xfId="51" applyNumberFormat="1" applyFont="1" applyFill="1" applyBorder="1" applyAlignment="1">
      <alignment horizontal="center" vertical="center"/>
      <protection/>
    </xf>
    <xf numFmtId="0" fontId="37" fillId="0" borderId="58" xfId="48" applyFont="1" applyFill="1" applyBorder="1" applyAlignment="1">
      <alignment vertical="center" wrapText="1"/>
      <protection/>
    </xf>
    <xf numFmtId="171" fontId="38" fillId="25" borderId="39" xfId="50" applyNumberFormat="1" applyFont="1" applyFill="1" applyBorder="1" applyAlignment="1">
      <alignment vertical="center"/>
      <protection/>
    </xf>
    <xf numFmtId="0" fontId="37" fillId="0" borderId="42" xfId="48" applyFont="1" applyFill="1" applyBorder="1" applyAlignment="1">
      <alignment vertical="center" wrapText="1"/>
      <protection/>
    </xf>
    <xf numFmtId="0" fontId="9" fillId="0" borderId="6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right" vertical="center" wrapText="1"/>
    </xf>
    <xf numFmtId="49" fontId="42" fillId="0" borderId="38" xfId="50" applyNumberFormat="1" applyFont="1" applyFill="1" applyBorder="1" applyAlignment="1">
      <alignment horizontal="center" vertical="center"/>
      <protection/>
    </xf>
    <xf numFmtId="49" fontId="42" fillId="0" borderId="35" xfId="49" applyNumberFormat="1" applyFont="1" applyFill="1" applyBorder="1" applyAlignment="1">
      <alignment horizontal="center" vertical="center" wrapText="1"/>
      <protection/>
    </xf>
    <xf numFmtId="174" fontId="42" fillId="0" borderId="35" xfId="50" applyNumberFormat="1" applyFont="1" applyFill="1" applyBorder="1" applyAlignment="1">
      <alignment horizontal="center" vertical="center"/>
      <protection/>
    </xf>
    <xf numFmtId="0" fontId="42" fillId="0" borderId="35" xfId="50" applyFont="1" applyFill="1" applyBorder="1" applyAlignment="1">
      <alignment horizontal="center" vertical="center" wrapText="1"/>
      <protection/>
    </xf>
    <xf numFmtId="0" fontId="42" fillId="0" borderId="32" xfId="50" applyFont="1" applyFill="1" applyBorder="1" applyAlignment="1">
      <alignment vertical="center"/>
      <protection/>
    </xf>
    <xf numFmtId="4" fontId="42" fillId="0" borderId="33" xfId="49" applyNumberFormat="1" applyFont="1" applyFill="1" applyBorder="1" applyAlignment="1">
      <alignment vertical="center" wrapText="1"/>
      <protection/>
    </xf>
    <xf numFmtId="4" fontId="42" fillId="0" borderId="38" xfId="49" applyNumberFormat="1" applyFont="1" applyFill="1" applyBorder="1" applyAlignment="1">
      <alignment vertical="center" wrapText="1"/>
      <protection/>
    </xf>
    <xf numFmtId="4" fontId="42" fillId="0" borderId="55" xfId="49" applyNumberFormat="1" applyFont="1" applyFill="1" applyBorder="1" applyAlignment="1">
      <alignment vertical="center" wrapText="1"/>
      <protection/>
    </xf>
    <xf numFmtId="49" fontId="6" fillId="0" borderId="31" xfId="50" applyNumberFormat="1" applyFont="1" applyFill="1" applyBorder="1" applyAlignment="1">
      <alignment horizontal="center" vertical="center"/>
      <protection/>
    </xf>
    <xf numFmtId="0" fontId="6" fillId="0" borderId="35" xfId="49" applyFont="1" applyFill="1" applyBorder="1" applyAlignment="1">
      <alignment horizontal="center" vertical="center"/>
      <protection/>
    </xf>
    <xf numFmtId="49" fontId="6" fillId="0" borderId="35" xfId="49" applyNumberFormat="1" applyFont="1" applyFill="1" applyBorder="1" applyAlignment="1">
      <alignment horizontal="center" vertical="center" wrapText="1"/>
      <protection/>
    </xf>
    <xf numFmtId="0" fontId="6" fillId="0" borderId="35" xfId="49" applyFont="1" applyBorder="1" applyAlignment="1">
      <alignment horizontal="center" vertical="center"/>
      <protection/>
    </xf>
    <xf numFmtId="0" fontId="6" fillId="0" borderId="36" xfId="49" applyFont="1" applyBorder="1" applyAlignment="1">
      <alignment vertical="center"/>
      <protection/>
    </xf>
    <xf numFmtId="4" fontId="6" fillId="0" borderId="33" xfId="49" applyNumberFormat="1" applyFont="1" applyBorder="1" applyAlignment="1">
      <alignment vertical="center"/>
      <protection/>
    </xf>
    <xf numFmtId="49" fontId="1" fillId="0" borderId="60" xfId="50" applyNumberFormat="1" applyFont="1" applyFill="1" applyBorder="1" applyAlignment="1">
      <alignment horizontal="center" vertical="center"/>
      <protection/>
    </xf>
    <xf numFmtId="0" fontId="1" fillId="0" borderId="49" xfId="50" applyFont="1" applyBorder="1" applyAlignment="1">
      <alignment vertical="center"/>
      <protection/>
    </xf>
    <xf numFmtId="0" fontId="1" fillId="0" borderId="49" xfId="49" applyFont="1" applyBorder="1" applyAlignment="1">
      <alignment horizontal="center" vertical="center"/>
      <protection/>
    </xf>
    <xf numFmtId="0" fontId="0" fillId="0" borderId="49" xfId="50" applyFont="1" applyFill="1" applyBorder="1" applyAlignment="1">
      <alignment vertical="center"/>
      <protection/>
    </xf>
    <xf numFmtId="0" fontId="1" fillId="0" borderId="52" xfId="49" applyFont="1" applyBorder="1" applyAlignment="1">
      <alignment vertical="center"/>
      <protection/>
    </xf>
    <xf numFmtId="4" fontId="1" fillId="0" borderId="16" xfId="49" applyNumberFormat="1" applyFont="1" applyBorder="1" applyAlignment="1">
      <alignment vertical="center"/>
      <protection/>
    </xf>
    <xf numFmtId="4" fontId="1" fillId="0" borderId="69" xfId="50" applyNumberFormat="1" applyFont="1" applyFill="1" applyBorder="1" applyAlignment="1">
      <alignment vertical="center"/>
      <protection/>
    </xf>
    <xf numFmtId="49" fontId="6" fillId="0" borderId="38" xfId="50" applyNumberFormat="1" applyFont="1" applyFill="1" applyBorder="1" applyAlignment="1">
      <alignment horizontal="center" vertical="center"/>
      <protection/>
    </xf>
    <xf numFmtId="0" fontId="36" fillId="0" borderId="32" xfId="48" applyFont="1" applyFill="1" applyBorder="1" applyAlignment="1">
      <alignment vertical="center"/>
      <protection/>
    </xf>
    <xf numFmtId="49" fontId="1" fillId="0" borderId="18" xfId="50" applyNumberFormat="1" applyFont="1" applyFill="1" applyBorder="1" applyAlignment="1">
      <alignment horizontal="center" vertical="center"/>
      <protection/>
    </xf>
    <xf numFmtId="0" fontId="37" fillId="0" borderId="54" xfId="48" applyFont="1" applyFill="1" applyBorder="1" applyAlignment="1">
      <alignment vertical="center" wrapText="1"/>
      <protection/>
    </xf>
    <xf numFmtId="176" fontId="1" fillId="0" borderId="58" xfId="50" applyNumberFormat="1" applyFont="1" applyFill="1" applyBorder="1" applyAlignment="1">
      <alignment horizontal="center" vertical="center"/>
      <protection/>
    </xf>
    <xf numFmtId="0" fontId="1" fillId="0" borderId="13" xfId="50" applyFont="1" applyFill="1" applyBorder="1" applyAlignment="1">
      <alignment vertical="center"/>
      <protection/>
    </xf>
    <xf numFmtId="0" fontId="1" fillId="0" borderId="58" xfId="50" applyFont="1" applyFill="1" applyBorder="1" applyAlignment="1">
      <alignment horizontal="center" vertical="center"/>
      <protection/>
    </xf>
    <xf numFmtId="0" fontId="0" fillId="0" borderId="58" xfId="50" applyFont="1" applyFill="1" applyBorder="1" applyAlignment="1">
      <alignment vertical="center"/>
      <protection/>
    </xf>
    <xf numFmtId="0" fontId="1" fillId="0" borderId="58" xfId="50" applyFont="1" applyFill="1" applyBorder="1" applyAlignment="1">
      <alignment vertical="center"/>
      <protection/>
    </xf>
    <xf numFmtId="2" fontId="1" fillId="0" borderId="39" xfId="50" applyNumberFormat="1" applyFont="1" applyFill="1" applyBorder="1" applyAlignment="1">
      <alignment vertical="center"/>
      <protection/>
    </xf>
    <xf numFmtId="0" fontId="37" fillId="0" borderId="27" xfId="48" applyFont="1" applyFill="1" applyBorder="1" applyAlignment="1">
      <alignment vertical="center" wrapText="1"/>
      <protection/>
    </xf>
    <xf numFmtId="0" fontId="1" fillId="0" borderId="60" xfId="50" applyFont="1" applyBorder="1" applyAlignment="1">
      <alignment horizontal="center" vertical="center"/>
      <protection/>
    </xf>
    <xf numFmtId="171" fontId="1" fillId="0" borderId="66" xfId="50" applyNumberFormat="1" applyFont="1" applyFill="1" applyBorder="1" applyAlignment="1">
      <alignment vertical="center"/>
      <protection/>
    </xf>
    <xf numFmtId="0" fontId="8" fillId="0" borderId="2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66" xfId="0" applyFont="1" applyBorder="1" applyAlignment="1">
      <alignment wrapText="1"/>
    </xf>
    <xf numFmtId="0" fontId="8" fillId="0" borderId="53" xfId="0" applyFont="1" applyBorder="1" applyAlignment="1">
      <alignment horizontal="right" wrapText="1"/>
    </xf>
    <xf numFmtId="4" fontId="8" fillId="0" borderId="27" xfId="0" applyNumberFormat="1" applyFont="1" applyBorder="1" applyAlignment="1">
      <alignment horizontal="right" wrapText="1"/>
    </xf>
    <xf numFmtId="4" fontId="8" fillId="0" borderId="35" xfId="0" applyNumberFormat="1" applyFont="1" applyBorder="1" applyAlignment="1">
      <alignment horizontal="right" wrapText="1"/>
    </xf>
    <xf numFmtId="4" fontId="8" fillId="0" borderId="36" xfId="0" applyNumberFormat="1" applyFont="1" applyBorder="1" applyAlignment="1">
      <alignment horizontal="right" wrapText="1"/>
    </xf>
    <xf numFmtId="0" fontId="9" fillId="0" borderId="59" xfId="0" applyFont="1" applyBorder="1" applyAlignment="1">
      <alignment wrapText="1"/>
    </xf>
    <xf numFmtId="0" fontId="9" fillId="0" borderId="39" xfId="0" applyFont="1" applyBorder="1" applyAlignment="1">
      <alignment horizontal="right" wrapText="1"/>
    </xf>
    <xf numFmtId="4" fontId="9" fillId="0" borderId="58" xfId="0" applyNumberFormat="1" applyFont="1" applyBorder="1" applyAlignment="1">
      <alignment horizontal="right" wrapText="1"/>
    </xf>
    <xf numFmtId="4" fontId="9" fillId="0" borderId="13" xfId="0" applyNumberFormat="1" applyFont="1" applyFill="1" applyBorder="1" applyAlignment="1">
      <alignment horizontal="right" wrapText="1"/>
    </xf>
    <xf numFmtId="4" fontId="9" fillId="0" borderId="51" xfId="0" applyNumberFormat="1" applyFont="1" applyBorder="1" applyAlignment="1">
      <alignment horizontal="right" wrapText="1"/>
    </xf>
    <xf numFmtId="0" fontId="8" fillId="0" borderId="59" xfId="0" applyFont="1" applyBorder="1" applyAlignment="1">
      <alignment wrapText="1"/>
    </xf>
    <xf numFmtId="4" fontId="8" fillId="0" borderId="59" xfId="0" applyNumberFormat="1" applyFont="1" applyBorder="1" applyAlignment="1">
      <alignment horizontal="right" wrapText="1"/>
    </xf>
    <xf numFmtId="4" fontId="8" fillId="0" borderId="13" xfId="0" applyNumberFormat="1" applyFont="1" applyFill="1" applyBorder="1" applyAlignment="1">
      <alignment horizontal="right" wrapText="1"/>
    </xf>
    <xf numFmtId="4" fontId="8" fillId="0" borderId="51" xfId="0" applyNumberFormat="1" applyFont="1" applyBorder="1" applyAlignment="1">
      <alignment horizontal="right" wrapText="1"/>
    </xf>
    <xf numFmtId="0" fontId="9" fillId="0" borderId="60" xfId="0" applyFont="1" applyBorder="1" applyAlignment="1">
      <alignment wrapText="1"/>
    </xf>
    <xf numFmtId="4" fontId="9" fillId="0" borderId="59" xfId="0" applyNumberFormat="1" applyFont="1" applyBorder="1" applyAlignment="1">
      <alignment horizontal="right" wrapText="1"/>
    </xf>
    <xf numFmtId="171" fontId="9" fillId="0" borderId="13" xfId="0" applyNumberFormat="1" applyFont="1" applyFill="1" applyBorder="1" applyAlignment="1">
      <alignment horizontal="right" wrapText="1"/>
    </xf>
    <xf numFmtId="0" fontId="8" fillId="0" borderId="39" xfId="0" applyFont="1" applyBorder="1" applyAlignment="1">
      <alignment horizontal="right" wrapText="1"/>
    </xf>
    <xf numFmtId="4" fontId="8" fillId="0" borderId="13" xfId="0" applyNumberFormat="1" applyFont="1" applyBorder="1" applyAlignment="1">
      <alignment horizontal="right" wrapText="1"/>
    </xf>
    <xf numFmtId="4" fontId="8" fillId="0" borderId="70" xfId="0" applyNumberFormat="1" applyFont="1" applyBorder="1" applyAlignment="1">
      <alignment horizontal="right" wrapText="1"/>
    </xf>
    <xf numFmtId="4" fontId="8" fillId="0" borderId="13" xfId="0" applyNumberFormat="1" applyFont="1" applyBorder="1" applyAlignment="1">
      <alignment horizontal="right" wrapText="1"/>
    </xf>
    <xf numFmtId="4" fontId="9" fillId="0" borderId="13" xfId="0" applyNumberFormat="1" applyFont="1" applyBorder="1" applyAlignment="1">
      <alignment horizontal="right" wrapText="1"/>
    </xf>
    <xf numFmtId="173" fontId="9" fillId="0" borderId="13" xfId="0" applyNumberFormat="1" applyFont="1" applyFill="1" applyBorder="1" applyAlignment="1">
      <alignment horizontal="right" wrapText="1"/>
    </xf>
    <xf numFmtId="0" fontId="8" fillId="0" borderId="23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4" fontId="8" fillId="0" borderId="23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 wrapText="1"/>
    </xf>
    <xf numFmtId="4" fontId="8" fillId="0" borderId="21" xfId="0" applyNumberFormat="1" applyFont="1" applyBorder="1" applyAlignment="1">
      <alignment horizontal="right" wrapText="1"/>
    </xf>
    <xf numFmtId="4" fontId="8" fillId="0" borderId="22" xfId="0" applyNumberFormat="1" applyFont="1" applyBorder="1" applyAlignment="1">
      <alignment horizontal="right" wrapText="1"/>
    </xf>
    <xf numFmtId="4" fontId="7" fillId="0" borderId="0" xfId="0" applyNumberFormat="1" applyFont="1" applyAlignment="1">
      <alignment/>
    </xf>
    <xf numFmtId="0" fontId="0" fillId="0" borderId="0" xfId="0" applyAlignment="1">
      <alignment/>
    </xf>
    <xf numFmtId="0" fontId="8" fillId="0" borderId="1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9" fillId="0" borderId="71" xfId="0" applyFont="1" applyBorder="1" applyAlignment="1">
      <alignment horizontal="left" wrapText="1"/>
    </xf>
    <xf numFmtId="0" fontId="9" fillId="0" borderId="14" xfId="0" applyFont="1" applyBorder="1" applyAlignment="1">
      <alignment horizontal="right" wrapText="1"/>
    </xf>
    <xf numFmtId="0" fontId="9" fillId="0" borderId="60" xfId="0" applyFont="1" applyBorder="1" applyAlignment="1">
      <alignment horizontal="left" wrapText="1"/>
    </xf>
    <xf numFmtId="0" fontId="9" fillId="0" borderId="13" xfId="0" applyFont="1" applyBorder="1" applyAlignment="1">
      <alignment horizontal="right" wrapText="1"/>
    </xf>
    <xf numFmtId="4" fontId="9" fillId="0" borderId="14" xfId="0" applyNumberFormat="1" applyFont="1" applyFill="1" applyBorder="1" applyAlignment="1">
      <alignment horizontal="right" wrapText="1"/>
    </xf>
    <xf numFmtId="173" fontId="9" fillId="0" borderId="14" xfId="0" applyNumberFormat="1" applyFont="1" applyFill="1" applyBorder="1" applyAlignment="1">
      <alignment horizontal="right" wrapText="1"/>
    </xf>
    <xf numFmtId="173" fontId="9" fillId="0" borderId="14" xfId="0" applyNumberFormat="1" applyFont="1" applyBorder="1" applyAlignment="1">
      <alignment horizontal="right" wrapText="1"/>
    </xf>
    <xf numFmtId="171" fontId="7" fillId="0" borderId="0" xfId="0" applyNumberFormat="1" applyFont="1" applyAlignment="1">
      <alignment/>
    </xf>
    <xf numFmtId="0" fontId="9" fillId="0" borderId="72" xfId="0" applyFont="1" applyBorder="1" applyAlignment="1">
      <alignment horizontal="left" wrapText="1"/>
    </xf>
    <xf numFmtId="0" fontId="9" fillId="0" borderId="61" xfId="0" applyFont="1" applyBorder="1" applyAlignment="1">
      <alignment horizontal="right" wrapText="1"/>
    </xf>
    <xf numFmtId="4" fontId="9" fillId="0" borderId="61" xfId="0" applyNumberFormat="1" applyFont="1" applyBorder="1" applyAlignment="1">
      <alignment horizontal="right" wrapText="1"/>
    </xf>
    <xf numFmtId="4" fontId="9" fillId="0" borderId="40" xfId="0" applyNumberFormat="1" applyFont="1" applyBorder="1" applyAlignment="1">
      <alignment horizontal="right" wrapText="1"/>
    </xf>
    <xf numFmtId="4" fontId="9" fillId="0" borderId="42" xfId="0" applyNumberFormat="1" applyFont="1" applyBorder="1" applyAlignment="1">
      <alignment horizontal="right" wrapText="1"/>
    </xf>
    <xf numFmtId="0" fontId="8" fillId="0" borderId="19" xfId="0" applyFont="1" applyBorder="1" applyAlignment="1">
      <alignment horizontal="left" wrapText="1"/>
    </xf>
    <xf numFmtId="0" fontId="8" fillId="0" borderId="10" xfId="0" applyFont="1" applyBorder="1" applyAlignment="1">
      <alignment horizontal="right" wrapText="1"/>
    </xf>
    <xf numFmtId="4" fontId="43" fillId="0" borderId="0" xfId="50" applyNumberFormat="1" applyFont="1" applyFill="1" applyBorder="1" applyAlignment="1">
      <alignment vertical="center"/>
      <protection/>
    </xf>
    <xf numFmtId="0" fontId="43" fillId="0" borderId="0" xfId="50" applyFont="1" applyFill="1" applyAlignment="1">
      <alignment vertical="center"/>
      <protection/>
    </xf>
    <xf numFmtId="4" fontId="4" fillId="0" borderId="37" xfId="50" applyNumberFormat="1" applyFont="1" applyFill="1" applyBorder="1" applyAlignment="1">
      <alignment vertical="center"/>
      <protection/>
    </xf>
    <xf numFmtId="4" fontId="1" fillId="0" borderId="73" xfId="50" applyNumberFormat="1" applyFont="1" applyFill="1" applyBorder="1" applyAlignment="1">
      <alignment vertical="center"/>
      <protection/>
    </xf>
    <xf numFmtId="0" fontId="1" fillId="0" borderId="13" xfId="50" applyFont="1" applyBorder="1" applyAlignment="1">
      <alignment vertical="center"/>
      <protection/>
    </xf>
    <xf numFmtId="0" fontId="1" fillId="0" borderId="13" xfId="49" applyFont="1" applyBorder="1" applyAlignment="1">
      <alignment horizontal="center" vertical="center"/>
      <protection/>
    </xf>
    <xf numFmtId="0" fontId="0" fillId="0" borderId="13" xfId="50" applyFont="1" applyFill="1" applyBorder="1" applyAlignment="1">
      <alignment vertical="center"/>
      <protection/>
    </xf>
    <xf numFmtId="0" fontId="1" fillId="0" borderId="51" xfId="49" applyFont="1" applyBorder="1" applyAlignment="1">
      <alignment vertical="center"/>
      <protection/>
    </xf>
    <xf numFmtId="4" fontId="1" fillId="0" borderId="39" xfId="49" applyNumberFormat="1" applyFont="1" applyBorder="1" applyAlignment="1">
      <alignment vertical="center"/>
      <protection/>
    </xf>
    <xf numFmtId="49" fontId="1" fillId="0" borderId="48" xfId="50" applyNumberFormat="1" applyFont="1" applyFill="1" applyBorder="1" applyAlignment="1">
      <alignment horizontal="center" vertical="center"/>
      <protection/>
    </xf>
    <xf numFmtId="0" fontId="1" fillId="0" borderId="49" xfId="49" applyFont="1" applyFill="1" applyBorder="1" applyAlignment="1">
      <alignment horizontal="center" vertical="center"/>
      <protection/>
    </xf>
    <xf numFmtId="0" fontId="6" fillId="0" borderId="32" xfId="48" applyFont="1" applyFill="1" applyBorder="1" applyAlignment="1">
      <alignment vertical="center" wrapText="1"/>
      <protection/>
    </xf>
    <xf numFmtId="4" fontId="6" fillId="0" borderId="55" xfId="50" applyNumberFormat="1" applyFont="1" applyFill="1" applyBorder="1" applyAlignment="1">
      <alignment vertical="center" wrapText="1"/>
      <protection/>
    </xf>
    <xf numFmtId="0" fontId="1" fillId="0" borderId="54" xfId="48" applyFont="1" applyFill="1" applyBorder="1" applyAlignment="1">
      <alignment vertical="center"/>
      <protection/>
    </xf>
    <xf numFmtId="4" fontId="1" fillId="0" borderId="74" xfId="50" applyNumberFormat="1" applyFont="1" applyFill="1" applyBorder="1" applyAlignment="1">
      <alignment vertical="center"/>
      <protection/>
    </xf>
    <xf numFmtId="171" fontId="1" fillId="0" borderId="25" xfId="50" applyNumberFormat="1" applyFont="1" applyFill="1" applyBorder="1" applyAlignment="1">
      <alignment vertical="center"/>
      <protection/>
    </xf>
    <xf numFmtId="0" fontId="6" fillId="0" borderId="36" xfId="48" applyFont="1" applyFill="1" applyBorder="1" applyAlignment="1">
      <alignment vertical="center"/>
      <protection/>
    </xf>
    <xf numFmtId="4" fontId="6" fillId="0" borderId="37" xfId="50" applyNumberFormat="1" applyFont="1" applyFill="1" applyBorder="1" applyAlignment="1">
      <alignment vertical="center"/>
      <protection/>
    </xf>
    <xf numFmtId="0" fontId="1" fillId="0" borderId="52" xfId="48" applyFont="1" applyFill="1" applyBorder="1" applyAlignment="1">
      <alignment vertical="center"/>
      <protection/>
    </xf>
    <xf numFmtId="4" fontId="1" fillId="0" borderId="43" xfId="50" applyNumberFormat="1" applyFont="1" applyFill="1" applyBorder="1" applyAlignment="1">
      <alignment vertical="center"/>
      <protection/>
    </xf>
    <xf numFmtId="0" fontId="1" fillId="0" borderId="27" xfId="50" applyFont="1" applyFill="1" applyBorder="1" applyAlignment="1">
      <alignment horizontal="center" vertical="center"/>
      <protection/>
    </xf>
    <xf numFmtId="49" fontId="1" fillId="0" borderId="27" xfId="50" applyNumberFormat="1" applyFont="1" applyFill="1" applyBorder="1" applyAlignment="1">
      <alignment horizontal="center" vertical="center"/>
      <protection/>
    </xf>
    <xf numFmtId="0" fontId="0" fillId="0" borderId="0" xfId="50" applyAlignment="1">
      <alignment vertical="center"/>
      <protection/>
    </xf>
    <xf numFmtId="49" fontId="1" fillId="0" borderId="58" xfId="51" applyNumberFormat="1" applyFont="1" applyFill="1" applyBorder="1" applyAlignment="1">
      <alignment horizontal="center" vertical="center"/>
      <protection/>
    </xf>
    <xf numFmtId="49" fontId="1" fillId="0" borderId="58" xfId="50" applyNumberFormat="1" applyFont="1" applyFill="1" applyBorder="1" applyAlignment="1">
      <alignment horizontal="center" vertical="center"/>
      <protection/>
    </xf>
    <xf numFmtId="4" fontId="1" fillId="0" borderId="75" xfId="50" applyNumberFormat="1" applyFont="1" applyFill="1" applyBorder="1" applyAlignment="1">
      <alignment vertical="center"/>
      <protection/>
    </xf>
    <xf numFmtId="4" fontId="1" fillId="0" borderId="47" xfId="50" applyNumberFormat="1" applyFont="1" applyBorder="1" applyAlignment="1">
      <alignment vertical="center"/>
      <protection/>
    </xf>
    <xf numFmtId="0" fontId="1" fillId="0" borderId="57" xfId="50" applyFont="1" applyBorder="1" applyAlignment="1">
      <alignment horizontal="center" vertical="center"/>
      <protection/>
    </xf>
    <xf numFmtId="4" fontId="1" fillId="0" borderId="70" xfId="50" applyNumberFormat="1" applyFont="1" applyFill="1" applyBorder="1" applyAlignment="1">
      <alignment vertical="center"/>
      <protection/>
    </xf>
    <xf numFmtId="4" fontId="1" fillId="0" borderId="39" xfId="50" applyNumberFormat="1" applyFont="1" applyFill="1" applyBorder="1" applyAlignment="1">
      <alignment/>
      <protection/>
    </xf>
    <xf numFmtId="0" fontId="1" fillId="0" borderId="48" xfId="50" applyFont="1" applyFill="1" applyBorder="1" applyAlignment="1">
      <alignment horizontal="center" vertical="center"/>
      <protection/>
    </xf>
    <xf numFmtId="49" fontId="6" fillId="0" borderId="49" xfId="50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" fillId="0" borderId="76" xfId="50" applyFont="1" applyFill="1" applyBorder="1" applyAlignment="1">
      <alignment horizontal="center" vertical="center"/>
      <protection/>
    </xf>
    <xf numFmtId="0" fontId="4" fillId="0" borderId="17" xfId="50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1" fillId="0" borderId="0" xfId="50" applyFont="1" applyFill="1" applyAlignment="1">
      <alignment horizontal="center" vertical="center"/>
      <protection/>
    </xf>
    <xf numFmtId="0" fontId="0" fillId="0" borderId="0" xfId="50" applyFont="1" applyFill="1" applyAlignment="1">
      <alignment horizontal="center" vertical="center"/>
      <protection/>
    </xf>
    <xf numFmtId="49" fontId="4" fillId="0" borderId="77" xfId="50" applyNumberFormat="1" applyFont="1" applyFill="1" applyBorder="1" applyAlignment="1">
      <alignment horizontal="center" vertical="center"/>
      <protection/>
    </xf>
    <xf numFmtId="49" fontId="4" fillId="0" borderId="45" xfId="50" applyNumberFormat="1" applyFont="1" applyFill="1" applyBorder="1" applyAlignment="1">
      <alignment horizontal="center" vertical="center"/>
      <protection/>
    </xf>
    <xf numFmtId="0" fontId="4" fillId="0" borderId="78" xfId="50" applyFont="1" applyFill="1" applyBorder="1" applyAlignment="1">
      <alignment horizontal="center" vertical="center"/>
      <protection/>
    </xf>
    <xf numFmtId="0" fontId="4" fillId="0" borderId="26" xfId="50" applyFont="1" applyFill="1" applyBorder="1" applyAlignment="1">
      <alignment horizontal="center" vertical="center"/>
      <protection/>
    </xf>
    <xf numFmtId="0" fontId="4" fillId="0" borderId="79" xfId="50" applyFont="1" applyFill="1" applyBorder="1" applyAlignment="1">
      <alignment horizontal="center" vertical="center"/>
      <protection/>
    </xf>
    <xf numFmtId="0" fontId="4" fillId="0" borderId="29" xfId="50" applyFont="1" applyFill="1" applyBorder="1" applyAlignment="1">
      <alignment horizontal="center" vertical="center"/>
      <protection/>
    </xf>
    <xf numFmtId="0" fontId="1" fillId="0" borderId="76" xfId="51" applyFont="1" applyBorder="1" applyAlignment="1">
      <alignment horizontal="center" vertical="center" textRotation="90" wrapText="1"/>
      <protection/>
    </xf>
    <xf numFmtId="0" fontId="1" fillId="0" borderId="30" xfId="51" applyFont="1" applyBorder="1" applyAlignment="1">
      <alignment horizontal="center" vertical="center" textRotation="90" wrapText="1"/>
      <protection/>
    </xf>
    <xf numFmtId="0" fontId="1" fillId="0" borderId="17" xfId="51" applyFont="1" applyBorder="1" applyAlignment="1">
      <alignment horizontal="center" vertical="center" textRotation="90" wrapText="1"/>
      <protection/>
    </xf>
    <xf numFmtId="0" fontId="4" fillId="0" borderId="78" xfId="51" applyFont="1" applyBorder="1" applyAlignment="1">
      <alignment horizontal="center" vertical="center"/>
      <protection/>
    </xf>
    <xf numFmtId="0" fontId="4" fillId="0" borderId="26" xfId="51" applyFont="1" applyBorder="1" applyAlignment="1">
      <alignment horizontal="center" vertical="center"/>
      <protection/>
    </xf>
    <xf numFmtId="0" fontId="4" fillId="0" borderId="78" xfId="5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32" fillId="0" borderId="0" xfId="49" applyFont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4" fillId="0" borderId="80" xfId="51" applyFont="1" applyBorder="1" applyAlignment="1">
      <alignment horizontal="center" vertical="center"/>
      <protection/>
    </xf>
    <xf numFmtId="0" fontId="4" fillId="0" borderId="43" xfId="51" applyFont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6" xfId="51" applyFont="1" applyBorder="1" applyAlignment="1">
      <alignment horizontal="center" vertical="center"/>
      <protection/>
    </xf>
    <xf numFmtId="0" fontId="4" fillId="0" borderId="17" xfId="51" applyFont="1" applyBorder="1" applyAlignment="1">
      <alignment horizontal="center" vertical="center"/>
      <protection/>
    </xf>
    <xf numFmtId="49" fontId="4" fillId="0" borderId="76" xfId="51" applyNumberFormat="1" applyFont="1" applyBorder="1" applyAlignment="1">
      <alignment horizontal="center" vertical="center"/>
      <protection/>
    </xf>
    <xf numFmtId="49" fontId="4" fillId="0" borderId="17" xfId="51" applyNumberFormat="1" applyFont="1" applyBorder="1" applyAlignment="1">
      <alignment horizontal="center" vertical="center"/>
      <protection/>
    </xf>
    <xf numFmtId="0" fontId="4" fillId="0" borderId="77" xfId="51" applyFont="1" applyBorder="1" applyAlignment="1">
      <alignment horizontal="center" vertical="center"/>
      <protection/>
    </xf>
    <xf numFmtId="0" fontId="4" fillId="0" borderId="45" xfId="51" applyFont="1" applyBorder="1" applyAlignment="1">
      <alignment horizontal="center" vertical="center"/>
      <protection/>
    </xf>
    <xf numFmtId="4" fontId="8" fillId="0" borderId="35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4" fontId="9" fillId="0" borderId="49" xfId="0" applyNumberFormat="1" applyFont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4" fontId="9" fillId="0" borderId="61" xfId="0" applyNumberFormat="1" applyFont="1" applyFill="1" applyBorder="1" applyAlignment="1">
      <alignment horizontal="right" vertical="center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Rozpis výdajů 03 bez PO 2" xfId="50"/>
    <cellStyle name="normální_Rozpis výdajů 03 bez PO 3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2"/>
  <sheetViews>
    <sheetView tabSelected="1" zoomScalePageLayoutView="0" workbookViewId="0" topLeftCell="A25">
      <selection activeCell="A30" sqref="A30:F30"/>
    </sheetView>
  </sheetViews>
  <sheetFormatPr defaultColWidth="9.140625" defaultRowHeight="12.75"/>
  <cols>
    <col min="1" max="1" width="37.8515625" style="4" customWidth="1"/>
    <col min="2" max="2" width="7.421875" style="4" customWidth="1"/>
    <col min="3" max="4" width="12.8515625" style="4" customWidth="1"/>
    <col min="5" max="6" width="13.140625" style="4" bestFit="1" customWidth="1"/>
    <col min="7" max="16384" width="9.140625" style="4" customWidth="1"/>
  </cols>
  <sheetData>
    <row r="1" spans="1:6" ht="20.25">
      <c r="A1" s="371" t="s">
        <v>165</v>
      </c>
      <c r="B1" s="371"/>
      <c r="C1" s="371"/>
      <c r="D1" s="371"/>
      <c r="E1" s="371"/>
      <c r="F1" s="371"/>
    </row>
    <row r="2" ht="18" customHeight="1"/>
    <row r="3" spans="1:6" ht="16.5" customHeight="1">
      <c r="A3" s="372" t="s">
        <v>53</v>
      </c>
      <c r="B3" s="372"/>
      <c r="C3" s="372"/>
      <c r="D3" s="372"/>
      <c r="E3" s="372"/>
      <c r="F3" s="372"/>
    </row>
    <row r="4" ht="12.75" customHeight="1" thickBot="1"/>
    <row r="5" spans="1:6" ht="14.25" thickBot="1">
      <c r="A5" s="286" t="s">
        <v>1</v>
      </c>
      <c r="B5" s="287" t="s">
        <v>2</v>
      </c>
      <c r="C5" s="288" t="s">
        <v>66</v>
      </c>
      <c r="D5" s="288" t="s">
        <v>67</v>
      </c>
      <c r="E5" s="288" t="s">
        <v>0</v>
      </c>
      <c r="F5" s="289" t="s">
        <v>68</v>
      </c>
    </row>
    <row r="6" spans="1:6" ht="16.5" customHeight="1">
      <c r="A6" s="290" t="s">
        <v>9</v>
      </c>
      <c r="B6" s="291" t="s">
        <v>28</v>
      </c>
      <c r="C6" s="292">
        <f>C7+C8+C9</f>
        <v>2301003</v>
      </c>
      <c r="D6" s="404">
        <f>D7+D8+D9</f>
        <v>2405874.98</v>
      </c>
      <c r="E6" s="293">
        <f>SUM(E7:E9)</f>
        <v>21000</v>
      </c>
      <c r="F6" s="294">
        <f>SUM(F7:F9)</f>
        <v>2426874.98</v>
      </c>
    </row>
    <row r="7" spans="1:6" ht="15" customHeight="1">
      <c r="A7" s="295" t="s">
        <v>10</v>
      </c>
      <c r="B7" s="296" t="s">
        <v>11</v>
      </c>
      <c r="C7" s="297">
        <v>2101000</v>
      </c>
      <c r="D7" s="405">
        <v>2108256.29</v>
      </c>
      <c r="E7" s="298"/>
      <c r="F7" s="299">
        <f aca="true" t="shared" si="0" ref="F7:F23">D7+E7</f>
        <v>2108256.29</v>
      </c>
    </row>
    <row r="8" spans="1:6" ht="13.5">
      <c r="A8" s="295" t="s">
        <v>12</v>
      </c>
      <c r="B8" s="296" t="s">
        <v>13</v>
      </c>
      <c r="C8" s="297">
        <v>200003</v>
      </c>
      <c r="D8" s="405">
        <v>283993.37</v>
      </c>
      <c r="E8" s="298">
        <f>'příjmy OD'!J7</f>
        <v>21000</v>
      </c>
      <c r="F8" s="299">
        <f t="shared" si="0"/>
        <v>304993.37</v>
      </c>
    </row>
    <row r="9" spans="1:6" ht="13.5">
      <c r="A9" s="295" t="s">
        <v>14</v>
      </c>
      <c r="B9" s="296" t="s">
        <v>15</v>
      </c>
      <c r="C9" s="297">
        <v>0</v>
      </c>
      <c r="D9" s="405">
        <v>13625.32</v>
      </c>
      <c r="E9" s="298"/>
      <c r="F9" s="299">
        <f t="shared" si="0"/>
        <v>13625.32</v>
      </c>
    </row>
    <row r="10" spans="1:6" ht="13.5">
      <c r="A10" s="300" t="s">
        <v>16</v>
      </c>
      <c r="B10" s="296" t="s">
        <v>17</v>
      </c>
      <c r="C10" s="301">
        <f>C11+C16</f>
        <v>84887</v>
      </c>
      <c r="D10" s="406">
        <f>D11+D16</f>
        <v>4274216.39</v>
      </c>
      <c r="E10" s="302">
        <f>E11+E16</f>
        <v>0</v>
      </c>
      <c r="F10" s="303">
        <f>F11+F16</f>
        <v>4274216.39</v>
      </c>
    </row>
    <row r="11" spans="1:6" ht="13.5">
      <c r="A11" s="304" t="s">
        <v>55</v>
      </c>
      <c r="B11" s="296" t="s">
        <v>18</v>
      </c>
      <c r="C11" s="297">
        <f>SUM(C12:C15)</f>
        <v>84887</v>
      </c>
      <c r="D11" s="405">
        <f>SUM(D12:D15)</f>
        <v>3960076.63</v>
      </c>
      <c r="E11" s="5">
        <f>SUM(E12:E15)</f>
        <v>0</v>
      </c>
      <c r="F11" s="299">
        <f>SUM(F12:F15)</f>
        <v>3960076.63</v>
      </c>
    </row>
    <row r="12" spans="1:6" ht="13.5">
      <c r="A12" s="304" t="s">
        <v>56</v>
      </c>
      <c r="B12" s="296" t="s">
        <v>19</v>
      </c>
      <c r="C12" s="305">
        <v>60887</v>
      </c>
      <c r="D12" s="405">
        <v>60887</v>
      </c>
      <c r="E12" s="298"/>
      <c r="F12" s="299">
        <f t="shared" si="0"/>
        <v>60887</v>
      </c>
    </row>
    <row r="13" spans="1:6" ht="13.5">
      <c r="A13" s="304" t="s">
        <v>57</v>
      </c>
      <c r="B13" s="296" t="s">
        <v>18</v>
      </c>
      <c r="C13" s="305">
        <v>0</v>
      </c>
      <c r="D13" s="405">
        <v>3868913.04</v>
      </c>
      <c r="E13" s="306"/>
      <c r="F13" s="299">
        <f>D13+E13</f>
        <v>3868913.04</v>
      </c>
    </row>
    <row r="14" spans="1:6" ht="13.5">
      <c r="A14" s="304" t="s">
        <v>69</v>
      </c>
      <c r="B14" s="296" t="s">
        <v>70</v>
      </c>
      <c r="C14" s="305">
        <v>0</v>
      </c>
      <c r="D14" s="405">
        <v>4527.11</v>
      </c>
      <c r="E14" s="298"/>
      <c r="F14" s="299">
        <f>D14+E14</f>
        <v>4527.11</v>
      </c>
    </row>
    <row r="15" spans="1:6" ht="13.5">
      <c r="A15" s="304" t="s">
        <v>58</v>
      </c>
      <c r="B15" s="296">
        <v>4121</v>
      </c>
      <c r="C15" s="305">
        <v>24000</v>
      </c>
      <c r="D15" s="405">
        <v>25749.48</v>
      </c>
      <c r="E15" s="298"/>
      <c r="F15" s="299">
        <f t="shared" si="0"/>
        <v>25749.48</v>
      </c>
    </row>
    <row r="16" spans="1:6" ht="13.5">
      <c r="A16" s="295" t="s">
        <v>29</v>
      </c>
      <c r="B16" s="296" t="s">
        <v>20</v>
      </c>
      <c r="C16" s="305">
        <f>SUM(C17:C19)</f>
        <v>0</v>
      </c>
      <c r="D16" s="405">
        <f>SUM(D17:D19)</f>
        <v>314139.76</v>
      </c>
      <c r="E16" s="5">
        <f>SUM(E17:E19)</f>
        <v>0</v>
      </c>
      <c r="F16" s="299">
        <f>SUM(F17:F19)</f>
        <v>314139.76</v>
      </c>
    </row>
    <row r="17" spans="1:6" ht="13.5">
      <c r="A17" s="295" t="s">
        <v>63</v>
      </c>
      <c r="B17" s="296" t="s">
        <v>20</v>
      </c>
      <c r="C17" s="305">
        <v>0</v>
      </c>
      <c r="D17" s="405">
        <v>313139.76</v>
      </c>
      <c r="E17" s="298"/>
      <c r="F17" s="299">
        <f t="shared" si="0"/>
        <v>313139.76</v>
      </c>
    </row>
    <row r="18" spans="1:6" ht="13.5">
      <c r="A18" s="304" t="s">
        <v>64</v>
      </c>
      <c r="B18" s="296">
        <v>4221</v>
      </c>
      <c r="C18" s="305">
        <v>0</v>
      </c>
      <c r="D18" s="405">
        <v>1000</v>
      </c>
      <c r="E18" s="298"/>
      <c r="F18" s="299">
        <f>D18+E18</f>
        <v>1000</v>
      </c>
    </row>
    <row r="19" spans="1:6" ht="13.5">
      <c r="A19" s="304" t="s">
        <v>71</v>
      </c>
      <c r="B19" s="296">
        <v>4232</v>
      </c>
      <c r="C19" s="305">
        <v>0</v>
      </c>
      <c r="D19" s="405">
        <v>0</v>
      </c>
      <c r="E19" s="298"/>
      <c r="F19" s="299">
        <f>D19+E19</f>
        <v>0</v>
      </c>
    </row>
    <row r="20" spans="1:6" ht="13.5">
      <c r="A20" s="300" t="s">
        <v>21</v>
      </c>
      <c r="B20" s="307" t="s">
        <v>30</v>
      </c>
      <c r="C20" s="301">
        <f>C6+C10</f>
        <v>2385890</v>
      </c>
      <c r="D20" s="406">
        <f>D6+D10</f>
        <v>6680091.369999999</v>
      </c>
      <c r="E20" s="308">
        <f>E6+E10</f>
        <v>21000</v>
      </c>
      <c r="F20" s="303">
        <f>F6+F10</f>
        <v>6701091.369999999</v>
      </c>
    </row>
    <row r="21" spans="1:6" ht="13.5">
      <c r="A21" s="300" t="s">
        <v>22</v>
      </c>
      <c r="B21" s="307" t="s">
        <v>23</v>
      </c>
      <c r="C21" s="301">
        <f>SUM(C22:C26)</f>
        <v>-46875</v>
      </c>
      <c r="D21" s="406">
        <f>SUM(D22:D26)</f>
        <v>1292631.93</v>
      </c>
      <c r="E21" s="308">
        <f>SUM(E22:E26)</f>
        <v>0</v>
      </c>
      <c r="F21" s="309">
        <f>SUM(F22:F26)</f>
        <v>1292631.93</v>
      </c>
    </row>
    <row r="22" spans="1:6" ht="13.5">
      <c r="A22" s="304" t="s">
        <v>72</v>
      </c>
      <c r="B22" s="296" t="s">
        <v>24</v>
      </c>
      <c r="C22" s="305">
        <v>0</v>
      </c>
      <c r="D22" s="405">
        <v>79520.92</v>
      </c>
      <c r="E22" s="310"/>
      <c r="F22" s="299">
        <f t="shared" si="0"/>
        <v>79520.92</v>
      </c>
    </row>
    <row r="23" spans="1:6" ht="13.5">
      <c r="A23" s="304" t="s">
        <v>73</v>
      </c>
      <c r="B23" s="296" t="s">
        <v>24</v>
      </c>
      <c r="C23" s="305">
        <v>0</v>
      </c>
      <c r="D23" s="405">
        <v>253299.98</v>
      </c>
      <c r="E23" s="311"/>
      <c r="F23" s="299">
        <f t="shared" si="0"/>
        <v>253299.98</v>
      </c>
    </row>
    <row r="24" spans="1:6" ht="13.5">
      <c r="A24" s="304" t="s">
        <v>74</v>
      </c>
      <c r="B24" s="296" t="s">
        <v>24</v>
      </c>
      <c r="C24" s="305">
        <v>0</v>
      </c>
      <c r="D24" s="405">
        <v>751943.82</v>
      </c>
      <c r="E24" s="298"/>
      <c r="F24" s="299">
        <f>D24+E24</f>
        <v>751943.82</v>
      </c>
    </row>
    <row r="25" spans="1:6" ht="13.5">
      <c r="A25" s="304" t="s">
        <v>59</v>
      </c>
      <c r="B25" s="296" t="s">
        <v>60</v>
      </c>
      <c r="C25" s="305">
        <v>0</v>
      </c>
      <c r="D25" s="407">
        <v>254742.21</v>
      </c>
      <c r="E25" s="312"/>
      <c r="F25" s="299">
        <f>D25+E25</f>
        <v>254742.21</v>
      </c>
    </row>
    <row r="26" spans="1:6" ht="14.25" thickBot="1">
      <c r="A26" s="304" t="s">
        <v>65</v>
      </c>
      <c r="B26" s="296">
        <v>8124</v>
      </c>
      <c r="C26" s="305">
        <v>-46875</v>
      </c>
      <c r="D26" s="408">
        <v>-46875</v>
      </c>
      <c r="E26" s="311"/>
      <c r="F26" s="299">
        <f>D26+E26</f>
        <v>-46875</v>
      </c>
    </row>
    <row r="27" spans="1:6" ht="14.25" thickBot="1">
      <c r="A27" s="313" t="s">
        <v>25</v>
      </c>
      <c r="B27" s="314"/>
      <c r="C27" s="315">
        <f>C21+C10+C6</f>
        <v>2339015</v>
      </c>
      <c r="D27" s="316">
        <f>D21+D10+D6</f>
        <v>7972723.299999999</v>
      </c>
      <c r="E27" s="317">
        <f>E6+E10+E21</f>
        <v>21000</v>
      </c>
      <c r="F27" s="318">
        <f>D27+E27</f>
        <v>7993723.299999999</v>
      </c>
    </row>
    <row r="29" ht="9.75">
      <c r="E29" s="319"/>
    </row>
    <row r="30" spans="1:6" ht="17.25">
      <c r="A30" s="372" t="s">
        <v>54</v>
      </c>
      <c r="B30" s="372"/>
      <c r="C30" s="372"/>
      <c r="D30" s="372"/>
      <c r="E30" s="372"/>
      <c r="F30" s="372"/>
    </row>
    <row r="31" spans="1:6" ht="12" customHeight="1" thickBot="1">
      <c r="A31" s="320"/>
      <c r="B31" s="320"/>
      <c r="C31" s="320"/>
      <c r="D31" s="320"/>
      <c r="E31" s="320"/>
      <c r="F31" s="320"/>
    </row>
    <row r="32" spans="1:6" ht="14.25" thickBot="1">
      <c r="A32" s="321" t="s">
        <v>31</v>
      </c>
      <c r="B32" s="322" t="s">
        <v>2</v>
      </c>
      <c r="C32" s="288" t="s">
        <v>66</v>
      </c>
      <c r="D32" s="288" t="s">
        <v>67</v>
      </c>
      <c r="E32" s="288" t="s">
        <v>0</v>
      </c>
      <c r="F32" s="289" t="s">
        <v>68</v>
      </c>
    </row>
    <row r="33" spans="1:6" ht="13.5">
      <c r="A33" s="323" t="s">
        <v>32</v>
      </c>
      <c r="B33" s="324" t="s">
        <v>33</v>
      </c>
      <c r="C33" s="6">
        <v>31604</v>
      </c>
      <c r="D33" s="409">
        <v>31805.08</v>
      </c>
      <c r="E33" s="6"/>
      <c r="F33" s="7">
        <f>D33+E33</f>
        <v>31805.08</v>
      </c>
    </row>
    <row r="34" spans="1:6" ht="13.5">
      <c r="A34" s="325" t="s">
        <v>34</v>
      </c>
      <c r="B34" s="326" t="s">
        <v>33</v>
      </c>
      <c r="C34" s="5">
        <v>211118.26</v>
      </c>
      <c r="D34" s="407">
        <v>210465.2</v>
      </c>
      <c r="E34" s="6"/>
      <c r="F34" s="7">
        <f>D34+E34</f>
        <v>210465.2</v>
      </c>
    </row>
    <row r="35" spans="1:6" ht="13.5">
      <c r="A35" s="325" t="s">
        <v>35</v>
      </c>
      <c r="B35" s="326" t="s">
        <v>33</v>
      </c>
      <c r="C35" s="5">
        <v>825854</v>
      </c>
      <c r="D35" s="407">
        <v>920631.96</v>
      </c>
      <c r="E35" s="6"/>
      <c r="F35" s="7">
        <f aca="true" t="shared" si="1" ref="F35:F51">D35+E35</f>
        <v>920631.96</v>
      </c>
    </row>
    <row r="36" spans="1:6" ht="13.5">
      <c r="A36" s="325" t="s">
        <v>36</v>
      </c>
      <c r="B36" s="326" t="s">
        <v>33</v>
      </c>
      <c r="C36" s="5">
        <v>856839.72</v>
      </c>
      <c r="D36" s="407">
        <v>1060261.82</v>
      </c>
      <c r="E36" s="327"/>
      <c r="F36" s="7">
        <f>D36+E36</f>
        <v>1060261.82</v>
      </c>
    </row>
    <row r="37" spans="1:6" ht="13.5">
      <c r="A37" s="325" t="s">
        <v>61</v>
      </c>
      <c r="B37" s="326" t="s">
        <v>33</v>
      </c>
      <c r="C37" s="5">
        <v>140000</v>
      </c>
      <c r="D37" s="407">
        <v>182320</v>
      </c>
      <c r="E37" s="328"/>
      <c r="F37" s="7">
        <f t="shared" si="1"/>
        <v>182320</v>
      </c>
    </row>
    <row r="38" spans="1:6" ht="13.5">
      <c r="A38" s="325" t="s">
        <v>37</v>
      </c>
      <c r="B38" s="326" t="s">
        <v>33</v>
      </c>
      <c r="C38" s="5">
        <v>0</v>
      </c>
      <c r="D38" s="407">
        <v>3494046.44</v>
      </c>
      <c r="E38" s="328"/>
      <c r="F38" s="7">
        <f t="shared" si="1"/>
        <v>3494046.44</v>
      </c>
    </row>
    <row r="39" spans="1:6" ht="13.5">
      <c r="A39" s="325" t="s">
        <v>38</v>
      </c>
      <c r="B39" s="326" t="s">
        <v>33</v>
      </c>
      <c r="C39" s="5">
        <v>170604.02</v>
      </c>
      <c r="D39" s="407">
        <v>27235.87</v>
      </c>
      <c r="E39" s="328"/>
      <c r="F39" s="7">
        <f t="shared" si="1"/>
        <v>27235.87</v>
      </c>
    </row>
    <row r="40" spans="1:6" ht="13.5">
      <c r="A40" s="325" t="s">
        <v>39</v>
      </c>
      <c r="B40" s="326" t="s">
        <v>40</v>
      </c>
      <c r="C40" s="5">
        <v>6080</v>
      </c>
      <c r="D40" s="407">
        <v>669750.09</v>
      </c>
      <c r="E40" s="327"/>
      <c r="F40" s="7">
        <f>D40+E40</f>
        <v>669750.09</v>
      </c>
    </row>
    <row r="41" spans="1:6" ht="13.5">
      <c r="A41" s="325" t="s">
        <v>41</v>
      </c>
      <c r="B41" s="326" t="s">
        <v>40</v>
      </c>
      <c r="C41" s="5">
        <v>0</v>
      </c>
      <c r="D41" s="407">
        <v>0</v>
      </c>
      <c r="E41" s="328"/>
      <c r="F41" s="7">
        <f t="shared" si="1"/>
        <v>0</v>
      </c>
    </row>
    <row r="42" spans="1:6" ht="13.5">
      <c r="A42" s="325" t="s">
        <v>42</v>
      </c>
      <c r="B42" s="326" t="s">
        <v>43</v>
      </c>
      <c r="C42" s="5">
        <v>28820</v>
      </c>
      <c r="D42" s="407">
        <v>907945.21</v>
      </c>
      <c r="E42" s="327">
        <f>'92306'!J7</f>
        <v>21000</v>
      </c>
      <c r="F42" s="7">
        <f t="shared" si="1"/>
        <v>928945.21</v>
      </c>
    </row>
    <row r="43" spans="1:8" ht="13.5">
      <c r="A43" s="325" t="s">
        <v>44</v>
      </c>
      <c r="B43" s="326" t="s">
        <v>43</v>
      </c>
      <c r="C43" s="5">
        <v>46595</v>
      </c>
      <c r="D43" s="407">
        <v>301337.21</v>
      </c>
      <c r="E43" s="329"/>
      <c r="F43" s="7">
        <f t="shared" si="1"/>
        <v>301337.21</v>
      </c>
      <c r="H43" s="330"/>
    </row>
    <row r="44" spans="1:6" ht="13.5">
      <c r="A44" s="325" t="s">
        <v>45</v>
      </c>
      <c r="B44" s="326" t="s">
        <v>33</v>
      </c>
      <c r="C44" s="5">
        <v>3500</v>
      </c>
      <c r="D44" s="407">
        <v>5445.59</v>
      </c>
      <c r="E44" s="6"/>
      <c r="F44" s="7">
        <f t="shared" si="1"/>
        <v>5445.59</v>
      </c>
    </row>
    <row r="45" spans="1:6" ht="13.5">
      <c r="A45" s="250" t="s">
        <v>172</v>
      </c>
      <c r="B45" s="251" t="s">
        <v>43</v>
      </c>
      <c r="C45" s="5">
        <v>0</v>
      </c>
      <c r="D45" s="407">
        <v>76801</v>
      </c>
      <c r="E45" s="6"/>
      <c r="F45" s="7">
        <f t="shared" si="1"/>
        <v>76801</v>
      </c>
    </row>
    <row r="46" spans="1:6" ht="13.5">
      <c r="A46" s="325" t="s">
        <v>46</v>
      </c>
      <c r="B46" s="326" t="s">
        <v>43</v>
      </c>
      <c r="C46" s="5">
        <v>0</v>
      </c>
      <c r="D46" s="407">
        <v>3</v>
      </c>
      <c r="E46" s="6"/>
      <c r="F46" s="7">
        <f t="shared" si="1"/>
        <v>3</v>
      </c>
    </row>
    <row r="47" spans="1:6" ht="13.5">
      <c r="A47" s="325" t="s">
        <v>47</v>
      </c>
      <c r="B47" s="326" t="s">
        <v>43</v>
      </c>
      <c r="C47" s="5">
        <v>18000</v>
      </c>
      <c r="D47" s="407">
        <v>68585.666</v>
      </c>
      <c r="E47" s="6"/>
      <c r="F47" s="7">
        <f t="shared" si="1"/>
        <v>68585.666</v>
      </c>
    </row>
    <row r="48" spans="1:6" ht="13.5">
      <c r="A48" s="325" t="s">
        <v>48</v>
      </c>
      <c r="B48" s="326" t="s">
        <v>43</v>
      </c>
      <c r="C48" s="5">
        <v>0</v>
      </c>
      <c r="D48" s="407">
        <v>3</v>
      </c>
      <c r="E48" s="6"/>
      <c r="F48" s="7">
        <f t="shared" si="1"/>
        <v>3</v>
      </c>
    </row>
    <row r="49" spans="1:6" ht="13.5">
      <c r="A49" s="325" t="s">
        <v>49</v>
      </c>
      <c r="B49" s="326" t="s">
        <v>43</v>
      </c>
      <c r="C49" s="5">
        <v>0</v>
      </c>
      <c r="D49" s="407">
        <v>4003</v>
      </c>
      <c r="E49" s="6"/>
      <c r="F49" s="7">
        <f t="shared" si="1"/>
        <v>4003</v>
      </c>
    </row>
    <row r="50" spans="1:6" ht="13.5">
      <c r="A50" s="325" t="s">
        <v>50</v>
      </c>
      <c r="B50" s="326" t="s">
        <v>43</v>
      </c>
      <c r="C50" s="5">
        <v>0</v>
      </c>
      <c r="D50" s="407">
        <v>12042.166</v>
      </c>
      <c r="E50" s="6"/>
      <c r="F50" s="7">
        <f t="shared" si="1"/>
        <v>12042.166</v>
      </c>
    </row>
    <row r="51" spans="1:6" ht="14.25" thickBot="1">
      <c r="A51" s="331" t="s">
        <v>51</v>
      </c>
      <c r="B51" s="332" t="s">
        <v>43</v>
      </c>
      <c r="C51" s="333">
        <v>0</v>
      </c>
      <c r="D51" s="410">
        <v>41</v>
      </c>
      <c r="E51" s="334"/>
      <c r="F51" s="335">
        <f t="shared" si="1"/>
        <v>41</v>
      </c>
    </row>
    <row r="52" spans="1:6" ht="14.25" thickBot="1">
      <c r="A52" s="336" t="s">
        <v>52</v>
      </c>
      <c r="B52" s="337"/>
      <c r="C52" s="316">
        <f>SUM(C33:C51)</f>
        <v>2339015</v>
      </c>
      <c r="D52" s="316">
        <f>SUM(D33:D51)</f>
        <v>7972723.302</v>
      </c>
      <c r="E52" s="316">
        <f>SUM(E33:E51)</f>
        <v>21000</v>
      </c>
      <c r="F52" s="318">
        <f>SUM(F33:F51)</f>
        <v>7993723.302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66929133858267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49"/>
  <sheetViews>
    <sheetView zoomScalePageLayoutView="0" workbookViewId="0" topLeftCell="A4">
      <selection activeCell="J30" sqref="J30"/>
    </sheetView>
  </sheetViews>
  <sheetFormatPr defaultColWidth="9.140625" defaultRowHeight="12.75"/>
  <cols>
    <col min="1" max="1" width="4.7109375" style="11" customWidth="1"/>
    <col min="2" max="2" width="3.00390625" style="11" customWidth="1"/>
    <col min="3" max="3" width="9.421875" style="11" customWidth="1"/>
    <col min="4" max="4" width="4.28125" style="11" customWidth="1"/>
    <col min="5" max="5" width="5.28125" style="11" customWidth="1"/>
    <col min="6" max="6" width="7.8515625" style="11" bestFit="1" customWidth="1"/>
    <col min="7" max="7" width="43.7109375" style="11" customWidth="1"/>
    <col min="8" max="10" width="8.7109375" style="11" customWidth="1"/>
    <col min="11" max="11" width="9.00390625" style="11" customWidth="1"/>
    <col min="12" max="16384" width="9.140625" style="11" customWidth="1"/>
  </cols>
  <sheetData>
    <row r="1" spans="1:11" ht="17.25">
      <c r="A1" s="377" t="s">
        <v>75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2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338"/>
    </row>
    <row r="3" spans="1:12" ht="12.75">
      <c r="A3" s="378" t="s">
        <v>76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39"/>
    </row>
    <row r="4" spans="1:11" ht="13.5" thickBot="1">
      <c r="A4" s="12"/>
      <c r="B4" s="12"/>
      <c r="C4" s="12"/>
      <c r="D4" s="12"/>
      <c r="E4" s="12"/>
      <c r="F4" s="12"/>
      <c r="G4" s="12"/>
      <c r="H4" s="12"/>
      <c r="I4" s="13"/>
      <c r="K4" s="13" t="s">
        <v>77</v>
      </c>
    </row>
    <row r="5" spans="1:11" ht="13.5" thickBot="1">
      <c r="A5" s="379" t="s">
        <v>78</v>
      </c>
      <c r="B5" s="381" t="s">
        <v>4</v>
      </c>
      <c r="C5" s="381" t="s">
        <v>6</v>
      </c>
      <c r="D5" s="381" t="s">
        <v>7</v>
      </c>
      <c r="E5" s="381" t="s">
        <v>8</v>
      </c>
      <c r="F5" s="381" t="s">
        <v>79</v>
      </c>
      <c r="G5" s="383" t="s">
        <v>80</v>
      </c>
      <c r="H5" s="373" t="s">
        <v>66</v>
      </c>
      <c r="I5" s="373" t="s">
        <v>67</v>
      </c>
      <c r="J5" s="375" t="s">
        <v>198</v>
      </c>
      <c r="K5" s="376"/>
    </row>
    <row r="6" spans="1:11" ht="13.5" thickBot="1">
      <c r="A6" s="380"/>
      <c r="B6" s="382"/>
      <c r="C6" s="382"/>
      <c r="D6" s="382"/>
      <c r="E6" s="382"/>
      <c r="F6" s="382"/>
      <c r="G6" s="384"/>
      <c r="H6" s="374"/>
      <c r="I6" s="374"/>
      <c r="J6" s="14" t="s">
        <v>26</v>
      </c>
      <c r="K6" s="15" t="s">
        <v>68</v>
      </c>
    </row>
    <row r="7" spans="1:256" ht="13.5" thickBot="1">
      <c r="A7" s="16" t="s">
        <v>3</v>
      </c>
      <c r="B7" s="17" t="s">
        <v>5</v>
      </c>
      <c r="C7" s="18" t="s">
        <v>3</v>
      </c>
      <c r="D7" s="1" t="s">
        <v>3</v>
      </c>
      <c r="E7" s="1" t="s">
        <v>3</v>
      </c>
      <c r="F7" s="19"/>
      <c r="G7" s="20" t="s">
        <v>81</v>
      </c>
      <c r="H7" s="3">
        <f>H8+H10+H30+H33+H45</f>
        <v>29160</v>
      </c>
      <c r="I7" s="2">
        <f>I8+I10+I30+I33+I45</f>
        <v>526423.00725</v>
      </c>
      <c r="J7" s="2">
        <f>J8+J10+J30+J33+J45</f>
        <v>21000</v>
      </c>
      <c r="K7" s="2">
        <f>K8+K10+K30+K33+K45</f>
        <v>547423.00725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3.5" thickBot="1">
      <c r="A8" s="22" t="s">
        <v>3</v>
      </c>
      <c r="B8" s="23" t="s">
        <v>5</v>
      </c>
      <c r="C8" s="24" t="s">
        <v>3</v>
      </c>
      <c r="D8" s="25" t="s">
        <v>3</v>
      </c>
      <c r="E8" s="25" t="s">
        <v>11</v>
      </c>
      <c r="F8" s="26"/>
      <c r="G8" s="27" t="s">
        <v>82</v>
      </c>
      <c r="H8" s="28">
        <f>H9</f>
        <v>160</v>
      </c>
      <c r="I8" s="29">
        <f>I9</f>
        <v>160</v>
      </c>
      <c r="J8" s="30">
        <f>J9</f>
        <v>0</v>
      </c>
      <c r="K8" s="31">
        <f>K9</f>
        <v>160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3.5" thickBot="1">
      <c r="A9" s="32" t="s">
        <v>83</v>
      </c>
      <c r="B9" s="33" t="s">
        <v>27</v>
      </c>
      <c r="C9" s="34" t="s">
        <v>3</v>
      </c>
      <c r="D9" s="35" t="s">
        <v>3</v>
      </c>
      <c r="E9" s="36">
        <v>1361</v>
      </c>
      <c r="F9" s="37"/>
      <c r="G9" s="38" t="s">
        <v>84</v>
      </c>
      <c r="H9" s="39">
        <v>160</v>
      </c>
      <c r="I9" s="40">
        <v>160</v>
      </c>
      <c r="J9" s="41"/>
      <c r="K9" s="42">
        <f>I9+J9</f>
        <v>160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3.5" thickBot="1">
      <c r="A10" s="22" t="s">
        <v>3</v>
      </c>
      <c r="B10" s="23" t="s">
        <v>5</v>
      </c>
      <c r="C10" s="24" t="s">
        <v>3</v>
      </c>
      <c r="D10" s="25" t="s">
        <v>3</v>
      </c>
      <c r="E10" s="25" t="s">
        <v>13</v>
      </c>
      <c r="F10" s="26"/>
      <c r="G10" s="27" t="s">
        <v>85</v>
      </c>
      <c r="H10" s="29">
        <f>H11+H12+H13+H14+H16+H18+H20+H22+H26+H28</f>
        <v>5000</v>
      </c>
      <c r="I10" s="29">
        <f>I11+I12+I13+I14+I16+I18+I20+I22+I26+I28</f>
        <v>22117.857</v>
      </c>
      <c r="J10" s="29">
        <f>J11+J12+J13+J14+J16+J18+J20+J22+J26+J28</f>
        <v>21000</v>
      </c>
      <c r="K10" s="30">
        <f>K11+K12+K13+K14+K16+K18+K20+K22+K26+K28</f>
        <v>43117.857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2.75">
      <c r="A11" s="43" t="s">
        <v>83</v>
      </c>
      <c r="B11" s="44" t="s">
        <v>27</v>
      </c>
      <c r="C11" s="45" t="s">
        <v>3</v>
      </c>
      <c r="D11" s="46">
        <v>2229</v>
      </c>
      <c r="E11" s="47">
        <v>2119</v>
      </c>
      <c r="F11" s="48"/>
      <c r="G11" s="49" t="s">
        <v>86</v>
      </c>
      <c r="H11" s="50">
        <v>3000</v>
      </c>
      <c r="I11" s="50">
        <v>3000</v>
      </c>
      <c r="J11" s="340"/>
      <c r="K11" s="51">
        <f>I11+J11</f>
        <v>3000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2.75">
      <c r="A12" s="266" t="s">
        <v>83</v>
      </c>
      <c r="B12" s="44" t="s">
        <v>27</v>
      </c>
      <c r="C12" s="277">
        <v>1601</v>
      </c>
      <c r="D12" s="278">
        <v>2212</v>
      </c>
      <c r="E12" s="279">
        <v>2123</v>
      </c>
      <c r="F12" s="280"/>
      <c r="G12" s="281" t="s">
        <v>185</v>
      </c>
      <c r="H12" s="282">
        <v>0</v>
      </c>
      <c r="I12" s="282">
        <v>679</v>
      </c>
      <c r="J12" s="341"/>
      <c r="K12" s="66">
        <f>I12+J12</f>
        <v>679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3.5" thickBot="1">
      <c r="A13" s="32" t="s">
        <v>83</v>
      </c>
      <c r="B13" s="52" t="s">
        <v>27</v>
      </c>
      <c r="C13" s="53" t="s">
        <v>3</v>
      </c>
      <c r="D13" s="54">
        <v>2299</v>
      </c>
      <c r="E13" s="55">
        <v>2212</v>
      </c>
      <c r="F13" s="56"/>
      <c r="G13" s="57" t="s">
        <v>87</v>
      </c>
      <c r="H13" s="58">
        <v>2000</v>
      </c>
      <c r="I13" s="58">
        <f>2000+100+300+294.652+257</f>
        <v>2951.652</v>
      </c>
      <c r="J13" s="70"/>
      <c r="K13" s="42">
        <f>I13+J13</f>
        <v>2951.652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2.75">
      <c r="A14" s="252" t="s">
        <v>173</v>
      </c>
      <c r="B14" s="253" t="s">
        <v>174</v>
      </c>
      <c r="C14" s="254">
        <v>682224001</v>
      </c>
      <c r="D14" s="253" t="s">
        <v>3</v>
      </c>
      <c r="E14" s="255" t="s">
        <v>3</v>
      </c>
      <c r="F14" s="253" t="s">
        <v>3</v>
      </c>
      <c r="G14" s="256" t="s">
        <v>175</v>
      </c>
      <c r="H14" s="257">
        <f>SUM(H15:H15)</f>
        <v>0</v>
      </c>
      <c r="I14" s="258">
        <f>SUM(I15:I15)</f>
        <v>100</v>
      </c>
      <c r="J14" s="257">
        <f>SUM(J15:J15)</f>
        <v>0</v>
      </c>
      <c r="K14" s="259">
        <f>SUM(K15:K15)</f>
        <v>100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3.5" thickBot="1">
      <c r="A15" s="92"/>
      <c r="B15" s="93"/>
      <c r="C15" s="94"/>
      <c r="D15" s="54">
        <v>6402</v>
      </c>
      <c r="E15" s="55">
        <v>2223</v>
      </c>
      <c r="F15" s="56"/>
      <c r="G15" s="57" t="s">
        <v>176</v>
      </c>
      <c r="H15" s="58">
        <v>0</v>
      </c>
      <c r="I15" s="74">
        <v>100</v>
      </c>
      <c r="J15" s="9"/>
      <c r="K15" s="91">
        <f>I15+J15</f>
        <v>100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20.25">
      <c r="A16" s="125" t="s">
        <v>149</v>
      </c>
      <c r="B16" s="78" t="s">
        <v>5</v>
      </c>
      <c r="C16" s="126">
        <v>690521601</v>
      </c>
      <c r="D16" s="127" t="s">
        <v>3</v>
      </c>
      <c r="E16" s="128" t="s">
        <v>3</v>
      </c>
      <c r="F16" s="127" t="s">
        <v>3</v>
      </c>
      <c r="G16" s="129" t="s">
        <v>150</v>
      </c>
      <c r="H16" s="130">
        <f>SUM(H17:H17)</f>
        <v>0</v>
      </c>
      <c r="I16" s="130">
        <f>SUM(I17:I17)</f>
        <v>205.054</v>
      </c>
      <c r="J16" s="130">
        <f>SUM(J17:J17)</f>
        <v>0</v>
      </c>
      <c r="K16" s="131">
        <f>SUM(K17:K17)</f>
        <v>205.054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3.5" thickBot="1">
      <c r="A17" s="92"/>
      <c r="B17" s="93"/>
      <c r="C17" s="94"/>
      <c r="D17" s="54">
        <v>6402</v>
      </c>
      <c r="E17" s="55">
        <v>2229</v>
      </c>
      <c r="F17" s="56"/>
      <c r="G17" s="57" t="s">
        <v>148</v>
      </c>
      <c r="H17" s="58">
        <v>0</v>
      </c>
      <c r="I17" s="9">
        <v>205.054</v>
      </c>
      <c r="J17" s="9"/>
      <c r="K17" s="91">
        <f>I17+J17</f>
        <v>205.054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2.75">
      <c r="A18" s="125" t="s">
        <v>149</v>
      </c>
      <c r="B18" s="78" t="s">
        <v>5</v>
      </c>
      <c r="C18" s="126">
        <v>690531601</v>
      </c>
      <c r="D18" s="127" t="s">
        <v>3</v>
      </c>
      <c r="E18" s="128" t="s">
        <v>3</v>
      </c>
      <c r="F18" s="127" t="s">
        <v>3</v>
      </c>
      <c r="G18" s="132" t="s">
        <v>151</v>
      </c>
      <c r="H18" s="130">
        <f>SUM(H19:H19)</f>
        <v>0</v>
      </c>
      <c r="I18" s="130">
        <f>SUM(I19:I19)</f>
        <v>1500</v>
      </c>
      <c r="J18" s="130">
        <f>SUM(J19:J19)</f>
        <v>0</v>
      </c>
      <c r="K18" s="131">
        <f>SUM(K19:K19)</f>
        <v>1500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3.5" thickBot="1">
      <c r="A19" s="92"/>
      <c r="B19" s="93"/>
      <c r="C19" s="94"/>
      <c r="D19" s="54">
        <v>6402</v>
      </c>
      <c r="E19" s="55">
        <v>2229</v>
      </c>
      <c r="F19" s="56"/>
      <c r="G19" s="57" t="s">
        <v>148</v>
      </c>
      <c r="H19" s="58">
        <v>0</v>
      </c>
      <c r="I19" s="9">
        <v>1500</v>
      </c>
      <c r="J19" s="9"/>
      <c r="K19" s="91">
        <f>I19+J19</f>
        <v>1500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2.75">
      <c r="A20" s="125" t="s">
        <v>149</v>
      </c>
      <c r="B20" s="78" t="s">
        <v>5</v>
      </c>
      <c r="C20" s="126">
        <v>693001601</v>
      </c>
      <c r="D20" s="127" t="s">
        <v>3</v>
      </c>
      <c r="E20" s="128" t="s">
        <v>3</v>
      </c>
      <c r="F20" s="127" t="s">
        <v>3</v>
      </c>
      <c r="G20" s="132" t="s">
        <v>152</v>
      </c>
      <c r="H20" s="130">
        <f>SUM(H21:H21)</f>
        <v>0</v>
      </c>
      <c r="I20" s="130">
        <f>SUM(I21:I21)</f>
        <v>542.9</v>
      </c>
      <c r="J20" s="130">
        <f>SUM(J21:J21)</f>
        <v>0</v>
      </c>
      <c r="K20" s="131">
        <f>SUM(K21:K21)</f>
        <v>542.9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3.5" thickBot="1">
      <c r="A21" s="92"/>
      <c r="B21" s="93"/>
      <c r="C21" s="94"/>
      <c r="D21" s="54">
        <v>6402</v>
      </c>
      <c r="E21" s="55">
        <v>2229</v>
      </c>
      <c r="F21" s="56"/>
      <c r="G21" s="57" t="s">
        <v>148</v>
      </c>
      <c r="H21" s="58">
        <v>0</v>
      </c>
      <c r="I21" s="9">
        <v>542.9</v>
      </c>
      <c r="J21" s="9"/>
      <c r="K21" s="91">
        <f>I21+J21</f>
        <v>542.9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2.75">
      <c r="A22" s="260" t="s">
        <v>83</v>
      </c>
      <c r="B22" s="261" t="s">
        <v>27</v>
      </c>
      <c r="C22" s="146" t="s">
        <v>3</v>
      </c>
      <c r="D22" s="262" t="s">
        <v>3</v>
      </c>
      <c r="E22" s="263">
        <v>2324</v>
      </c>
      <c r="F22" s="78" t="s">
        <v>3</v>
      </c>
      <c r="G22" s="264" t="s">
        <v>177</v>
      </c>
      <c r="H22" s="265">
        <f>SUM(H23:H25)</f>
        <v>0</v>
      </c>
      <c r="I22" s="265">
        <f>SUM(I23:I25)</f>
        <v>6362.364</v>
      </c>
      <c r="J22" s="265">
        <f>SUM(J23:J25)</f>
        <v>0</v>
      </c>
      <c r="K22" s="265">
        <f>SUM(K23:K25)</f>
        <v>6362.364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11" s="21" customFormat="1" ht="13.5" customHeight="1">
      <c r="A23" s="266"/>
      <c r="B23" s="44"/>
      <c r="C23" s="151"/>
      <c r="D23" s="342">
        <v>2221</v>
      </c>
      <c r="E23" s="343"/>
      <c r="F23" s="344"/>
      <c r="G23" s="345" t="s">
        <v>186</v>
      </c>
      <c r="H23" s="346">
        <v>0</v>
      </c>
      <c r="I23" s="66">
        <v>4114.399</v>
      </c>
      <c r="J23" s="66"/>
      <c r="K23" s="66">
        <f>I23+J23</f>
        <v>4114.399</v>
      </c>
    </row>
    <row r="24" spans="1:11" s="21" customFormat="1" ht="13.5" customHeight="1">
      <c r="A24" s="266"/>
      <c r="B24" s="44"/>
      <c r="C24" s="151"/>
      <c r="D24" s="342">
        <v>2242</v>
      </c>
      <c r="E24" s="343"/>
      <c r="F24" s="344"/>
      <c r="G24" s="345" t="s">
        <v>187</v>
      </c>
      <c r="H24" s="346">
        <v>0</v>
      </c>
      <c r="I24" s="66">
        <v>1164.521</v>
      </c>
      <c r="J24" s="66"/>
      <c r="K24" s="66">
        <f>I24+J24</f>
        <v>1164.521</v>
      </c>
    </row>
    <row r="25" spans="1:256" ht="13.5" thickBot="1">
      <c r="A25" s="347"/>
      <c r="B25" s="348"/>
      <c r="C25" s="167"/>
      <c r="D25" s="267">
        <v>2299</v>
      </c>
      <c r="E25" s="268"/>
      <c r="F25" s="269"/>
      <c r="G25" s="270" t="s">
        <v>178</v>
      </c>
      <c r="H25" s="271">
        <v>0</v>
      </c>
      <c r="I25" s="272">
        <f>85+955.444+43</f>
        <v>1083.444</v>
      </c>
      <c r="J25" s="8"/>
      <c r="K25" s="8">
        <f>I25+J25</f>
        <v>1083.444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11" ht="12.75" customHeight="1">
      <c r="A26" s="75" t="s">
        <v>83</v>
      </c>
      <c r="B26" s="76" t="s">
        <v>5</v>
      </c>
      <c r="C26" s="77" t="s">
        <v>3</v>
      </c>
      <c r="D26" s="78" t="s">
        <v>3</v>
      </c>
      <c r="E26" s="78" t="s">
        <v>3</v>
      </c>
      <c r="F26" s="78" t="s">
        <v>3</v>
      </c>
      <c r="G26" s="349" t="s">
        <v>188</v>
      </c>
      <c r="H26" s="82">
        <f>SUM(H27:H27)</f>
        <v>0</v>
      </c>
      <c r="I26" s="82">
        <f>SUM(I27:I27)</f>
        <v>6776.887</v>
      </c>
      <c r="J26" s="350">
        <f>SUM(J27:J27)</f>
        <v>0</v>
      </c>
      <c r="K26" s="82">
        <f>SUM(K27:K27)</f>
        <v>6776.887</v>
      </c>
    </row>
    <row r="27" spans="1:11" ht="13.5" thickBot="1">
      <c r="A27" s="347"/>
      <c r="B27" s="165"/>
      <c r="C27" s="166"/>
      <c r="D27" s="167">
        <v>2221</v>
      </c>
      <c r="E27" s="167">
        <v>2329</v>
      </c>
      <c r="F27" s="179"/>
      <c r="G27" s="351" t="s">
        <v>189</v>
      </c>
      <c r="H27" s="8">
        <v>0</v>
      </c>
      <c r="I27" s="352">
        <v>6776.887</v>
      </c>
      <c r="J27" s="352"/>
      <c r="K27" s="8">
        <f>I27+J27</f>
        <v>6776.887</v>
      </c>
    </row>
    <row r="28" spans="1:11" ht="20.25">
      <c r="A28" s="273" t="s">
        <v>179</v>
      </c>
      <c r="B28" s="146" t="s">
        <v>5</v>
      </c>
      <c r="C28" s="145" t="s">
        <v>146</v>
      </c>
      <c r="D28" s="146" t="s">
        <v>3</v>
      </c>
      <c r="E28" s="146" t="s">
        <v>3</v>
      </c>
      <c r="F28" s="78" t="s">
        <v>3</v>
      </c>
      <c r="G28" s="124" t="s">
        <v>147</v>
      </c>
      <c r="H28" s="149">
        <f>SUM(H29:H29)</f>
        <v>0</v>
      </c>
      <c r="I28" s="82">
        <f>SUM(I29:I29)</f>
        <v>0</v>
      </c>
      <c r="J28" s="81">
        <f>SUM(J29:J29)</f>
        <v>21000</v>
      </c>
      <c r="K28" s="149">
        <f>SUM(K29:K29)</f>
        <v>21000</v>
      </c>
    </row>
    <row r="29" spans="1:11" ht="13.5" thickBot="1">
      <c r="A29" s="275"/>
      <c r="B29" s="241"/>
      <c r="C29" s="166"/>
      <c r="D29" s="167"/>
      <c r="E29" s="167">
        <v>2451</v>
      </c>
      <c r="F29" s="169"/>
      <c r="G29" s="276" t="s">
        <v>200</v>
      </c>
      <c r="H29" s="9">
        <v>0</v>
      </c>
      <c r="I29" s="175">
        <v>0</v>
      </c>
      <c r="J29" s="175">
        <v>21000</v>
      </c>
      <c r="K29" s="8">
        <f>I29+J29</f>
        <v>21000</v>
      </c>
    </row>
    <row r="30" spans="1:256" ht="13.5" thickBot="1">
      <c r="A30" s="22" t="s">
        <v>3</v>
      </c>
      <c r="B30" s="23" t="s">
        <v>5</v>
      </c>
      <c r="C30" s="24" t="s">
        <v>3</v>
      </c>
      <c r="D30" s="25" t="s">
        <v>3</v>
      </c>
      <c r="E30" s="25" t="s">
        <v>15</v>
      </c>
      <c r="F30" s="26"/>
      <c r="G30" s="27" t="s">
        <v>88</v>
      </c>
      <c r="H30" s="28">
        <f>H31+H32</f>
        <v>0</v>
      </c>
      <c r="I30" s="29">
        <f>I31+I32</f>
        <v>3770</v>
      </c>
      <c r="J30" s="30">
        <f>J31+J32</f>
        <v>0</v>
      </c>
      <c r="K30" s="31">
        <f>K31+K32</f>
        <v>3770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2.75">
      <c r="A31" s="43" t="s">
        <v>83</v>
      </c>
      <c r="B31" s="59" t="s">
        <v>27</v>
      </c>
      <c r="C31" s="45" t="s">
        <v>3</v>
      </c>
      <c r="D31" s="60">
        <v>6172</v>
      </c>
      <c r="E31" s="60">
        <v>3111</v>
      </c>
      <c r="F31" s="61"/>
      <c r="G31" s="62" t="s">
        <v>89</v>
      </c>
      <c r="H31" s="63">
        <v>0</v>
      </c>
      <c r="I31" s="64">
        <v>0</v>
      </c>
      <c r="J31" s="65"/>
      <c r="K31" s="66">
        <f>I31+J31</f>
        <v>0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3.5" thickBot="1">
      <c r="A32" s="32" t="s">
        <v>83</v>
      </c>
      <c r="B32" s="52" t="s">
        <v>27</v>
      </c>
      <c r="C32" s="53" t="s">
        <v>3</v>
      </c>
      <c r="D32" s="67">
        <v>6172</v>
      </c>
      <c r="E32" s="67">
        <v>3112</v>
      </c>
      <c r="F32" s="68"/>
      <c r="G32" s="69" t="s">
        <v>90</v>
      </c>
      <c r="H32" s="70">
        <v>0</v>
      </c>
      <c r="I32" s="71">
        <f>360+3410</f>
        <v>3770</v>
      </c>
      <c r="J32" s="353"/>
      <c r="K32" s="42">
        <f>I32+J32</f>
        <v>3770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3.5" thickBot="1">
      <c r="A33" s="22" t="s">
        <v>3</v>
      </c>
      <c r="B33" s="23" t="s">
        <v>5</v>
      </c>
      <c r="C33" s="24" t="s">
        <v>3</v>
      </c>
      <c r="D33" s="25" t="s">
        <v>3</v>
      </c>
      <c r="E33" s="25" t="s">
        <v>91</v>
      </c>
      <c r="F33" s="26"/>
      <c r="G33" s="27" t="s">
        <v>92</v>
      </c>
      <c r="H33" s="28">
        <f>H34+H36+H38+H39+H41+H43</f>
        <v>24000</v>
      </c>
      <c r="I33" s="29">
        <f>I34+I36+I38+I39+I41+I43</f>
        <v>270021.52125</v>
      </c>
      <c r="J33" s="30">
        <f>J34+J36+J38+J39+J41+J43</f>
        <v>0</v>
      </c>
      <c r="K33" s="31">
        <f>K34+K36+K38+K39+K41+K43</f>
        <v>270021.52125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12.75">
      <c r="A34" s="75" t="s">
        <v>83</v>
      </c>
      <c r="B34" s="76" t="s">
        <v>5</v>
      </c>
      <c r="C34" s="77" t="s">
        <v>3</v>
      </c>
      <c r="D34" s="78" t="s">
        <v>3</v>
      </c>
      <c r="E34" s="78" t="s">
        <v>3</v>
      </c>
      <c r="F34" s="78" t="s">
        <v>3</v>
      </c>
      <c r="G34" s="79" t="s">
        <v>190</v>
      </c>
      <c r="H34" s="80">
        <f>SUM(H35:H35)</f>
        <v>0</v>
      </c>
      <c r="I34" s="81">
        <f>SUM(I35:I35)</f>
        <v>154540</v>
      </c>
      <c r="J34" s="81">
        <f>SUM(J35:J35)</f>
        <v>0</v>
      </c>
      <c r="K34" s="82">
        <f>SUM(K35:K35)</f>
        <v>154540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3.5" thickBot="1">
      <c r="A35" s="83"/>
      <c r="B35" s="84"/>
      <c r="C35" s="85"/>
      <c r="D35" s="86"/>
      <c r="E35" s="86">
        <v>4113</v>
      </c>
      <c r="F35" s="87" t="s">
        <v>191</v>
      </c>
      <c r="G35" s="88" t="s">
        <v>192</v>
      </c>
      <c r="H35" s="89">
        <v>0</v>
      </c>
      <c r="I35" s="90">
        <v>154540</v>
      </c>
      <c r="J35" s="90"/>
      <c r="K35" s="8">
        <f>I35+J35</f>
        <v>154540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11" ht="20.25">
      <c r="A36" s="75" t="s">
        <v>83</v>
      </c>
      <c r="B36" s="76" t="s">
        <v>5</v>
      </c>
      <c r="C36" s="77" t="s">
        <v>3</v>
      </c>
      <c r="D36" s="78" t="s">
        <v>3</v>
      </c>
      <c r="E36" s="78" t="s">
        <v>3</v>
      </c>
      <c r="F36" s="78" t="s">
        <v>3</v>
      </c>
      <c r="G36" s="79" t="s">
        <v>193</v>
      </c>
      <c r="H36" s="80">
        <f>SUM(H37:H37)</f>
        <v>0</v>
      </c>
      <c r="I36" s="81">
        <f>SUM(I37:I37)</f>
        <v>89623</v>
      </c>
      <c r="J36" s="81">
        <f>SUM(J37:J37)</f>
        <v>0</v>
      </c>
      <c r="K36" s="82">
        <f>SUM(K37:K37)</f>
        <v>89623</v>
      </c>
    </row>
    <row r="37" spans="1:11" ht="13.5" thickBot="1">
      <c r="A37" s="83"/>
      <c r="B37" s="84"/>
      <c r="C37" s="85"/>
      <c r="D37" s="86"/>
      <c r="E37" s="86">
        <v>4116</v>
      </c>
      <c r="F37" s="87" t="s">
        <v>194</v>
      </c>
      <c r="G37" s="88" t="s">
        <v>195</v>
      </c>
      <c r="H37" s="89">
        <v>0</v>
      </c>
      <c r="I37" s="90">
        <v>89623</v>
      </c>
      <c r="J37" s="90"/>
      <c r="K37" s="8">
        <f>I37+J37</f>
        <v>89623</v>
      </c>
    </row>
    <row r="38" spans="1:256" ht="13.5" thickBot="1">
      <c r="A38" s="32" t="s">
        <v>83</v>
      </c>
      <c r="B38" s="52" t="s">
        <v>27</v>
      </c>
      <c r="C38" s="53" t="s">
        <v>3</v>
      </c>
      <c r="D38" s="33" t="s">
        <v>3</v>
      </c>
      <c r="E38" s="55">
        <v>4121</v>
      </c>
      <c r="F38" s="37"/>
      <c r="G38" s="72" t="s">
        <v>93</v>
      </c>
      <c r="H38" s="73">
        <v>24000</v>
      </c>
      <c r="I38" s="74">
        <f>24000+1710.09</f>
        <v>25710.09</v>
      </c>
      <c r="J38" s="353"/>
      <c r="K38" s="9">
        <f>I38+J38</f>
        <v>25710.09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11" ht="12.75">
      <c r="A39" s="273" t="s">
        <v>179</v>
      </c>
      <c r="B39" s="146" t="s">
        <v>5</v>
      </c>
      <c r="C39" s="145" t="s">
        <v>111</v>
      </c>
      <c r="D39" s="146" t="s">
        <v>3</v>
      </c>
      <c r="E39" s="146" t="s">
        <v>3</v>
      </c>
      <c r="F39" s="78" t="s">
        <v>3</v>
      </c>
      <c r="G39" s="274" t="s">
        <v>112</v>
      </c>
      <c r="H39" s="149">
        <f>SUM(H40:H40)</f>
        <v>0</v>
      </c>
      <c r="I39" s="82">
        <f>SUM(I40:I40)</f>
        <v>50.99405</v>
      </c>
      <c r="J39" s="81">
        <f>SUM(J40:J40)</f>
        <v>0</v>
      </c>
      <c r="K39" s="149">
        <f>SUM(K40:K40)</f>
        <v>50.99405</v>
      </c>
    </row>
    <row r="40" spans="1:11" ht="13.5" thickBot="1">
      <c r="A40" s="275"/>
      <c r="B40" s="241"/>
      <c r="C40" s="166"/>
      <c r="D40" s="167"/>
      <c r="E40" s="167">
        <v>4123</v>
      </c>
      <c r="F40" s="169" t="s">
        <v>180</v>
      </c>
      <c r="G40" s="276" t="s">
        <v>181</v>
      </c>
      <c r="H40" s="9">
        <v>0</v>
      </c>
      <c r="I40" s="175">
        <v>50.99405</v>
      </c>
      <c r="J40" s="175"/>
      <c r="K40" s="8">
        <f>I40+J40</f>
        <v>50.99405</v>
      </c>
    </row>
    <row r="41" spans="1:11" ht="12.75">
      <c r="A41" s="273" t="s">
        <v>179</v>
      </c>
      <c r="B41" s="146" t="s">
        <v>5</v>
      </c>
      <c r="C41" s="145" t="s">
        <v>113</v>
      </c>
      <c r="D41" s="146" t="s">
        <v>3</v>
      </c>
      <c r="E41" s="146" t="s">
        <v>3</v>
      </c>
      <c r="F41" s="78" t="s">
        <v>3</v>
      </c>
      <c r="G41" s="274" t="s">
        <v>114</v>
      </c>
      <c r="H41" s="149">
        <f>SUM(H42:H42)</f>
        <v>0</v>
      </c>
      <c r="I41" s="82">
        <f>SUM(I42:I42)</f>
        <v>50.99405</v>
      </c>
      <c r="J41" s="81">
        <f>SUM(J42:J42)</f>
        <v>0</v>
      </c>
      <c r="K41" s="149">
        <f>SUM(K42:K42)</f>
        <v>50.99405</v>
      </c>
    </row>
    <row r="42" spans="1:11" ht="13.5" thickBot="1">
      <c r="A42" s="275"/>
      <c r="B42" s="241"/>
      <c r="C42" s="166"/>
      <c r="D42" s="167"/>
      <c r="E42" s="167">
        <v>4123</v>
      </c>
      <c r="F42" s="169" t="s">
        <v>180</v>
      </c>
      <c r="G42" s="276" t="s">
        <v>181</v>
      </c>
      <c r="H42" s="9">
        <v>0</v>
      </c>
      <c r="I42" s="175">
        <v>50.99405</v>
      </c>
      <c r="J42" s="175"/>
      <c r="K42" s="8">
        <f>I42+J42</f>
        <v>50.99405</v>
      </c>
    </row>
    <row r="43" spans="1:11" ht="12.75">
      <c r="A43" s="273" t="s">
        <v>179</v>
      </c>
      <c r="B43" s="146" t="s">
        <v>5</v>
      </c>
      <c r="C43" s="145" t="s">
        <v>128</v>
      </c>
      <c r="D43" s="146" t="s">
        <v>3</v>
      </c>
      <c r="E43" s="146" t="s">
        <v>3</v>
      </c>
      <c r="F43" s="78" t="s">
        <v>3</v>
      </c>
      <c r="G43" s="108" t="s">
        <v>129</v>
      </c>
      <c r="H43" s="149">
        <f>SUM(H44:H44)</f>
        <v>0</v>
      </c>
      <c r="I43" s="82">
        <f>SUM(I44:I44)</f>
        <v>46.44315</v>
      </c>
      <c r="J43" s="81">
        <f>SUM(J44:J44)</f>
        <v>0</v>
      </c>
      <c r="K43" s="149">
        <f>SUM(K44:K44)</f>
        <v>46.44315</v>
      </c>
    </row>
    <row r="44" spans="1:11" ht="13.5" thickBot="1">
      <c r="A44" s="275"/>
      <c r="B44" s="241"/>
      <c r="C44" s="166"/>
      <c r="D44" s="167"/>
      <c r="E44" s="167">
        <v>4123</v>
      </c>
      <c r="F44" s="169" t="s">
        <v>180</v>
      </c>
      <c r="G44" s="276" t="s">
        <v>181</v>
      </c>
      <c r="H44" s="9">
        <v>0</v>
      </c>
      <c r="I44" s="175">
        <v>46.44315</v>
      </c>
      <c r="J44" s="175"/>
      <c r="K44" s="8">
        <f>I44+J44</f>
        <v>46.44315</v>
      </c>
    </row>
    <row r="45" spans="1:256" ht="13.5" thickBot="1">
      <c r="A45" s="22" t="s">
        <v>3</v>
      </c>
      <c r="B45" s="23" t="s">
        <v>5</v>
      </c>
      <c r="C45" s="24" t="s">
        <v>3</v>
      </c>
      <c r="D45" s="25" t="s">
        <v>3</v>
      </c>
      <c r="E45" s="25" t="s">
        <v>94</v>
      </c>
      <c r="F45" s="26"/>
      <c r="G45" s="27" t="s">
        <v>95</v>
      </c>
      <c r="H45" s="28">
        <f>H46+H48</f>
        <v>0</v>
      </c>
      <c r="I45" s="29">
        <f>I46+I48</f>
        <v>230353.629</v>
      </c>
      <c r="J45" s="30">
        <f>J46+J48</f>
        <v>0</v>
      </c>
      <c r="K45" s="31">
        <f>K46+K48</f>
        <v>230353.629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11" ht="12.75" customHeight="1">
      <c r="A46" s="75" t="s">
        <v>83</v>
      </c>
      <c r="B46" s="76" t="s">
        <v>5</v>
      </c>
      <c r="C46" s="77" t="s">
        <v>3</v>
      </c>
      <c r="D46" s="78" t="s">
        <v>3</v>
      </c>
      <c r="E46" s="78" t="s">
        <v>3</v>
      </c>
      <c r="F46" s="78" t="s">
        <v>3</v>
      </c>
      <c r="G46" s="79" t="s">
        <v>182</v>
      </c>
      <c r="H46" s="80">
        <f>SUM(H47:H47)</f>
        <v>0</v>
      </c>
      <c r="I46" s="81">
        <f>SUM(I47:I47)</f>
        <v>229353.629</v>
      </c>
      <c r="J46" s="81">
        <f>SUM(J47:J47)</f>
        <v>0</v>
      </c>
      <c r="K46" s="82">
        <f>SUM(K47:K47)</f>
        <v>229353.629</v>
      </c>
    </row>
    <row r="47" spans="1:11" ht="13.5" thickBot="1">
      <c r="A47" s="83"/>
      <c r="B47" s="84"/>
      <c r="C47" s="85"/>
      <c r="D47" s="86"/>
      <c r="E47" s="86">
        <v>4216</v>
      </c>
      <c r="F47" s="87" t="s">
        <v>183</v>
      </c>
      <c r="G47" s="88" t="s">
        <v>184</v>
      </c>
      <c r="H47" s="89">
        <v>0</v>
      </c>
      <c r="I47" s="90">
        <f>92309.827+88920.973+48122.829</f>
        <v>229353.629</v>
      </c>
      <c r="J47" s="90"/>
      <c r="K47" s="8">
        <f>I47+J47</f>
        <v>229353.629</v>
      </c>
    </row>
    <row r="48" spans="1:11" ht="12.75">
      <c r="A48" s="273" t="s">
        <v>179</v>
      </c>
      <c r="B48" s="146" t="s">
        <v>5</v>
      </c>
      <c r="C48" s="145" t="s">
        <v>196</v>
      </c>
      <c r="D48" s="146" t="s">
        <v>3</v>
      </c>
      <c r="E48" s="146" t="s">
        <v>3</v>
      </c>
      <c r="F48" s="78" t="s">
        <v>3</v>
      </c>
      <c r="G48" s="354" t="s">
        <v>133</v>
      </c>
      <c r="H48" s="355">
        <f>SUM(H49:H49)</f>
        <v>0</v>
      </c>
      <c r="I48" s="82">
        <f>SUM(I49:I49)</f>
        <v>1000</v>
      </c>
      <c r="J48" s="81">
        <f>SUM(J49:J49)</f>
        <v>0</v>
      </c>
      <c r="K48" s="149">
        <f>SUM(K49:K49)</f>
        <v>1000</v>
      </c>
    </row>
    <row r="49" spans="1:11" ht="13.5" thickBot="1">
      <c r="A49" s="275"/>
      <c r="B49" s="241"/>
      <c r="C49" s="166"/>
      <c r="D49" s="167"/>
      <c r="E49" s="167">
        <v>4221</v>
      </c>
      <c r="F49" s="179"/>
      <c r="G49" s="356" t="s">
        <v>197</v>
      </c>
      <c r="H49" s="357">
        <v>0</v>
      </c>
      <c r="I49" s="9">
        <v>1000</v>
      </c>
      <c r="J49" s="175"/>
      <c r="K49" s="8">
        <f>I49+J49</f>
        <v>1000</v>
      </c>
    </row>
  </sheetData>
  <sheetProtection/>
  <mergeCells count="12">
    <mergeCell ref="F5:F6"/>
    <mergeCell ref="G5:G6"/>
    <mergeCell ref="H5:H6"/>
    <mergeCell ref="I5:I6"/>
    <mergeCell ref="J5:K5"/>
    <mergeCell ref="A1:K1"/>
    <mergeCell ref="A3:K3"/>
    <mergeCell ref="A5:A6"/>
    <mergeCell ref="B5:B6"/>
    <mergeCell ref="C5:C6"/>
    <mergeCell ref="D5:D6"/>
    <mergeCell ref="E5:E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87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K99"/>
  <sheetViews>
    <sheetView zoomScalePageLayoutView="0" workbookViewId="0" topLeftCell="A1">
      <pane xSplit="1" ySplit="7" topLeftCell="B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92" sqref="J92"/>
    </sheetView>
  </sheetViews>
  <sheetFormatPr defaultColWidth="9.140625" defaultRowHeight="12.75"/>
  <cols>
    <col min="1" max="2" width="3.00390625" style="103" customWidth="1"/>
    <col min="3" max="3" width="9.140625" style="103" customWidth="1"/>
    <col min="4" max="4" width="4.28125" style="103" customWidth="1"/>
    <col min="5" max="5" width="5.28125" style="103" customWidth="1"/>
    <col min="6" max="6" width="7.8515625" style="103" bestFit="1" customWidth="1"/>
    <col min="7" max="7" width="40.57421875" style="103" customWidth="1"/>
    <col min="8" max="8" width="8.140625" style="103" customWidth="1"/>
    <col min="9" max="9" width="8.7109375" style="103" customWidth="1"/>
    <col min="10" max="10" width="9.00390625" style="103" customWidth="1"/>
    <col min="11" max="11" width="9.421875" style="103" customWidth="1"/>
    <col min="12" max="16384" width="9.140625" style="103" customWidth="1"/>
  </cols>
  <sheetData>
    <row r="1" spans="1:11" s="244" customFormat="1" ht="17.25">
      <c r="A1" s="392" t="s">
        <v>100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s="106" customFormat="1" ht="12.75">
      <c r="A2" s="95"/>
      <c r="B2" s="96"/>
      <c r="C2" s="97"/>
      <c r="D2" s="96"/>
      <c r="E2" s="96"/>
      <c r="F2" s="98"/>
      <c r="G2" s="99"/>
      <c r="H2" s="100"/>
      <c r="I2" s="100"/>
      <c r="J2" s="100"/>
      <c r="K2" s="245"/>
    </row>
    <row r="3" spans="1:11" s="106" customFormat="1" ht="15.75" customHeight="1">
      <c r="A3" s="393" t="s">
        <v>101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3.5" thickBot="1">
      <c r="A4" s="101"/>
      <c r="B4" s="101"/>
      <c r="C4" s="101"/>
      <c r="D4" s="101"/>
      <c r="E4" s="101"/>
      <c r="F4" s="101"/>
      <c r="G4" s="101"/>
      <c r="H4" s="101"/>
      <c r="I4" s="102"/>
      <c r="K4" s="102" t="s">
        <v>77</v>
      </c>
    </row>
    <row r="5" spans="1:11" ht="12.75" customHeight="1" thickBot="1">
      <c r="A5" s="400" t="s">
        <v>96</v>
      </c>
      <c r="B5" s="402" t="s">
        <v>4</v>
      </c>
      <c r="C5" s="388" t="s">
        <v>6</v>
      </c>
      <c r="D5" s="388" t="s">
        <v>7</v>
      </c>
      <c r="E5" s="388" t="s">
        <v>8</v>
      </c>
      <c r="F5" s="390" t="s">
        <v>79</v>
      </c>
      <c r="G5" s="394" t="s">
        <v>102</v>
      </c>
      <c r="H5" s="398" t="s">
        <v>66</v>
      </c>
      <c r="I5" s="394" t="s">
        <v>67</v>
      </c>
      <c r="J5" s="396" t="s">
        <v>199</v>
      </c>
      <c r="K5" s="397"/>
    </row>
    <row r="6" spans="1:11" ht="12.75" customHeight="1" thickBot="1">
      <c r="A6" s="401"/>
      <c r="B6" s="403"/>
      <c r="C6" s="389"/>
      <c r="D6" s="389"/>
      <c r="E6" s="389"/>
      <c r="F6" s="391"/>
      <c r="G6" s="395"/>
      <c r="H6" s="399"/>
      <c r="I6" s="395"/>
      <c r="J6" s="104" t="s">
        <v>26</v>
      </c>
      <c r="K6" s="105" t="s">
        <v>68</v>
      </c>
    </row>
    <row r="7" spans="1:11" s="106" customFormat="1" ht="12.75" customHeight="1" thickBot="1">
      <c r="A7" s="385" t="s">
        <v>62</v>
      </c>
      <c r="B7" s="133" t="s">
        <v>5</v>
      </c>
      <c r="C7" s="134" t="s">
        <v>6</v>
      </c>
      <c r="D7" s="134" t="s">
        <v>7</v>
      </c>
      <c r="E7" s="134" t="s">
        <v>8</v>
      </c>
      <c r="F7" s="135"/>
      <c r="G7" s="136" t="s">
        <v>103</v>
      </c>
      <c r="H7" s="2">
        <f>H8+H83</f>
        <v>0</v>
      </c>
      <c r="I7" s="2">
        <f>I8+I83</f>
        <v>270148.094</v>
      </c>
      <c r="J7" s="2">
        <f>J8+J83</f>
        <v>21000</v>
      </c>
      <c r="K7" s="2">
        <f>K8+K83</f>
        <v>291148.094</v>
      </c>
    </row>
    <row r="8" spans="1:11" ht="12.75" customHeight="1" thickBot="1">
      <c r="A8" s="386"/>
      <c r="B8" s="137" t="s">
        <v>5</v>
      </c>
      <c r="C8" s="138" t="s">
        <v>3</v>
      </c>
      <c r="D8" s="139" t="s">
        <v>3</v>
      </c>
      <c r="E8" s="140" t="s">
        <v>3</v>
      </c>
      <c r="F8" s="141"/>
      <c r="G8" s="107" t="s">
        <v>104</v>
      </c>
      <c r="H8" s="142">
        <f>H9+H20+H23+H25+H28+H30+H33+H43+H55+H57+H60+H67+H72+H75+H78+H81</f>
        <v>0</v>
      </c>
      <c r="I8" s="142">
        <f>I9+I20+I23+I25+I28+I30+I33+I43+I55+I57+I60+I67+I72+I75+I78+I81</f>
        <v>225668.22899999996</v>
      </c>
      <c r="J8" s="142">
        <f>J9+J20+J23+J25+J28+J30+J33+J43+J55+J57+J60+J67+J72+J75+J78+J81</f>
        <v>0</v>
      </c>
      <c r="K8" s="238">
        <f>K9+K20+K23+K25+K28+K30+K33+K43+K55+K57+K60+K67+K72+K75+K78+K81</f>
        <v>225668.22899999996</v>
      </c>
    </row>
    <row r="9" spans="1:11" ht="12.75" customHeight="1">
      <c r="A9" s="386"/>
      <c r="B9" s="144" t="s">
        <v>5</v>
      </c>
      <c r="C9" s="145" t="s">
        <v>105</v>
      </c>
      <c r="D9" s="146"/>
      <c r="E9" s="147" t="s">
        <v>3</v>
      </c>
      <c r="F9" s="148"/>
      <c r="G9" s="108" t="s">
        <v>106</v>
      </c>
      <c r="H9" s="149">
        <f>SUM(H10:H19)</f>
        <v>0</v>
      </c>
      <c r="I9" s="149">
        <f>SUM(I10:I19)</f>
        <v>49387.99999999999</v>
      </c>
      <c r="J9" s="149">
        <f>SUM(J10:J19)</f>
        <v>0</v>
      </c>
      <c r="K9" s="149">
        <f>SUM(K10:K19)</f>
        <v>49387.99999999999</v>
      </c>
    </row>
    <row r="10" spans="1:11" ht="12.75" customHeight="1">
      <c r="A10" s="386"/>
      <c r="B10" s="150"/>
      <c r="C10" s="155"/>
      <c r="D10" s="151">
        <v>2212</v>
      </c>
      <c r="E10" s="152">
        <v>6121</v>
      </c>
      <c r="F10" s="153">
        <v>38100000</v>
      </c>
      <c r="G10" s="109" t="s">
        <v>107</v>
      </c>
      <c r="H10" s="66">
        <v>0</v>
      </c>
      <c r="I10" s="229">
        <f>3699.5-0.63</f>
        <v>3698.87</v>
      </c>
      <c r="J10" s="183"/>
      <c r="K10" s="110">
        <f aca="true" t="shared" si="0" ref="K10:K27">I10+J10</f>
        <v>3698.87</v>
      </c>
    </row>
    <row r="11" spans="1:11" ht="12.75" customHeight="1">
      <c r="A11" s="386"/>
      <c r="B11" s="154"/>
      <c r="C11" s="155"/>
      <c r="D11" s="151">
        <v>2212</v>
      </c>
      <c r="E11" s="152">
        <v>6121</v>
      </c>
      <c r="F11" s="156" t="s">
        <v>108</v>
      </c>
      <c r="G11" s="109" t="s">
        <v>107</v>
      </c>
      <c r="H11" s="66">
        <v>0</v>
      </c>
      <c r="I11" s="229">
        <f>3699.5-14.06836</f>
        <v>3685.43164</v>
      </c>
      <c r="J11" s="183"/>
      <c r="K11" s="110">
        <f t="shared" si="0"/>
        <v>3685.43164</v>
      </c>
    </row>
    <row r="12" spans="1:11" ht="12.75" customHeight="1">
      <c r="A12" s="386"/>
      <c r="B12" s="154"/>
      <c r="C12" s="155"/>
      <c r="D12" s="151">
        <v>2212</v>
      </c>
      <c r="E12" s="152">
        <v>6121</v>
      </c>
      <c r="F12" s="156" t="s">
        <v>109</v>
      </c>
      <c r="G12" s="109" t="s">
        <v>107</v>
      </c>
      <c r="H12" s="66">
        <v>0</v>
      </c>
      <c r="I12" s="229">
        <f>41924-159.44129</f>
        <v>41764.55871</v>
      </c>
      <c r="J12" s="183"/>
      <c r="K12" s="110">
        <f t="shared" si="0"/>
        <v>41764.55871</v>
      </c>
    </row>
    <row r="13" spans="1:11" ht="12.75" customHeight="1">
      <c r="A13" s="386"/>
      <c r="B13" s="154"/>
      <c r="C13" s="155"/>
      <c r="D13" s="157">
        <v>2212</v>
      </c>
      <c r="E13" s="158">
        <v>5139</v>
      </c>
      <c r="F13" s="159">
        <v>38100000</v>
      </c>
      <c r="G13" s="160" t="s">
        <v>98</v>
      </c>
      <c r="H13" s="161">
        <v>0</v>
      </c>
      <c r="I13" s="230">
        <v>1.5</v>
      </c>
      <c r="J13" s="162"/>
      <c r="K13" s="110">
        <f t="shared" si="0"/>
        <v>1.5</v>
      </c>
    </row>
    <row r="14" spans="1:11" ht="12.75" customHeight="1">
      <c r="A14" s="386"/>
      <c r="B14" s="154"/>
      <c r="C14" s="155"/>
      <c r="D14" s="151">
        <v>2212</v>
      </c>
      <c r="E14" s="158">
        <v>5139</v>
      </c>
      <c r="F14" s="163">
        <v>38585005</v>
      </c>
      <c r="G14" s="160" t="s">
        <v>98</v>
      </c>
      <c r="H14" s="161">
        <v>0</v>
      </c>
      <c r="I14" s="230">
        <f>10*0.85</f>
        <v>8.5</v>
      </c>
      <c r="J14" s="162"/>
      <c r="K14" s="110">
        <f t="shared" si="0"/>
        <v>8.5</v>
      </c>
    </row>
    <row r="15" spans="1:11" ht="12.75" customHeight="1">
      <c r="A15" s="386"/>
      <c r="B15" s="154"/>
      <c r="C15" s="155"/>
      <c r="D15" s="151">
        <v>2212</v>
      </c>
      <c r="E15" s="158">
        <v>5169</v>
      </c>
      <c r="F15" s="153">
        <v>38100000</v>
      </c>
      <c r="G15" s="164" t="s">
        <v>97</v>
      </c>
      <c r="H15" s="161">
        <v>0</v>
      </c>
      <c r="I15" s="230">
        <v>7.5</v>
      </c>
      <c r="J15" s="162"/>
      <c r="K15" s="110">
        <f t="shared" si="0"/>
        <v>7.5</v>
      </c>
    </row>
    <row r="16" spans="1:11" ht="12.75" customHeight="1">
      <c r="A16" s="386"/>
      <c r="B16" s="154"/>
      <c r="C16" s="155"/>
      <c r="D16" s="151">
        <v>2212</v>
      </c>
      <c r="E16" s="158">
        <v>5169</v>
      </c>
      <c r="F16" s="163">
        <v>38585005</v>
      </c>
      <c r="G16" s="164" t="s">
        <v>97</v>
      </c>
      <c r="H16" s="161">
        <v>0</v>
      </c>
      <c r="I16" s="230">
        <f>50*0.85</f>
        <v>42.5</v>
      </c>
      <c r="J16" s="162"/>
      <c r="K16" s="110">
        <f t="shared" si="0"/>
        <v>42.5</v>
      </c>
    </row>
    <row r="17" spans="1:11" ht="12.75" customHeight="1">
      <c r="A17" s="386"/>
      <c r="B17" s="170"/>
      <c r="C17" s="182"/>
      <c r="D17" s="151">
        <v>6310</v>
      </c>
      <c r="E17" s="152">
        <v>5163</v>
      </c>
      <c r="F17" s="156"/>
      <c r="G17" s="112" t="s">
        <v>110</v>
      </c>
      <c r="H17" s="66">
        <v>0</v>
      </c>
      <c r="I17" s="161">
        <v>5</v>
      </c>
      <c r="J17" s="66"/>
      <c r="K17" s="110">
        <f t="shared" si="0"/>
        <v>5</v>
      </c>
    </row>
    <row r="18" spans="1:11" s="360" customFormat="1" ht="12.75" customHeight="1">
      <c r="A18" s="386"/>
      <c r="B18" s="154"/>
      <c r="C18" s="246"/>
      <c r="D18" s="157">
        <v>6402</v>
      </c>
      <c r="E18" s="358">
        <v>5368</v>
      </c>
      <c r="F18" s="359"/>
      <c r="G18" s="109" t="s">
        <v>166</v>
      </c>
      <c r="H18" s="193">
        <v>0</v>
      </c>
      <c r="I18" s="193">
        <v>173.50965</v>
      </c>
      <c r="J18" s="193"/>
      <c r="K18" s="110">
        <f t="shared" si="0"/>
        <v>173.50965</v>
      </c>
    </row>
    <row r="19" spans="1:11" s="360" customFormat="1" ht="12.75" customHeight="1" thickBot="1">
      <c r="A19" s="386"/>
      <c r="B19" s="154"/>
      <c r="C19" s="246"/>
      <c r="D19" s="151">
        <v>6409</v>
      </c>
      <c r="E19" s="152">
        <v>5363</v>
      </c>
      <c r="F19" s="156"/>
      <c r="G19" s="247" t="s">
        <v>167</v>
      </c>
      <c r="H19" s="66">
        <v>0</v>
      </c>
      <c r="I19" s="285">
        <v>0.63</v>
      </c>
      <c r="J19" s="193"/>
      <c r="K19" s="110">
        <f t="shared" si="0"/>
        <v>0.63</v>
      </c>
    </row>
    <row r="20" spans="1:11" ht="12.75" customHeight="1">
      <c r="A20" s="386"/>
      <c r="B20" s="144" t="s">
        <v>5</v>
      </c>
      <c r="C20" s="145" t="s">
        <v>111</v>
      </c>
      <c r="D20" s="146"/>
      <c r="E20" s="147" t="s">
        <v>3</v>
      </c>
      <c r="F20" s="148"/>
      <c r="G20" s="108" t="s">
        <v>112</v>
      </c>
      <c r="H20" s="174">
        <f>SUM(H21:H22)</f>
        <v>0</v>
      </c>
      <c r="I20" s="174">
        <f>SUM(I21:I22)</f>
        <v>196.33</v>
      </c>
      <c r="J20" s="149">
        <f>SUM(J21:J22)</f>
        <v>0</v>
      </c>
      <c r="K20" s="149">
        <f>SUM(K21:K22)</f>
        <v>196.33</v>
      </c>
    </row>
    <row r="21" spans="1:11" ht="12.75" customHeight="1">
      <c r="A21" s="386"/>
      <c r="B21" s="170"/>
      <c r="C21" s="246"/>
      <c r="D21" s="171">
        <v>6310</v>
      </c>
      <c r="E21" s="172">
        <v>5163</v>
      </c>
      <c r="F21" s="173"/>
      <c r="G21" s="109" t="s">
        <v>110</v>
      </c>
      <c r="H21" s="91">
        <v>0</v>
      </c>
      <c r="I21" s="231">
        <v>5</v>
      </c>
      <c r="J21" s="162"/>
      <c r="K21" s="110">
        <f t="shared" si="0"/>
        <v>5</v>
      </c>
    </row>
    <row r="22" spans="1:11" ht="12.75" customHeight="1" thickBot="1">
      <c r="A22" s="386"/>
      <c r="B22" s="177"/>
      <c r="C22" s="246"/>
      <c r="D22" s="151">
        <v>6409</v>
      </c>
      <c r="E22" s="152">
        <v>5363</v>
      </c>
      <c r="F22" s="156"/>
      <c r="G22" s="247" t="s">
        <v>167</v>
      </c>
      <c r="H22" s="66">
        <v>0</v>
      </c>
      <c r="I22" s="285">
        <f>191.33</f>
        <v>191.33</v>
      </c>
      <c r="J22" s="193"/>
      <c r="K22" s="110">
        <f t="shared" si="0"/>
        <v>191.33</v>
      </c>
    </row>
    <row r="23" spans="1:11" ht="12.75" customHeight="1">
      <c r="A23" s="386"/>
      <c r="B23" s="144" t="s">
        <v>5</v>
      </c>
      <c r="C23" s="145" t="s">
        <v>113</v>
      </c>
      <c r="D23" s="146"/>
      <c r="E23" s="147" t="s">
        <v>3</v>
      </c>
      <c r="F23" s="148"/>
      <c r="G23" s="108" t="s">
        <v>114</v>
      </c>
      <c r="H23" s="174">
        <f>SUM(H24:H24)</f>
        <v>0</v>
      </c>
      <c r="I23" s="174">
        <f>SUM(I24:I24)</f>
        <v>4</v>
      </c>
      <c r="J23" s="149">
        <f>SUM(J24:J24)</f>
        <v>0</v>
      </c>
      <c r="K23" s="149">
        <f>SUM(K24:K24)</f>
        <v>4</v>
      </c>
    </row>
    <row r="24" spans="1:11" ht="12.75" customHeight="1" thickBot="1">
      <c r="A24" s="386"/>
      <c r="B24" s="165"/>
      <c r="C24" s="166"/>
      <c r="D24" s="167">
        <v>6310</v>
      </c>
      <c r="E24" s="168">
        <v>5163</v>
      </c>
      <c r="F24" s="169"/>
      <c r="G24" s="117" t="s">
        <v>110</v>
      </c>
      <c r="H24" s="175">
        <v>0</v>
      </c>
      <c r="I24" s="232">
        <v>4</v>
      </c>
      <c r="J24" s="176"/>
      <c r="K24" s="110">
        <f t="shared" si="0"/>
        <v>4</v>
      </c>
    </row>
    <row r="25" spans="1:11" ht="12.75" customHeight="1">
      <c r="A25" s="386"/>
      <c r="B25" s="144" t="s">
        <v>5</v>
      </c>
      <c r="C25" s="145" t="s">
        <v>115</v>
      </c>
      <c r="D25" s="146"/>
      <c r="E25" s="147" t="s">
        <v>3</v>
      </c>
      <c r="F25" s="148"/>
      <c r="G25" s="108" t="s">
        <v>116</v>
      </c>
      <c r="H25" s="174">
        <f>SUM(H26:H27)</f>
        <v>0</v>
      </c>
      <c r="I25" s="174">
        <f>SUM(I26:I27)</f>
        <v>90</v>
      </c>
      <c r="J25" s="149">
        <f>SUM(J26:J27)</f>
        <v>0</v>
      </c>
      <c r="K25" s="149">
        <f>SUM(K26:K27)</f>
        <v>90</v>
      </c>
    </row>
    <row r="26" spans="1:11" ht="12.75" customHeight="1">
      <c r="A26" s="386"/>
      <c r="B26" s="177"/>
      <c r="C26" s="182"/>
      <c r="D26" s="157">
        <v>6310</v>
      </c>
      <c r="E26" s="152">
        <v>5163</v>
      </c>
      <c r="F26" s="156"/>
      <c r="G26" s="112" t="s">
        <v>110</v>
      </c>
      <c r="H26" s="178">
        <v>0</v>
      </c>
      <c r="I26" s="230">
        <v>5</v>
      </c>
      <c r="J26" s="162"/>
      <c r="K26" s="110">
        <f t="shared" si="0"/>
        <v>5</v>
      </c>
    </row>
    <row r="27" spans="1:11" ht="12.75" customHeight="1" thickBot="1">
      <c r="A27" s="386"/>
      <c r="B27" s="165"/>
      <c r="C27" s="239" t="s">
        <v>117</v>
      </c>
      <c r="D27" s="167">
        <v>2212</v>
      </c>
      <c r="E27" s="168">
        <v>6351</v>
      </c>
      <c r="F27" s="179" t="s">
        <v>118</v>
      </c>
      <c r="G27" s="116" t="s">
        <v>119</v>
      </c>
      <c r="H27" s="175">
        <v>0</v>
      </c>
      <c r="I27" s="193">
        <v>85</v>
      </c>
      <c r="J27" s="220"/>
      <c r="K27" s="110">
        <f t="shared" si="0"/>
        <v>85</v>
      </c>
    </row>
    <row r="28" spans="1:11" ht="12.75" customHeight="1">
      <c r="A28" s="386"/>
      <c r="B28" s="144" t="s">
        <v>5</v>
      </c>
      <c r="C28" s="145" t="s">
        <v>120</v>
      </c>
      <c r="D28" s="146"/>
      <c r="E28" s="147" t="s">
        <v>3</v>
      </c>
      <c r="F28" s="148"/>
      <c r="G28" s="108" t="s">
        <v>121</v>
      </c>
      <c r="H28" s="174">
        <f>SUM(H29:H29)</f>
        <v>0</v>
      </c>
      <c r="I28" s="174">
        <f>SUM(I29:I29)</f>
        <v>5</v>
      </c>
      <c r="J28" s="149">
        <f>SUM(J29:J29)</f>
        <v>0</v>
      </c>
      <c r="K28" s="149">
        <f>SUM(K29:K29)</f>
        <v>5</v>
      </c>
    </row>
    <row r="29" spans="1:11" ht="12.75" customHeight="1" thickBot="1">
      <c r="A29" s="386"/>
      <c r="B29" s="165"/>
      <c r="C29" s="166"/>
      <c r="D29" s="167">
        <v>6310</v>
      </c>
      <c r="E29" s="168">
        <v>5163</v>
      </c>
      <c r="F29" s="169"/>
      <c r="G29" s="117" t="s">
        <v>110</v>
      </c>
      <c r="H29" s="175">
        <v>0</v>
      </c>
      <c r="I29" s="175">
        <v>5</v>
      </c>
      <c r="J29" s="8"/>
      <c r="K29" s="110">
        <f>I29+J29</f>
        <v>5</v>
      </c>
    </row>
    <row r="30" spans="1:11" ht="12.75" customHeight="1">
      <c r="A30" s="386"/>
      <c r="B30" s="144" t="s">
        <v>5</v>
      </c>
      <c r="C30" s="145" t="s">
        <v>122</v>
      </c>
      <c r="D30" s="146"/>
      <c r="E30" s="147" t="s">
        <v>3</v>
      </c>
      <c r="F30" s="148"/>
      <c r="G30" s="108" t="s">
        <v>123</v>
      </c>
      <c r="H30" s="174">
        <f>SUM(H31:H32)</f>
        <v>0</v>
      </c>
      <c r="I30" s="174">
        <f>SUM(I31:I32)</f>
        <v>67.931</v>
      </c>
      <c r="J30" s="149">
        <f>SUM(J31:J32)</f>
        <v>0</v>
      </c>
      <c r="K30" s="149">
        <f>SUM(K31:K32)</f>
        <v>67.931</v>
      </c>
    </row>
    <row r="31" spans="1:11" ht="12.75" customHeight="1">
      <c r="A31" s="386"/>
      <c r="B31" s="170"/>
      <c r="C31" s="182"/>
      <c r="D31" s="151">
        <v>6310</v>
      </c>
      <c r="E31" s="152">
        <v>5163</v>
      </c>
      <c r="F31" s="156"/>
      <c r="G31" s="112" t="s">
        <v>110</v>
      </c>
      <c r="H31" s="66">
        <v>0</v>
      </c>
      <c r="I31" s="231">
        <v>1</v>
      </c>
      <c r="J31" s="162"/>
      <c r="K31" s="110">
        <f>I31+J31</f>
        <v>1</v>
      </c>
    </row>
    <row r="32" spans="1:11" ht="12.75" customHeight="1" thickBot="1">
      <c r="A32" s="386"/>
      <c r="B32" s="177"/>
      <c r="C32" s="246"/>
      <c r="D32" s="157">
        <v>6409</v>
      </c>
      <c r="E32" s="158">
        <v>5363</v>
      </c>
      <c r="F32" s="216"/>
      <c r="G32" s="283" t="s">
        <v>167</v>
      </c>
      <c r="H32" s="220">
        <v>0</v>
      </c>
      <c r="I32" s="285">
        <f>66.931</f>
        <v>66.931</v>
      </c>
      <c r="J32" s="193"/>
      <c r="K32" s="120">
        <f>I32+J32</f>
        <v>66.931</v>
      </c>
    </row>
    <row r="33" spans="1:11" ht="12.75" customHeight="1">
      <c r="A33" s="386"/>
      <c r="B33" s="144" t="s">
        <v>5</v>
      </c>
      <c r="C33" s="145" t="s">
        <v>124</v>
      </c>
      <c r="D33" s="146"/>
      <c r="E33" s="147" t="s">
        <v>3</v>
      </c>
      <c r="F33" s="148"/>
      <c r="G33" s="108" t="s">
        <v>125</v>
      </c>
      <c r="H33" s="149">
        <f>SUM(H34:H42)</f>
        <v>0</v>
      </c>
      <c r="I33" s="174">
        <f>SUM(I34:I42)</f>
        <v>56539</v>
      </c>
      <c r="J33" s="149">
        <f>SUM(J34:J42)</f>
        <v>0</v>
      </c>
      <c r="K33" s="149">
        <f>SUM(K34:K42)</f>
        <v>56539</v>
      </c>
    </row>
    <row r="34" spans="1:11" ht="12.75" customHeight="1">
      <c r="A34" s="386"/>
      <c r="B34" s="150"/>
      <c r="C34" s="155"/>
      <c r="D34" s="151">
        <v>2212</v>
      </c>
      <c r="E34" s="152">
        <v>6121</v>
      </c>
      <c r="F34" s="153">
        <v>38100000</v>
      </c>
      <c r="G34" s="109" t="s">
        <v>107</v>
      </c>
      <c r="H34" s="66">
        <v>0</v>
      </c>
      <c r="I34" s="229">
        <v>4235.5</v>
      </c>
      <c r="J34" s="183"/>
      <c r="K34" s="110">
        <f aca="true" t="shared" si="1" ref="K34:K54">I34+J34</f>
        <v>4235.5</v>
      </c>
    </row>
    <row r="35" spans="1:11" ht="12.75" customHeight="1">
      <c r="A35" s="386"/>
      <c r="B35" s="154"/>
      <c r="C35" s="155"/>
      <c r="D35" s="151">
        <v>2212</v>
      </c>
      <c r="E35" s="152">
        <v>6121</v>
      </c>
      <c r="F35" s="156" t="s">
        <v>108</v>
      </c>
      <c r="G35" s="109" t="s">
        <v>107</v>
      </c>
      <c r="H35" s="66">
        <v>0</v>
      </c>
      <c r="I35" s="229">
        <f>4235.5-1376.11112</f>
        <v>2859.38888</v>
      </c>
      <c r="J35" s="183"/>
      <c r="K35" s="110">
        <f t="shared" si="1"/>
        <v>2859.38888</v>
      </c>
    </row>
    <row r="36" spans="1:11" ht="12.75" customHeight="1">
      <c r="A36" s="386"/>
      <c r="B36" s="154"/>
      <c r="C36" s="155"/>
      <c r="D36" s="151">
        <v>2212</v>
      </c>
      <c r="E36" s="152">
        <v>6121</v>
      </c>
      <c r="F36" s="156" t="s">
        <v>109</v>
      </c>
      <c r="G36" s="109" t="s">
        <v>107</v>
      </c>
      <c r="H36" s="66">
        <v>0</v>
      </c>
      <c r="I36" s="229">
        <f>48003-15595.92592</f>
        <v>32407.07408</v>
      </c>
      <c r="J36" s="183"/>
      <c r="K36" s="110">
        <f t="shared" si="1"/>
        <v>32407.07408</v>
      </c>
    </row>
    <row r="37" spans="1:11" ht="12.75" customHeight="1">
      <c r="A37" s="386"/>
      <c r="B37" s="154"/>
      <c r="C37" s="155"/>
      <c r="D37" s="157">
        <v>2212</v>
      </c>
      <c r="E37" s="158">
        <v>5139</v>
      </c>
      <c r="F37" s="159">
        <v>38100000</v>
      </c>
      <c r="G37" s="160" t="s">
        <v>98</v>
      </c>
      <c r="H37" s="161">
        <v>0</v>
      </c>
      <c r="I37" s="230">
        <v>1.5</v>
      </c>
      <c r="J37" s="162"/>
      <c r="K37" s="110">
        <f t="shared" si="1"/>
        <v>1.5</v>
      </c>
    </row>
    <row r="38" spans="1:11" ht="12.75" customHeight="1">
      <c r="A38" s="386"/>
      <c r="B38" s="154"/>
      <c r="C38" s="155"/>
      <c r="D38" s="151">
        <v>2212</v>
      </c>
      <c r="E38" s="158">
        <v>5139</v>
      </c>
      <c r="F38" s="163">
        <v>38585005</v>
      </c>
      <c r="G38" s="160" t="s">
        <v>98</v>
      </c>
      <c r="H38" s="161">
        <v>0</v>
      </c>
      <c r="I38" s="230">
        <f>10*0.85</f>
        <v>8.5</v>
      </c>
      <c r="J38" s="162"/>
      <c r="K38" s="110">
        <f t="shared" si="1"/>
        <v>8.5</v>
      </c>
    </row>
    <row r="39" spans="1:11" ht="12.75" customHeight="1">
      <c r="A39" s="386"/>
      <c r="B39" s="154"/>
      <c r="C39" s="155"/>
      <c r="D39" s="151">
        <v>2212</v>
      </c>
      <c r="E39" s="158">
        <v>5169</v>
      </c>
      <c r="F39" s="153">
        <v>38100000</v>
      </c>
      <c r="G39" s="164" t="s">
        <v>97</v>
      </c>
      <c r="H39" s="161">
        <v>0</v>
      </c>
      <c r="I39" s="230">
        <v>7.5</v>
      </c>
      <c r="J39" s="162"/>
      <c r="K39" s="110">
        <f t="shared" si="1"/>
        <v>7.5</v>
      </c>
    </row>
    <row r="40" spans="1:11" ht="12.75" customHeight="1">
      <c r="A40" s="386"/>
      <c r="B40" s="170"/>
      <c r="C40" s="180"/>
      <c r="D40" s="151">
        <v>2212</v>
      </c>
      <c r="E40" s="152">
        <v>5169</v>
      </c>
      <c r="F40" s="181">
        <v>38585005</v>
      </c>
      <c r="G40" s="164" t="s">
        <v>97</v>
      </c>
      <c r="H40" s="161">
        <v>0</v>
      </c>
      <c r="I40" s="230">
        <f>50*0.85</f>
        <v>42.5</v>
      </c>
      <c r="J40" s="162"/>
      <c r="K40" s="110">
        <f t="shared" si="1"/>
        <v>42.5</v>
      </c>
    </row>
    <row r="41" spans="1:11" ht="12.75" customHeight="1">
      <c r="A41" s="386"/>
      <c r="B41" s="170"/>
      <c r="C41" s="180"/>
      <c r="D41" s="157">
        <v>6402</v>
      </c>
      <c r="E41" s="358">
        <v>5368</v>
      </c>
      <c r="F41" s="359"/>
      <c r="G41" s="109" t="s">
        <v>166</v>
      </c>
      <c r="H41" s="161">
        <v>0</v>
      </c>
      <c r="I41" s="162">
        <v>16972.03704</v>
      </c>
      <c r="J41" s="162"/>
      <c r="K41" s="110">
        <f t="shared" si="1"/>
        <v>16972.03704</v>
      </c>
    </row>
    <row r="42" spans="1:11" ht="12.75" customHeight="1" thickBot="1">
      <c r="A42" s="386"/>
      <c r="B42" s="170"/>
      <c r="C42" s="182"/>
      <c r="D42" s="151">
        <v>6310</v>
      </c>
      <c r="E42" s="152">
        <v>5163</v>
      </c>
      <c r="F42" s="156"/>
      <c r="G42" s="112" t="s">
        <v>110</v>
      </c>
      <c r="H42" s="66">
        <v>0</v>
      </c>
      <c r="I42" s="161">
        <v>5</v>
      </c>
      <c r="J42" s="66"/>
      <c r="K42" s="110">
        <f t="shared" si="1"/>
        <v>5</v>
      </c>
    </row>
    <row r="43" spans="1:11" ht="12.75" customHeight="1">
      <c r="A43" s="386"/>
      <c r="B43" s="144" t="s">
        <v>5</v>
      </c>
      <c r="C43" s="145" t="s">
        <v>126</v>
      </c>
      <c r="D43" s="146"/>
      <c r="E43" s="147" t="s">
        <v>3</v>
      </c>
      <c r="F43" s="148"/>
      <c r="G43" s="108" t="s">
        <v>127</v>
      </c>
      <c r="H43" s="174">
        <f>SUM(H44:H54)</f>
        <v>0</v>
      </c>
      <c r="I43" s="174">
        <f>SUM(I44:I54)</f>
        <v>37173.509</v>
      </c>
      <c r="J43" s="174">
        <f>SUM(J44:J54)</f>
        <v>0</v>
      </c>
      <c r="K43" s="149">
        <f>SUM(K44:K54)</f>
        <v>37173.509</v>
      </c>
    </row>
    <row r="44" spans="1:11" ht="12.75" customHeight="1">
      <c r="A44" s="386"/>
      <c r="B44" s="150"/>
      <c r="C44" s="155"/>
      <c r="D44" s="151">
        <v>2212</v>
      </c>
      <c r="E44" s="152">
        <v>6121</v>
      </c>
      <c r="F44" s="153">
        <v>38100000</v>
      </c>
      <c r="G44" s="109" t="s">
        <v>107</v>
      </c>
      <c r="H44" s="161">
        <v>0</v>
      </c>
      <c r="I44" s="183">
        <f>2702.5-328.2</f>
        <v>2374.3</v>
      </c>
      <c r="J44" s="183"/>
      <c r="K44" s="110">
        <f t="shared" si="1"/>
        <v>2374.3</v>
      </c>
    </row>
    <row r="45" spans="1:11" ht="12.75" customHeight="1">
      <c r="A45" s="386"/>
      <c r="B45" s="154"/>
      <c r="C45" s="155"/>
      <c r="D45" s="151">
        <v>2212</v>
      </c>
      <c r="E45" s="152">
        <v>6121</v>
      </c>
      <c r="F45" s="156" t="s">
        <v>108</v>
      </c>
      <c r="G45" s="109" t="s">
        <v>107</v>
      </c>
      <c r="H45" s="161">
        <v>0</v>
      </c>
      <c r="I45" s="234">
        <v>2702.5</v>
      </c>
      <c r="J45" s="183"/>
      <c r="K45" s="110">
        <f t="shared" si="1"/>
        <v>2702.5</v>
      </c>
    </row>
    <row r="46" spans="1:11" ht="12.75" customHeight="1">
      <c r="A46" s="386"/>
      <c r="B46" s="154"/>
      <c r="C46" s="155"/>
      <c r="D46" s="151">
        <v>2212</v>
      </c>
      <c r="E46" s="152">
        <v>6121</v>
      </c>
      <c r="F46" s="156" t="s">
        <v>109</v>
      </c>
      <c r="G46" s="109" t="s">
        <v>107</v>
      </c>
      <c r="H46" s="161">
        <v>0</v>
      </c>
      <c r="I46" s="234">
        <v>30628</v>
      </c>
      <c r="J46" s="183"/>
      <c r="K46" s="110">
        <f t="shared" si="1"/>
        <v>30628</v>
      </c>
    </row>
    <row r="47" spans="1:11" ht="12.75" customHeight="1">
      <c r="A47" s="386"/>
      <c r="B47" s="154"/>
      <c r="C47" s="155"/>
      <c r="D47" s="157">
        <v>2212</v>
      </c>
      <c r="E47" s="158">
        <v>6121</v>
      </c>
      <c r="F47" s="216" t="s">
        <v>118</v>
      </c>
      <c r="G47" s="109" t="s">
        <v>107</v>
      </c>
      <c r="H47" s="161">
        <v>0</v>
      </c>
      <c r="I47" s="162">
        <v>148.6</v>
      </c>
      <c r="J47" s="183"/>
      <c r="K47" s="110">
        <f t="shared" si="1"/>
        <v>148.6</v>
      </c>
    </row>
    <row r="48" spans="1:11" ht="12.75" customHeight="1">
      <c r="A48" s="386"/>
      <c r="B48" s="154"/>
      <c r="C48" s="155"/>
      <c r="D48" s="157">
        <v>2212</v>
      </c>
      <c r="E48" s="158">
        <v>5139</v>
      </c>
      <c r="F48" s="159">
        <v>38100000</v>
      </c>
      <c r="G48" s="160" t="s">
        <v>98</v>
      </c>
      <c r="H48" s="161">
        <v>0</v>
      </c>
      <c r="I48" s="230">
        <v>1.5</v>
      </c>
      <c r="J48" s="162"/>
      <c r="K48" s="110">
        <f t="shared" si="1"/>
        <v>1.5</v>
      </c>
    </row>
    <row r="49" spans="1:11" ht="12.75" customHeight="1">
      <c r="A49" s="386"/>
      <c r="B49" s="154"/>
      <c r="C49" s="155"/>
      <c r="D49" s="151">
        <v>2212</v>
      </c>
      <c r="E49" s="158">
        <v>5139</v>
      </c>
      <c r="F49" s="163">
        <v>38585005</v>
      </c>
      <c r="G49" s="160" t="s">
        <v>98</v>
      </c>
      <c r="H49" s="161">
        <v>0</v>
      </c>
      <c r="I49" s="230">
        <f>10*0.85</f>
        <v>8.5</v>
      </c>
      <c r="J49" s="162"/>
      <c r="K49" s="110">
        <f t="shared" si="1"/>
        <v>8.5</v>
      </c>
    </row>
    <row r="50" spans="1:11" ht="12.75" customHeight="1">
      <c r="A50" s="386"/>
      <c r="B50" s="154"/>
      <c r="C50" s="155"/>
      <c r="D50" s="151">
        <v>2212</v>
      </c>
      <c r="E50" s="158">
        <v>5169</v>
      </c>
      <c r="F50" s="153">
        <v>38100000</v>
      </c>
      <c r="G50" s="164" t="s">
        <v>97</v>
      </c>
      <c r="H50" s="161">
        <v>0</v>
      </c>
      <c r="I50" s="230">
        <v>7.5</v>
      </c>
      <c r="J50" s="162"/>
      <c r="K50" s="110">
        <f t="shared" si="1"/>
        <v>7.5</v>
      </c>
    </row>
    <row r="51" spans="1:11" ht="12.75" customHeight="1">
      <c r="A51" s="386"/>
      <c r="B51" s="154"/>
      <c r="C51" s="155"/>
      <c r="D51" s="151">
        <v>2212</v>
      </c>
      <c r="E51" s="158">
        <v>5169</v>
      </c>
      <c r="F51" s="163">
        <v>38585005</v>
      </c>
      <c r="G51" s="164" t="s">
        <v>97</v>
      </c>
      <c r="H51" s="161">
        <v>0</v>
      </c>
      <c r="I51" s="230">
        <f>50*0.85</f>
        <v>42.5</v>
      </c>
      <c r="J51" s="162"/>
      <c r="K51" s="110">
        <f t="shared" si="1"/>
        <v>42.5</v>
      </c>
    </row>
    <row r="52" spans="1:11" ht="12.75" customHeight="1">
      <c r="A52" s="386"/>
      <c r="B52" s="170"/>
      <c r="C52" s="182"/>
      <c r="D52" s="151">
        <v>6310</v>
      </c>
      <c r="E52" s="152">
        <v>5163</v>
      </c>
      <c r="F52" s="156"/>
      <c r="G52" s="112" t="s">
        <v>110</v>
      </c>
      <c r="H52" s="161">
        <v>0</v>
      </c>
      <c r="I52" s="161">
        <v>5</v>
      </c>
      <c r="J52" s="66"/>
      <c r="K52" s="110">
        <f t="shared" si="1"/>
        <v>5</v>
      </c>
    </row>
    <row r="53" spans="1:11" ht="12.75" customHeight="1">
      <c r="A53" s="386"/>
      <c r="B53" s="154"/>
      <c r="C53" s="155"/>
      <c r="D53" s="151">
        <v>6409</v>
      </c>
      <c r="E53" s="152">
        <v>5363</v>
      </c>
      <c r="F53" s="156"/>
      <c r="G53" s="247" t="s">
        <v>167</v>
      </c>
      <c r="H53" s="66">
        <v>0</v>
      </c>
      <c r="I53" s="66">
        <v>179.6</v>
      </c>
      <c r="J53" s="66"/>
      <c r="K53" s="110">
        <f t="shared" si="1"/>
        <v>179.6</v>
      </c>
    </row>
    <row r="54" spans="1:11" ht="12.75" customHeight="1" thickBot="1">
      <c r="A54" s="386"/>
      <c r="B54" s="240"/>
      <c r="C54" s="239" t="s">
        <v>164</v>
      </c>
      <c r="D54" s="241">
        <v>2212</v>
      </c>
      <c r="E54" s="242">
        <v>6351</v>
      </c>
      <c r="F54" s="243" t="s">
        <v>118</v>
      </c>
      <c r="G54" s="118" t="s">
        <v>119</v>
      </c>
      <c r="H54" s="184">
        <v>0</v>
      </c>
      <c r="I54" s="220">
        <v>1075.509</v>
      </c>
      <c r="J54" s="66"/>
      <c r="K54" s="120">
        <f t="shared" si="1"/>
        <v>1075.509</v>
      </c>
    </row>
    <row r="55" spans="1:11" ht="12.75" customHeight="1">
      <c r="A55" s="386"/>
      <c r="B55" s="185" t="s">
        <v>5</v>
      </c>
      <c r="C55" s="145" t="s">
        <v>128</v>
      </c>
      <c r="D55" s="146"/>
      <c r="E55" s="147" t="s">
        <v>3</v>
      </c>
      <c r="F55" s="148"/>
      <c r="G55" s="108" t="s">
        <v>129</v>
      </c>
      <c r="H55" s="149">
        <f>SUM(H56:H56)</f>
        <v>0</v>
      </c>
      <c r="I55" s="174">
        <f>SUM(I56:I56)</f>
        <v>4</v>
      </c>
      <c r="J55" s="149">
        <f>SUM(J56:J56)</f>
        <v>0</v>
      </c>
      <c r="K55" s="149">
        <f>SUM(K56:K56)</f>
        <v>4</v>
      </c>
    </row>
    <row r="56" spans="1:11" ht="12.75" customHeight="1" thickBot="1">
      <c r="A56" s="386"/>
      <c r="B56" s="186"/>
      <c r="C56" s="166"/>
      <c r="D56" s="167">
        <v>6310</v>
      </c>
      <c r="E56" s="168">
        <v>5163</v>
      </c>
      <c r="F56" s="169"/>
      <c r="G56" s="117" t="s">
        <v>110</v>
      </c>
      <c r="H56" s="8">
        <v>0</v>
      </c>
      <c r="I56" s="233">
        <v>4</v>
      </c>
      <c r="J56" s="176"/>
      <c r="K56" s="115">
        <f>I56+J56</f>
        <v>4</v>
      </c>
    </row>
    <row r="57" spans="1:11" ht="12.75" customHeight="1">
      <c r="A57" s="386"/>
      <c r="B57" s="187" t="s">
        <v>5</v>
      </c>
      <c r="C57" s="188" t="s">
        <v>130</v>
      </c>
      <c r="D57" s="189"/>
      <c r="E57" s="190" t="s">
        <v>3</v>
      </c>
      <c r="F57" s="191"/>
      <c r="G57" s="121" t="s">
        <v>131</v>
      </c>
      <c r="H57" s="174">
        <f>SUM(H58:H59)</f>
        <v>0</v>
      </c>
      <c r="I57" s="174">
        <f>SUM(I58:I59)</f>
        <v>946.879</v>
      </c>
      <c r="J57" s="149">
        <f>SUM(J58:J59)</f>
        <v>0</v>
      </c>
      <c r="K57" s="149">
        <f>SUM(K58:K59)</f>
        <v>946.879</v>
      </c>
    </row>
    <row r="58" spans="1:11" ht="12.75" customHeight="1">
      <c r="A58" s="386"/>
      <c r="B58" s="284"/>
      <c r="C58" s="182"/>
      <c r="D58" s="151">
        <v>6310</v>
      </c>
      <c r="E58" s="152">
        <v>5163</v>
      </c>
      <c r="F58" s="156"/>
      <c r="G58" s="112" t="s">
        <v>110</v>
      </c>
      <c r="H58" s="66">
        <v>0</v>
      </c>
      <c r="I58" s="231">
        <v>1</v>
      </c>
      <c r="J58" s="162"/>
      <c r="K58" s="110">
        <f>I58+J58</f>
        <v>1</v>
      </c>
    </row>
    <row r="59" spans="1:11" ht="12.75" customHeight="1" thickBot="1">
      <c r="A59" s="386"/>
      <c r="B59" s="177"/>
      <c r="C59" s="246"/>
      <c r="D59" s="157">
        <v>6409</v>
      </c>
      <c r="E59" s="158">
        <v>5363</v>
      </c>
      <c r="F59" s="216"/>
      <c r="G59" s="283" t="s">
        <v>167</v>
      </c>
      <c r="H59" s="220">
        <v>0</v>
      </c>
      <c r="I59" s="193">
        <f>945.879</f>
        <v>945.879</v>
      </c>
      <c r="J59" s="193"/>
      <c r="K59" s="120">
        <f>I59+J59</f>
        <v>945.879</v>
      </c>
    </row>
    <row r="60" spans="1:11" ht="12.75" customHeight="1">
      <c r="A60" s="386"/>
      <c r="B60" s="144" t="s">
        <v>5</v>
      </c>
      <c r="C60" s="145" t="s">
        <v>132</v>
      </c>
      <c r="D60" s="146"/>
      <c r="E60" s="147" t="s">
        <v>3</v>
      </c>
      <c r="F60" s="148"/>
      <c r="G60" s="108" t="s">
        <v>133</v>
      </c>
      <c r="H60" s="174">
        <f>SUM(H61:H66)</f>
        <v>0</v>
      </c>
      <c r="I60" s="174">
        <f>SUM(I61:I66)</f>
        <v>31562.579999999998</v>
      </c>
      <c r="J60" s="174">
        <f>SUM(J61:J66)</f>
        <v>0</v>
      </c>
      <c r="K60" s="149">
        <f>SUM(K61:K66)</f>
        <v>31562.579999999998</v>
      </c>
    </row>
    <row r="61" spans="1:11" ht="12.75" customHeight="1">
      <c r="A61" s="386"/>
      <c r="B61" s="150"/>
      <c r="C61" s="155"/>
      <c r="D61" s="151">
        <v>2212</v>
      </c>
      <c r="E61" s="152">
        <v>6121</v>
      </c>
      <c r="F61" s="153">
        <v>38100000</v>
      </c>
      <c r="G61" s="109" t="s">
        <v>107</v>
      </c>
      <c r="H61" s="161">
        <v>0</v>
      </c>
      <c r="I61" s="234">
        <f>4868.4-3070.865</f>
        <v>1797.5349999999999</v>
      </c>
      <c r="J61" s="248"/>
      <c r="K61" s="110">
        <f aca="true" t="shared" si="2" ref="K61:K71">I61+J61</f>
        <v>1797.5349999999999</v>
      </c>
    </row>
    <row r="62" spans="1:11" ht="12.75" customHeight="1">
      <c r="A62" s="386"/>
      <c r="B62" s="154"/>
      <c r="C62" s="155"/>
      <c r="D62" s="157">
        <v>2212</v>
      </c>
      <c r="E62" s="158">
        <v>6121</v>
      </c>
      <c r="F62" s="156" t="s">
        <v>109</v>
      </c>
      <c r="G62" s="109" t="s">
        <v>107</v>
      </c>
      <c r="H62" s="193">
        <v>0</v>
      </c>
      <c r="I62" s="234">
        <v>27587.6</v>
      </c>
      <c r="J62" s="183"/>
      <c r="K62" s="110">
        <f t="shared" si="2"/>
        <v>27587.6</v>
      </c>
    </row>
    <row r="63" spans="1:11" s="360" customFormat="1" ht="12.75" customHeight="1">
      <c r="A63" s="386"/>
      <c r="B63" s="143"/>
      <c r="C63" s="361"/>
      <c r="D63" s="151">
        <v>2212</v>
      </c>
      <c r="E63" s="152">
        <v>6121</v>
      </c>
      <c r="F63" s="362" t="s">
        <v>118</v>
      </c>
      <c r="G63" s="283" t="s">
        <v>107</v>
      </c>
      <c r="H63" s="161">
        <v>0</v>
      </c>
      <c r="I63" s="66">
        <v>1000</v>
      </c>
      <c r="J63" s="363"/>
      <c r="K63" s="364">
        <f>I63+J63</f>
        <v>1000</v>
      </c>
    </row>
    <row r="64" spans="1:11" ht="12.75" customHeight="1">
      <c r="A64" s="386"/>
      <c r="B64" s="365"/>
      <c r="C64" s="216"/>
      <c r="D64" s="171">
        <v>6310</v>
      </c>
      <c r="E64" s="172">
        <v>5149</v>
      </c>
      <c r="F64" s="216" t="s">
        <v>118</v>
      </c>
      <c r="G64" s="249" t="s">
        <v>168</v>
      </c>
      <c r="H64" s="366">
        <v>0</v>
      </c>
      <c r="I64" s="367">
        <v>0.1</v>
      </c>
      <c r="J64" s="370"/>
      <c r="K64" s="66">
        <f t="shared" si="2"/>
        <v>0.1</v>
      </c>
    </row>
    <row r="65" spans="1:11" ht="12.75" customHeight="1">
      <c r="A65" s="386"/>
      <c r="B65" s="170"/>
      <c r="C65" s="182"/>
      <c r="D65" s="151">
        <v>6310</v>
      </c>
      <c r="E65" s="152">
        <v>5163</v>
      </c>
      <c r="F65" s="216" t="s">
        <v>118</v>
      </c>
      <c r="G65" s="112" t="s">
        <v>110</v>
      </c>
      <c r="H65" s="161">
        <v>0</v>
      </c>
      <c r="I65" s="230">
        <v>4.9</v>
      </c>
      <c r="J65" s="162"/>
      <c r="K65" s="110">
        <f t="shared" si="2"/>
        <v>4.9</v>
      </c>
    </row>
    <row r="66" spans="1:11" ht="12.75" customHeight="1" thickBot="1">
      <c r="A66" s="386"/>
      <c r="B66" s="368"/>
      <c r="C66" s="369" t="s">
        <v>163</v>
      </c>
      <c r="D66" s="167">
        <v>2212</v>
      </c>
      <c r="E66" s="168">
        <v>6351</v>
      </c>
      <c r="F66" s="179" t="s">
        <v>118</v>
      </c>
      <c r="G66" s="116" t="s">
        <v>119</v>
      </c>
      <c r="H66" s="175">
        <v>0</v>
      </c>
      <c r="I66" s="8">
        <v>1172.445</v>
      </c>
      <c r="J66" s="8"/>
      <c r="K66" s="115">
        <f t="shared" si="2"/>
        <v>1172.445</v>
      </c>
    </row>
    <row r="67" spans="1:11" ht="12.75" customHeight="1">
      <c r="A67" s="386"/>
      <c r="B67" s="185" t="s">
        <v>5</v>
      </c>
      <c r="C67" s="145" t="s">
        <v>134</v>
      </c>
      <c r="D67" s="146"/>
      <c r="E67" s="147" t="s">
        <v>3</v>
      </c>
      <c r="F67" s="148"/>
      <c r="G67" s="108" t="s">
        <v>135</v>
      </c>
      <c r="H67" s="174">
        <f>SUM(H68:H71)</f>
        <v>0</v>
      </c>
      <c r="I67" s="174">
        <f>SUM(I68:I71)</f>
        <v>36725</v>
      </c>
      <c r="J67" s="149">
        <f>SUM(J68:J71)</f>
        <v>0</v>
      </c>
      <c r="K67" s="149">
        <f>SUM(K68:K71)</f>
        <v>36725</v>
      </c>
    </row>
    <row r="68" spans="1:11" ht="12.75" customHeight="1">
      <c r="A68" s="386"/>
      <c r="B68" s="194"/>
      <c r="C68" s="155"/>
      <c r="D68" s="151">
        <v>2212</v>
      </c>
      <c r="E68" s="152">
        <v>6121</v>
      </c>
      <c r="F68" s="153">
        <v>38100000</v>
      </c>
      <c r="G68" s="109" t="s">
        <v>107</v>
      </c>
      <c r="H68" s="161">
        <v>0</v>
      </c>
      <c r="I68" s="234">
        <v>5508</v>
      </c>
      <c r="J68" s="183"/>
      <c r="K68" s="110">
        <f t="shared" si="2"/>
        <v>5508</v>
      </c>
    </row>
    <row r="69" spans="1:11" ht="12.75" customHeight="1">
      <c r="A69" s="386"/>
      <c r="B69" s="170"/>
      <c r="C69" s="180"/>
      <c r="D69" s="151">
        <v>2212</v>
      </c>
      <c r="E69" s="152">
        <v>6121</v>
      </c>
      <c r="F69" s="156" t="s">
        <v>109</v>
      </c>
      <c r="G69" s="112" t="s">
        <v>107</v>
      </c>
      <c r="H69" s="161">
        <v>0</v>
      </c>
      <c r="I69" s="234">
        <v>31212</v>
      </c>
      <c r="J69" s="183"/>
      <c r="K69" s="110">
        <f t="shared" si="2"/>
        <v>31212</v>
      </c>
    </row>
    <row r="70" spans="1:11" ht="12.75" customHeight="1">
      <c r="A70" s="386"/>
      <c r="B70" s="365"/>
      <c r="C70" s="216"/>
      <c r="D70" s="171">
        <v>6310</v>
      </c>
      <c r="E70" s="172">
        <v>5149</v>
      </c>
      <c r="F70" s="216" t="s">
        <v>118</v>
      </c>
      <c r="G70" s="249" t="s">
        <v>168</v>
      </c>
      <c r="H70" s="366">
        <v>0</v>
      </c>
      <c r="I70" s="367">
        <v>0.1</v>
      </c>
      <c r="J70" s="370"/>
      <c r="K70" s="66">
        <f>I70+J70</f>
        <v>0.1</v>
      </c>
    </row>
    <row r="71" spans="1:11" ht="12.75" customHeight="1" thickBot="1">
      <c r="A71" s="386"/>
      <c r="B71" s="186"/>
      <c r="C71" s="166"/>
      <c r="D71" s="167">
        <v>6310</v>
      </c>
      <c r="E71" s="168">
        <v>5163</v>
      </c>
      <c r="F71" s="243" t="s">
        <v>118</v>
      </c>
      <c r="G71" s="117" t="s">
        <v>110</v>
      </c>
      <c r="H71" s="175">
        <v>0</v>
      </c>
      <c r="I71" s="236">
        <v>4.9</v>
      </c>
      <c r="J71" s="195"/>
      <c r="K71" s="115">
        <f t="shared" si="2"/>
        <v>4.9</v>
      </c>
    </row>
    <row r="72" spans="1:11" ht="12.75" customHeight="1">
      <c r="A72" s="386"/>
      <c r="B72" s="144" t="s">
        <v>5</v>
      </c>
      <c r="C72" s="145" t="s">
        <v>153</v>
      </c>
      <c r="D72" s="146"/>
      <c r="E72" s="147" t="s">
        <v>3</v>
      </c>
      <c r="F72" s="148"/>
      <c r="G72" s="108" t="s">
        <v>154</v>
      </c>
      <c r="H72" s="174">
        <f>SUM(H73:H74)</f>
        <v>0</v>
      </c>
      <c r="I72" s="174">
        <f>SUM(I73:I74)</f>
        <v>1422</v>
      </c>
      <c r="J72" s="149">
        <f>SUM(J73:J74)</f>
        <v>0</v>
      </c>
      <c r="K72" s="149">
        <f>SUM(K73:K74)</f>
        <v>1422</v>
      </c>
    </row>
    <row r="73" spans="1:11" ht="12.75" customHeight="1">
      <c r="A73" s="386"/>
      <c r="B73" s="150"/>
      <c r="C73" s="155"/>
      <c r="D73" s="151">
        <v>2299</v>
      </c>
      <c r="E73" s="151">
        <v>5213</v>
      </c>
      <c r="F73" s="182">
        <v>38100000</v>
      </c>
      <c r="G73" s="196" t="s">
        <v>155</v>
      </c>
      <c r="H73" s="161">
        <v>0</v>
      </c>
      <c r="I73" s="234">
        <v>382</v>
      </c>
      <c r="J73" s="183"/>
      <c r="K73" s="110">
        <f aca="true" t="shared" si="3" ref="K73:K80">I73+J73</f>
        <v>382</v>
      </c>
    </row>
    <row r="74" spans="1:11" ht="12.75" customHeight="1" thickBot="1">
      <c r="A74" s="386"/>
      <c r="B74" s="154"/>
      <c r="C74" s="155"/>
      <c r="D74" s="151">
        <v>2299</v>
      </c>
      <c r="E74" s="151">
        <v>6313</v>
      </c>
      <c r="F74" s="182">
        <v>38100000</v>
      </c>
      <c r="G74" s="196" t="s">
        <v>156</v>
      </c>
      <c r="H74" s="193">
        <v>0</v>
      </c>
      <c r="I74" s="234">
        <v>1040</v>
      </c>
      <c r="J74" s="183"/>
      <c r="K74" s="110">
        <f t="shared" si="3"/>
        <v>1040</v>
      </c>
    </row>
    <row r="75" spans="1:11" ht="12.75" customHeight="1">
      <c r="A75" s="386"/>
      <c r="B75" s="185" t="s">
        <v>5</v>
      </c>
      <c r="C75" s="145" t="s">
        <v>157</v>
      </c>
      <c r="D75" s="146"/>
      <c r="E75" s="147" t="s">
        <v>3</v>
      </c>
      <c r="F75" s="148"/>
      <c r="G75" s="108" t="s">
        <v>158</v>
      </c>
      <c r="H75" s="174">
        <f>SUM(H76:H77)</f>
        <v>0</v>
      </c>
      <c r="I75" s="174">
        <f>SUM(I76:I77)</f>
        <v>8054</v>
      </c>
      <c r="J75" s="149">
        <f>SUM(J76:J77)</f>
        <v>0</v>
      </c>
      <c r="K75" s="149">
        <f>SUM(K76:K77)</f>
        <v>8054</v>
      </c>
    </row>
    <row r="76" spans="1:11" ht="12.75" customHeight="1">
      <c r="A76" s="386"/>
      <c r="B76" s="194"/>
      <c r="C76" s="155"/>
      <c r="D76" s="151">
        <v>2299</v>
      </c>
      <c r="E76" s="151">
        <v>5613</v>
      </c>
      <c r="F76" s="182">
        <v>38100000</v>
      </c>
      <c r="G76" s="196" t="s">
        <v>159</v>
      </c>
      <c r="H76" s="161">
        <v>0</v>
      </c>
      <c r="I76" s="234">
        <v>2162</v>
      </c>
      <c r="J76" s="183"/>
      <c r="K76" s="110">
        <f t="shared" si="3"/>
        <v>2162</v>
      </c>
    </row>
    <row r="77" spans="1:11" ht="12.75" customHeight="1" thickBot="1">
      <c r="A77" s="386"/>
      <c r="B77" s="197"/>
      <c r="C77" s="198"/>
      <c r="D77" s="171">
        <v>2299</v>
      </c>
      <c r="E77" s="171">
        <v>6413</v>
      </c>
      <c r="F77" s="199">
        <v>38100000</v>
      </c>
      <c r="G77" s="200" t="s">
        <v>160</v>
      </c>
      <c r="H77" s="71">
        <v>0</v>
      </c>
      <c r="I77" s="237">
        <v>5892</v>
      </c>
      <c r="J77" s="201"/>
      <c r="K77" s="110">
        <f t="shared" si="3"/>
        <v>5892</v>
      </c>
    </row>
    <row r="78" spans="1:11" ht="12.75" customHeight="1">
      <c r="A78" s="386"/>
      <c r="B78" s="185" t="s">
        <v>5</v>
      </c>
      <c r="C78" s="145" t="s">
        <v>161</v>
      </c>
      <c r="D78" s="146"/>
      <c r="E78" s="147" t="s">
        <v>3</v>
      </c>
      <c r="F78" s="148"/>
      <c r="G78" s="108" t="s">
        <v>162</v>
      </c>
      <c r="H78" s="174">
        <f>SUM(H79:H80)</f>
        <v>0</v>
      </c>
      <c r="I78" s="174">
        <f>SUM(I79:I80)</f>
        <v>1990</v>
      </c>
      <c r="J78" s="149">
        <f>SUM(J79:J80)</f>
        <v>0</v>
      </c>
      <c r="K78" s="149">
        <f>SUM(K79:K80)</f>
        <v>1990</v>
      </c>
    </row>
    <row r="79" spans="1:11" ht="12.75" customHeight="1">
      <c r="A79" s="386"/>
      <c r="B79" s="194"/>
      <c r="C79" s="155"/>
      <c r="D79" s="151">
        <v>2299</v>
      </c>
      <c r="E79" s="151">
        <v>5613</v>
      </c>
      <c r="F79" s="111" t="s">
        <v>118</v>
      </c>
      <c r="G79" s="196" t="s">
        <v>159</v>
      </c>
      <c r="H79" s="161">
        <v>0</v>
      </c>
      <c r="I79" s="234">
        <v>534</v>
      </c>
      <c r="J79" s="183"/>
      <c r="K79" s="110">
        <f t="shared" si="3"/>
        <v>534</v>
      </c>
    </row>
    <row r="80" spans="1:11" ht="12.75" customHeight="1" thickBot="1">
      <c r="A80" s="386"/>
      <c r="B80" s="202"/>
      <c r="C80" s="203"/>
      <c r="D80" s="167">
        <v>2299</v>
      </c>
      <c r="E80" s="167">
        <v>6413</v>
      </c>
      <c r="F80" s="113" t="s">
        <v>118</v>
      </c>
      <c r="G80" s="204" t="s">
        <v>160</v>
      </c>
      <c r="H80" s="184">
        <v>0</v>
      </c>
      <c r="I80" s="236">
        <v>1456</v>
      </c>
      <c r="J80" s="195"/>
      <c r="K80" s="110">
        <f t="shared" si="3"/>
        <v>1456</v>
      </c>
    </row>
    <row r="81" spans="1:11" s="106" customFormat="1" ht="12.75" customHeight="1">
      <c r="A81" s="386"/>
      <c r="B81" s="205" t="s">
        <v>5</v>
      </c>
      <c r="C81" s="188" t="s">
        <v>136</v>
      </c>
      <c r="D81" s="206" t="s">
        <v>3</v>
      </c>
      <c r="E81" s="207" t="s">
        <v>3</v>
      </c>
      <c r="F81" s="208"/>
      <c r="G81" s="121" t="s">
        <v>137</v>
      </c>
      <c r="H81" s="192">
        <f>SUM(H82:H82)</f>
        <v>0</v>
      </c>
      <c r="I81" s="235">
        <f>SUM(I82:I82)</f>
        <v>1500</v>
      </c>
      <c r="J81" s="192">
        <f>SUM(J82:J82)</f>
        <v>0</v>
      </c>
      <c r="K81" s="149">
        <f>SUM(K82:K82)</f>
        <v>1500</v>
      </c>
    </row>
    <row r="82" spans="1:11" s="119" customFormat="1" ht="12.75" customHeight="1" thickBot="1">
      <c r="A82" s="386"/>
      <c r="B82" s="209"/>
      <c r="C82" s="166"/>
      <c r="D82" s="114">
        <v>6310</v>
      </c>
      <c r="E82" s="122">
        <v>5909</v>
      </c>
      <c r="F82" s="169"/>
      <c r="G82" s="123" t="s">
        <v>138</v>
      </c>
      <c r="H82" s="8">
        <v>0</v>
      </c>
      <c r="I82" s="175">
        <v>1500</v>
      </c>
      <c r="J82" s="8"/>
      <c r="K82" s="115">
        <f>I82+J82</f>
        <v>1500</v>
      </c>
    </row>
    <row r="83" spans="1:11" s="106" customFormat="1" ht="12.75" customHeight="1" thickBot="1">
      <c r="A83" s="386"/>
      <c r="B83" s="137" t="s">
        <v>5</v>
      </c>
      <c r="C83" s="138" t="s">
        <v>3</v>
      </c>
      <c r="D83" s="139" t="s">
        <v>3</v>
      </c>
      <c r="E83" s="140" t="s">
        <v>3</v>
      </c>
      <c r="F83" s="141"/>
      <c r="G83" s="107" t="s">
        <v>139</v>
      </c>
      <c r="H83" s="142">
        <f>H84+H87+H97</f>
        <v>0</v>
      </c>
      <c r="I83" s="142">
        <f>I84+I87+I97</f>
        <v>44479.865</v>
      </c>
      <c r="J83" s="238">
        <f>J84+J87+J97</f>
        <v>21000</v>
      </c>
      <c r="K83" s="238">
        <f>K84+K87+K97</f>
        <v>65479.865</v>
      </c>
    </row>
    <row r="84" spans="1:11" s="106" customFormat="1" ht="12.75">
      <c r="A84" s="386"/>
      <c r="B84" s="210" t="s">
        <v>5</v>
      </c>
      <c r="C84" s="145" t="s">
        <v>140</v>
      </c>
      <c r="D84" s="211" t="s">
        <v>3</v>
      </c>
      <c r="E84" s="212" t="s">
        <v>3</v>
      </c>
      <c r="F84" s="213"/>
      <c r="G84" s="124" t="s">
        <v>169</v>
      </c>
      <c r="H84" s="214">
        <f>SUM(H85:H86)</f>
        <v>0</v>
      </c>
      <c r="I84" s="214">
        <f>SUM(I85:I86)</f>
        <v>2380</v>
      </c>
      <c r="J84" s="214">
        <f>SUM(J85:J86)</f>
        <v>21000</v>
      </c>
      <c r="K84" s="149">
        <f>SUM(K85:K86)</f>
        <v>23380</v>
      </c>
    </row>
    <row r="85" spans="1:11" ht="12.75" customHeight="1">
      <c r="A85" s="386"/>
      <c r="B85" s="143"/>
      <c r="C85" s="215"/>
      <c r="D85" s="163">
        <v>2212</v>
      </c>
      <c r="E85" s="158">
        <v>6351</v>
      </c>
      <c r="F85" s="216" t="s">
        <v>141</v>
      </c>
      <c r="G85" s="217" t="s">
        <v>119</v>
      </c>
      <c r="H85" s="193">
        <v>0</v>
      </c>
      <c r="I85" s="193">
        <v>2380</v>
      </c>
      <c r="J85" s="220"/>
      <c r="K85" s="110">
        <f>I85+J85</f>
        <v>2380</v>
      </c>
    </row>
    <row r="86" spans="1:11" s="106" customFormat="1" ht="12.75" customHeight="1" thickBot="1">
      <c r="A86" s="386"/>
      <c r="B86" s="143"/>
      <c r="C86" s="215"/>
      <c r="D86" s="181">
        <v>2212</v>
      </c>
      <c r="E86" s="218">
        <v>6451</v>
      </c>
      <c r="F86" s="156" t="s">
        <v>118</v>
      </c>
      <c r="G86" s="222" t="s">
        <v>171</v>
      </c>
      <c r="H86" s="66">
        <v>0</v>
      </c>
      <c r="I86" s="162">
        <v>0</v>
      </c>
      <c r="J86" s="162">
        <v>21000</v>
      </c>
      <c r="K86" s="110">
        <f>I86+J86</f>
        <v>21000</v>
      </c>
    </row>
    <row r="87" spans="1:11" ht="12.75" customHeight="1">
      <c r="A87" s="386"/>
      <c r="B87" s="210" t="s">
        <v>5</v>
      </c>
      <c r="C87" s="145" t="s">
        <v>145</v>
      </c>
      <c r="D87" s="211" t="s">
        <v>3</v>
      </c>
      <c r="E87" s="212" t="s">
        <v>3</v>
      </c>
      <c r="F87" s="213"/>
      <c r="G87" s="108" t="s">
        <v>170</v>
      </c>
      <c r="H87" s="149">
        <f>SUM(H88:H96)</f>
        <v>0</v>
      </c>
      <c r="I87" s="174">
        <f>SUM(I88:I96)</f>
        <v>155</v>
      </c>
      <c r="J87" s="149">
        <f>SUM(J88:J96)</f>
        <v>0</v>
      </c>
      <c r="K87" s="149">
        <f>SUM(K88:K96)</f>
        <v>155</v>
      </c>
    </row>
    <row r="88" spans="1:11" s="119" customFormat="1" ht="12.75" customHeight="1">
      <c r="A88" s="386"/>
      <c r="B88" s="143"/>
      <c r="C88" s="215"/>
      <c r="D88" s="151">
        <v>2219</v>
      </c>
      <c r="E88" s="218">
        <v>5169</v>
      </c>
      <c r="F88" s="156" t="s">
        <v>141</v>
      </c>
      <c r="G88" s="219" t="s">
        <v>97</v>
      </c>
      <c r="H88" s="220">
        <v>0</v>
      </c>
      <c r="I88" s="230">
        <v>10</v>
      </c>
      <c r="J88" s="162"/>
      <c r="K88" s="110">
        <f aca="true" t="shared" si="4" ref="K88:K96">I88+J88</f>
        <v>10</v>
      </c>
    </row>
    <row r="89" spans="1:11" s="106" customFormat="1" ht="12.75" customHeight="1">
      <c r="A89" s="386"/>
      <c r="B89" s="143"/>
      <c r="C89" s="215"/>
      <c r="D89" s="151">
        <v>2219</v>
      </c>
      <c r="E89" s="218">
        <v>5169</v>
      </c>
      <c r="F89" s="156" t="s">
        <v>143</v>
      </c>
      <c r="G89" s="219" t="s">
        <v>97</v>
      </c>
      <c r="H89" s="66">
        <v>0</v>
      </c>
      <c r="I89" s="230">
        <v>5</v>
      </c>
      <c r="J89" s="162"/>
      <c r="K89" s="110">
        <f t="shared" si="4"/>
        <v>5</v>
      </c>
    </row>
    <row r="90" spans="1:11" s="119" customFormat="1" ht="12.75" customHeight="1">
      <c r="A90" s="386"/>
      <c r="B90" s="143"/>
      <c r="C90" s="215"/>
      <c r="D90" s="151">
        <v>2219</v>
      </c>
      <c r="E90" s="218">
        <v>5169</v>
      </c>
      <c r="F90" s="216" t="s">
        <v>142</v>
      </c>
      <c r="G90" s="219" t="s">
        <v>97</v>
      </c>
      <c r="H90" s="66">
        <v>0</v>
      </c>
      <c r="I90" s="230">
        <v>85</v>
      </c>
      <c r="J90" s="162"/>
      <c r="K90" s="110">
        <f t="shared" si="4"/>
        <v>85</v>
      </c>
    </row>
    <row r="91" spans="1:11" s="119" customFormat="1" ht="12.75" customHeight="1">
      <c r="A91" s="386"/>
      <c r="B91" s="143"/>
      <c r="C91" s="215"/>
      <c r="D91" s="151">
        <v>2219</v>
      </c>
      <c r="E91" s="221">
        <v>5173</v>
      </c>
      <c r="F91" s="216" t="s">
        <v>141</v>
      </c>
      <c r="G91" s="219" t="s">
        <v>144</v>
      </c>
      <c r="H91" s="220">
        <v>0</v>
      </c>
      <c r="I91" s="230">
        <v>2</v>
      </c>
      <c r="J91" s="162"/>
      <c r="K91" s="110">
        <f t="shared" si="4"/>
        <v>2</v>
      </c>
    </row>
    <row r="92" spans="1:11" s="119" customFormat="1" ht="12.75" customHeight="1">
      <c r="A92" s="386"/>
      <c r="B92" s="143"/>
      <c r="C92" s="215"/>
      <c r="D92" s="151">
        <v>2219</v>
      </c>
      <c r="E92" s="221">
        <v>5173</v>
      </c>
      <c r="F92" s="216" t="s">
        <v>143</v>
      </c>
      <c r="G92" s="219" t="s">
        <v>144</v>
      </c>
      <c r="H92" s="66">
        <v>0</v>
      </c>
      <c r="I92" s="230">
        <v>1</v>
      </c>
      <c r="J92" s="162"/>
      <c r="K92" s="110">
        <f t="shared" si="4"/>
        <v>1</v>
      </c>
    </row>
    <row r="93" spans="1:11" s="119" customFormat="1" ht="12.75" customHeight="1">
      <c r="A93" s="386"/>
      <c r="B93" s="143"/>
      <c r="C93" s="215"/>
      <c r="D93" s="151">
        <v>2219</v>
      </c>
      <c r="E93" s="221">
        <v>5173</v>
      </c>
      <c r="F93" s="216" t="s">
        <v>142</v>
      </c>
      <c r="G93" s="222" t="s">
        <v>144</v>
      </c>
      <c r="H93" s="66">
        <v>0</v>
      </c>
      <c r="I93" s="230">
        <v>12</v>
      </c>
      <c r="J93" s="162"/>
      <c r="K93" s="110">
        <f t="shared" si="4"/>
        <v>12</v>
      </c>
    </row>
    <row r="94" spans="1:11" s="119" customFormat="1" ht="12.75" customHeight="1">
      <c r="A94" s="386"/>
      <c r="B94" s="143"/>
      <c r="C94" s="215"/>
      <c r="D94" s="151">
        <v>2219</v>
      </c>
      <c r="E94" s="221">
        <v>5175</v>
      </c>
      <c r="F94" s="216" t="s">
        <v>141</v>
      </c>
      <c r="G94" s="222" t="s">
        <v>99</v>
      </c>
      <c r="H94" s="220">
        <v>0</v>
      </c>
      <c r="I94" s="230">
        <v>4</v>
      </c>
      <c r="J94" s="162"/>
      <c r="K94" s="110">
        <f t="shared" si="4"/>
        <v>4</v>
      </c>
    </row>
    <row r="95" spans="1:11" ht="12.75" customHeight="1">
      <c r="A95" s="386"/>
      <c r="B95" s="143"/>
      <c r="C95" s="215"/>
      <c r="D95" s="151">
        <v>2219</v>
      </c>
      <c r="E95" s="218">
        <v>5175</v>
      </c>
      <c r="F95" s="156" t="s">
        <v>143</v>
      </c>
      <c r="G95" s="222" t="s">
        <v>99</v>
      </c>
      <c r="H95" s="66">
        <v>0</v>
      </c>
      <c r="I95" s="230">
        <v>2</v>
      </c>
      <c r="J95" s="162"/>
      <c r="K95" s="110">
        <f t="shared" si="4"/>
        <v>2</v>
      </c>
    </row>
    <row r="96" spans="1:11" s="119" customFormat="1" ht="12.75" customHeight="1" thickBot="1">
      <c r="A96" s="386"/>
      <c r="B96" s="223"/>
      <c r="C96" s="224"/>
      <c r="D96" s="151">
        <v>2219</v>
      </c>
      <c r="E96" s="225">
        <v>5175</v>
      </c>
      <c r="F96" s="169" t="s">
        <v>142</v>
      </c>
      <c r="G96" s="226" t="s">
        <v>99</v>
      </c>
      <c r="H96" s="8">
        <v>0</v>
      </c>
      <c r="I96" s="232">
        <v>34</v>
      </c>
      <c r="J96" s="176"/>
      <c r="K96" s="110">
        <f t="shared" si="4"/>
        <v>34</v>
      </c>
    </row>
    <row r="97" spans="1:11" s="119" customFormat="1" ht="20.25">
      <c r="A97" s="386"/>
      <c r="B97" s="227" t="s">
        <v>5</v>
      </c>
      <c r="C97" s="145" t="s">
        <v>146</v>
      </c>
      <c r="D97" s="211" t="s">
        <v>3</v>
      </c>
      <c r="E97" s="212" t="s">
        <v>3</v>
      </c>
      <c r="F97" s="213"/>
      <c r="G97" s="124" t="s">
        <v>147</v>
      </c>
      <c r="H97" s="214">
        <f>SUM(H98:H99)</f>
        <v>0</v>
      </c>
      <c r="I97" s="214">
        <f>SUM(I98:I99)</f>
        <v>41944.865</v>
      </c>
      <c r="J97" s="214">
        <f>SUM(J98:J99)</f>
        <v>0</v>
      </c>
      <c r="K97" s="149">
        <f>SUM(K98:K99)</f>
        <v>41944.865</v>
      </c>
    </row>
    <row r="98" spans="1:11" s="119" customFormat="1" ht="12.75" customHeight="1">
      <c r="A98" s="386"/>
      <c r="B98" s="143"/>
      <c r="C98" s="215"/>
      <c r="D98" s="151">
        <v>2212</v>
      </c>
      <c r="E98" s="218">
        <v>6351</v>
      </c>
      <c r="F98" s="156" t="s">
        <v>141</v>
      </c>
      <c r="G98" s="222" t="s">
        <v>119</v>
      </c>
      <c r="H98" s="220">
        <v>0</v>
      </c>
      <c r="I98" s="162">
        <v>4194.487</v>
      </c>
      <c r="J98" s="162"/>
      <c r="K98" s="110">
        <f>I98+J98</f>
        <v>4194.487</v>
      </c>
    </row>
    <row r="99" spans="1:11" s="106" customFormat="1" ht="12.75" customHeight="1" thickBot="1">
      <c r="A99" s="387"/>
      <c r="B99" s="223"/>
      <c r="C99" s="224"/>
      <c r="D99" s="228">
        <v>2212</v>
      </c>
      <c r="E99" s="225">
        <v>6451</v>
      </c>
      <c r="F99" s="169" t="s">
        <v>118</v>
      </c>
      <c r="G99" s="226" t="s">
        <v>171</v>
      </c>
      <c r="H99" s="8">
        <v>0</v>
      </c>
      <c r="I99" s="176">
        <v>37750.378</v>
      </c>
      <c r="J99" s="176"/>
      <c r="K99" s="115">
        <f>I99+J99</f>
        <v>37750.378</v>
      </c>
    </row>
  </sheetData>
  <sheetProtection/>
  <mergeCells count="13">
    <mergeCell ref="B5:B6"/>
    <mergeCell ref="C5:C6"/>
    <mergeCell ref="D5:D6"/>
    <mergeCell ref="A7:A99"/>
    <mergeCell ref="E5:E6"/>
    <mergeCell ref="F5:F6"/>
    <mergeCell ref="A1:K1"/>
    <mergeCell ref="A3:K3"/>
    <mergeCell ref="I5:I6"/>
    <mergeCell ref="J5:K5"/>
    <mergeCell ref="G5:G6"/>
    <mergeCell ref="H5:H6"/>
    <mergeCell ref="A5:A6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2013-11-06T17:13:29Z</cp:lastPrinted>
  <dcterms:created xsi:type="dcterms:W3CDTF">2006-09-25T08:49:57Z</dcterms:created>
  <dcterms:modified xsi:type="dcterms:W3CDTF">2013-11-11T16:33:39Z</dcterms:modified>
  <cp:category/>
  <cp:version/>
  <cp:contentType/>
  <cp:contentStatus/>
</cp:coreProperties>
</file>