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<sst xmlns="http://schemas.openxmlformats.org/spreadsheetml/2006/main" count="1279" uniqueCount="434">
  <si>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</si>
  <si>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</si>
  <si>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</si>
  <si>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</si>
  <si>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</si>
  <si>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</si>
  <si>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</si>
  <si>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</si>
  <si>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</si>
  <si>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</si>
  <si>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</si>
  <si>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</si>
  <si>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</si>
  <si>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</si>
  <si>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</si>
  <si>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</si>
  <si>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</si>
  <si>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</si>
  <si>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</si>
  <si>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</si>
  <si>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</si>
  <si>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</si>
  <si>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</si>
  <si>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</si>
  <si>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</si>
  <si>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</si>
  <si>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</si>
  <si>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</si>
  <si>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</si>
  <si>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</si>
  <si>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</si>
  <si>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</si>
  <si>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</si>
  <si>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</si>
  <si>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</si>
  <si>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</si>
  <si>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</si>
  <si>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</si>
  <si>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</si>
  <si>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</si>
  <si>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</si>
  <si>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</si>
  <si>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</si>
  <si>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</si>
  <si>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</si>
  <si>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</si>
  <si>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</si>
  <si>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</si>
  <si>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</si>
  <si>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</si>
  <si>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</si>
  <si>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</si>
  <si>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</si>
  <si>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</si>
  <si>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</si>
  <si>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</si>
  <si>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</si>
  <si>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</si>
  <si>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</si>
  <si>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</si>
  <si>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</si>
  <si>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</si>
  <si>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</si>
  <si>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</si>
  <si>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</si>
  <si>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</si>
  <si>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</si>
  <si>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</si>
  <si>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</si>
  <si>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</si>
  <si>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</si>
  <si>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</si>
  <si>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</si>
  <si>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</si>
  <si>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</si>
  <si>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tis.Kč</t>
  </si>
  <si>
    <t>ÚZ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</si>
  <si>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</si>
  <si>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</si>
  <si>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</si>
  <si>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</si>
  <si>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</si>
  <si>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</si>
  <si>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</si>
  <si>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</si>
  <si>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</si>
  <si>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</si>
  <si>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</si>
  <si>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</si>
  <si>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</si>
  <si>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</si>
  <si>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</si>
  <si>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</si>
  <si>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</si>
  <si>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</si>
  <si>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</si>
  <si>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</si>
  <si>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</si>
  <si>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</si>
  <si>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</si>
  <si>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</si>
  <si>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</si>
  <si>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</si>
  <si>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</si>
  <si>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</si>
  <si>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</si>
  <si>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</si>
  <si>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</si>
  <si>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</si>
  <si>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</si>
  <si>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</si>
  <si>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</si>
  <si>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</si>
  <si>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</si>
  <si>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</si>
  <si>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</si>
  <si>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</si>
  <si>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</si>
  <si>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</si>
  <si>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</si>
  <si>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</si>
  <si>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</si>
  <si>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</si>
  <si>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</si>
  <si>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</si>
  <si>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</si>
  <si>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</si>
  <si>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</si>
  <si>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</si>
  <si>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</si>
  <si>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</si>
  <si>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</si>
  <si>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</si>
  <si>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</si>
  <si>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</si>
  <si>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</si>
  <si>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</si>
  <si>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</si>
  <si>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</si>
  <si>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</si>
  <si>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</si>
  <si>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</si>
  <si>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</si>
  <si>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</si>
  <si>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</si>
  <si>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</si>
  <si>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</si>
  <si>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</si>
  <si>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</si>
  <si>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RU</t>
  </si>
  <si>
    <t>tis. Kč</t>
  </si>
  <si>
    <t>Rozpis výdajů kapitoly 914</t>
  </si>
  <si>
    <t>91406 - Působnosti</t>
  </si>
  <si>
    <t xml:space="preserve">P Ů S O B N O S T I  </t>
  </si>
  <si>
    <t>běžné (neinvestiční) výdaje resortu celkem</t>
  </si>
  <si>
    <t>silniční doprava a hospodářství</t>
  </si>
  <si>
    <t>0610000000</t>
  </si>
  <si>
    <t>studie, dokumentace a služby</t>
  </si>
  <si>
    <t>nájemné</t>
  </si>
  <si>
    <t>konzultační, poradenské a právní služby</t>
  </si>
  <si>
    <t>opravy a udržování</t>
  </si>
  <si>
    <t>zaplacené sankce</t>
  </si>
  <si>
    <t>platby daní a poplatků státnímu rozpočtu</t>
  </si>
  <si>
    <t>ostatní neinvestiční výdaje jinde nazařazené</t>
  </si>
  <si>
    <t>0611000000</t>
  </si>
  <si>
    <t>opatření v dopravě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</si>
  <si>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</si>
  <si>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</si>
  <si>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</si>
  <si>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</si>
  <si>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</si>
  <si>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</si>
  <si>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přeplatky věcných břemen</t>
  </si>
  <si>
    <t>0660000000</t>
  </si>
  <si>
    <t>publikační činnost</t>
  </si>
  <si>
    <t>0662000000</t>
  </si>
  <si>
    <t>zahraniční spolupráce</t>
  </si>
  <si>
    <t>nákup služeb</t>
  </si>
  <si>
    <t>bezpečnost silničního provozu</t>
  </si>
  <si>
    <t>062000</t>
  </si>
  <si>
    <t>krajský program BESIP</t>
  </si>
  <si>
    <t>ostatní osobní náklady</t>
  </si>
  <si>
    <t>pojistné na sociální zabezpečení</t>
  </si>
  <si>
    <t>pojistné na veřejné zdravotní pojištění</t>
  </si>
  <si>
    <t>náhrady mezd v době nemoci</t>
  </si>
  <si>
    <t>0622002002</t>
  </si>
  <si>
    <t>podpora dopravní výchovy - DDH Český Dub</t>
  </si>
  <si>
    <t>neinvestiční transfery obcím</t>
  </si>
  <si>
    <t>0622002003</t>
  </si>
  <si>
    <t>podpora dopravní výchovy - DDH Frýdlant</t>
  </si>
  <si>
    <t>0622002007</t>
  </si>
  <si>
    <t>podpora dopravní výchovy - DDH Chrastava</t>
  </si>
  <si>
    <t>0622002038</t>
  </si>
  <si>
    <t>podpora dopravní výchovy - DDH Osečná</t>
  </si>
  <si>
    <t>0622003001</t>
  </si>
  <si>
    <t>podpora dopravní výchovy - DDH Jablonec nad Nisou</t>
  </si>
  <si>
    <t>0622004001</t>
  </si>
  <si>
    <t>podpora dopravní výchovy - DDH Česká Lípa</t>
  </si>
  <si>
    <t>0622005008</t>
  </si>
  <si>
    <t>podpora dopravní výchovy - DDH Turnov</t>
  </si>
  <si>
    <t>0622005029</t>
  </si>
  <si>
    <t>podpora dopravní výchovy - DDH Košťálov</t>
  </si>
  <si>
    <t>062600</t>
  </si>
  <si>
    <t>kampaň "Nepřiměřená rychlost"</t>
  </si>
  <si>
    <t>062700</t>
  </si>
  <si>
    <t>tým silniční bezpečnosti LK</t>
  </si>
  <si>
    <t>062900</t>
  </si>
  <si>
    <t>zajištění provozu krajského DDH</t>
  </si>
  <si>
    <t>studená voda</t>
  </si>
  <si>
    <t>plyn</t>
  </si>
  <si>
    <t>elektrická energie</t>
  </si>
  <si>
    <t>telekomunikační služby</t>
  </si>
  <si>
    <t>dopravní obslužnost</t>
  </si>
  <si>
    <t>0650000000</t>
  </si>
  <si>
    <t>dopravní obslužnost autobusová - kraj</t>
  </si>
  <si>
    <t>výdaje na dopravní územní obslužnost autobusovou</t>
  </si>
  <si>
    <t>ÚZ 27355</t>
  </si>
  <si>
    <t>výdaje na dopravní obslužnost drážní - železnice a tram.</t>
  </si>
  <si>
    <t>0653000000</t>
  </si>
  <si>
    <t>dopravní obslužnost drážní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</si>
  <si>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</si>
  <si>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</si>
  <si>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</si>
  <si>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</si>
  <si>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</si>
  <si>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</si>
  <si>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</si>
  <si>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nákup kolků</t>
  </si>
  <si>
    <t>Povodně 2010 - podíl LK k MMR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</si>
  <si>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</si>
  <si>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</si>
  <si>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</si>
  <si>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</si>
  <si>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</si>
  <si>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</si>
  <si>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</si>
  <si>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</si>
  <si>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</si>
  <si>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</si>
  <si>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</si>
  <si>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</si>
  <si>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</si>
  <si>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0682290000</t>
  </si>
  <si>
    <t>údržba silnic II. a III. tříd - úklid komunikací po povodni</t>
  </si>
  <si>
    <t>0682300000</t>
  </si>
  <si>
    <t>oprava propustku v Jílovém u Držkova</t>
  </si>
  <si>
    <t>0682310000</t>
  </si>
  <si>
    <t>III/2931 Nedaříž – havárie propustku</t>
  </si>
  <si>
    <t>0682320000</t>
  </si>
  <si>
    <t>III/03513 – Dětřichov, havárie silničního tělesa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</si>
  <si>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</si>
  <si>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</si>
  <si>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</si>
  <si>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</si>
  <si>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</si>
  <si>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</si>
  <si>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</si>
  <si>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</si>
  <si>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</si>
  <si>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</si>
  <si>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</si>
  <si>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</si>
  <si>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</si>
  <si>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</si>
  <si>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</si>
  <si>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</si>
  <si>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</si>
  <si>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</si>
  <si>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</si>
  <si>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</si>
  <si>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</si>
  <si>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</si>
  <si>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</si>
  <si>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</si>
  <si>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</si>
  <si>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</si>
  <si>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</si>
  <si>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</si>
  <si>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</si>
  <si>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</si>
  <si>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</si>
  <si>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</si>
  <si>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</si>
  <si>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</si>
  <si>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</si>
  <si>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</si>
  <si>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</si>
  <si>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</si>
  <si>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</si>
  <si>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</si>
  <si>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</si>
  <si>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</si>
  <si>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</si>
  <si>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</si>
  <si>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</si>
  <si>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</si>
  <si>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</si>
  <si>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</si>
  <si>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</si>
  <si>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</si>
  <si>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</si>
  <si>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</si>
  <si>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</si>
  <si>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</si>
  <si>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</si>
  <si>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</si>
  <si>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</si>
  <si>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</si>
  <si>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</si>
  <si>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</si>
  <si>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</si>
  <si>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</si>
  <si>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</si>
  <si>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</si>
  <si>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</si>
  <si>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</si>
  <si>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</si>
  <si>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</si>
  <si>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</si>
  <si>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</si>
  <si>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</si>
  <si>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</si>
  <si>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</si>
  <si>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</si>
  <si>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</si>
  <si>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</si>
  <si>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</si>
  <si>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</si>
  <si>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</si>
  <si>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</si>
  <si>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</si>
  <si>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</si>
  <si>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</si>
  <si>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</si>
  <si>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</si>
  <si>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</si>
  <si>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</si>
  <si>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</si>
  <si>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</si>
  <si>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</si>
  <si>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</si>
  <si>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</si>
  <si>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</si>
  <si>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</si>
  <si>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</si>
  <si>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</si>
  <si>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</si>
  <si>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</si>
  <si>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</si>
  <si>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</si>
  <si>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</si>
  <si>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</si>
  <si>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</si>
  <si>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</si>
  <si>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</si>
  <si>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</si>
  <si>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</si>
  <si>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</si>
  <si>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</si>
  <si>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</si>
  <si>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</si>
  <si>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</si>
  <si>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</si>
  <si>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</si>
  <si>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</si>
  <si>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</si>
  <si>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</si>
  <si>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</si>
  <si>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</si>
  <si>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</si>
  <si>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</si>
  <si>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</si>
  <si>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</si>
  <si>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</si>
  <si>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</si>
  <si>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</si>
  <si>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</si>
  <si>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</si>
  <si>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</si>
  <si>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</si>
  <si>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</si>
  <si>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</si>
  <si>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</si>
  <si>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</si>
  <si>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</si>
  <si>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</si>
  <si>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</si>
  <si>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</si>
  <si>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</si>
  <si>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</si>
  <si>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</si>
  <si>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</si>
  <si>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</si>
  <si>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</si>
  <si>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</si>
  <si>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</si>
  <si>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</si>
  <si>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</si>
  <si>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</si>
  <si>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</si>
  <si>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</si>
  <si>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</si>
  <si>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</si>
  <si>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</si>
  <si>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</si>
  <si>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</si>
  <si>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</si>
  <si>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</si>
  <si>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</si>
  <si>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</si>
  <si>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</si>
  <si>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</si>
  <si>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vratka dotace za rok 2011</t>
  </si>
  <si>
    <t>0681490000</t>
  </si>
  <si>
    <t>Rekonstrukce mostu ev. č. 26842-4 Rousínov</t>
  </si>
  <si>
    <t>odvod přečerpané dotace na MF</t>
  </si>
  <si>
    <t>0681510000</t>
  </si>
  <si>
    <t>Most přes potok v Kryštofově Údolí ev.č. 592-006</t>
  </si>
  <si>
    <t>0681860000</t>
  </si>
  <si>
    <t>Most přes potok Jeřici v Mníšku 2904-8</t>
  </si>
  <si>
    <t>14.změna-RO č. 348/13</t>
  </si>
  <si>
    <t>0650640000</t>
  </si>
  <si>
    <t>0650650000</t>
  </si>
  <si>
    <t>0650660000</t>
  </si>
  <si>
    <t>0650670000</t>
  </si>
  <si>
    <t>0650680000</t>
  </si>
  <si>
    <t>0650690000</t>
  </si>
  <si>
    <t>25.změna-RO č. 348/13</t>
  </si>
  <si>
    <t>ROP 5 - Mosty na silnicích II. a III. tříd v okrese Jablonec nad Nisou</t>
  </si>
  <si>
    <t>ROP 5 - Mosty na silnicích II. tříd v okrese Semily</t>
  </si>
  <si>
    <t>ROP 5 - Přeložka komunikace II/592 Chrastava-III. etapa</t>
  </si>
  <si>
    <t>ROP 5 - Rekonstrukce silnice III/29024 Jablonec n.N. - ul.Želivského</t>
  </si>
  <si>
    <t>ROP 5 - Rekonstrukce silnice II/290 Desná-Černá Říčka</t>
  </si>
  <si>
    <t>ROP 5 - Rekonstrukce silnice III/29019 Horní Polubný - Kořenov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</si>
</sst>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20" xfId="48" applyFont="1" applyBorder="1" applyAlignment="1">
      <alignment vertical="center"/>
      <protection/>
    </xf>
    <xf numFmtId="0" fontId="36" fillId="0" borderId="21" xfId="48" applyFont="1" applyFill="1" applyBorder="1" applyAlignment="1">
      <alignment vertical="center"/>
      <protection/>
    </xf>
    <xf numFmtId="0" fontId="37" fillId="0" borderId="22" xfId="48" applyFont="1" applyFill="1" applyBorder="1" applyAlignment="1">
      <alignment vertical="center" wrapText="1"/>
      <protection/>
    </xf>
    <xf numFmtId="4" fontId="1" fillId="0" borderId="16" xfId="51" applyNumberFormat="1" applyFont="1" applyFill="1" applyBorder="1" applyAlignment="1">
      <alignment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0" fontId="37" fillId="0" borderId="24" xfId="48" applyFont="1" applyFill="1" applyBorder="1" applyAlignment="1">
      <alignment vertical="center" wrapText="1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0" fontId="37" fillId="0" borderId="26" xfId="48" applyFont="1" applyFill="1" applyBorder="1" applyAlignment="1">
      <alignment vertical="center"/>
      <protection/>
    </xf>
    <xf numFmtId="0" fontId="37" fillId="0" borderId="26" xfId="48" applyFont="1" applyFill="1" applyBorder="1" applyAlignment="1">
      <alignment vertical="center" wrapText="1"/>
      <protection/>
    </xf>
    <xf numFmtId="0" fontId="37" fillId="0" borderId="27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0" fontId="36" fillId="0" borderId="22" xfId="48" applyFont="1" applyFill="1" applyBorder="1" applyAlignment="1">
      <alignment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left" vertical="center"/>
      <protection/>
    </xf>
    <xf numFmtId="0" fontId="36" fillId="0" borderId="21" xfId="48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4" fillId="0" borderId="3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31" xfId="50" applyNumberFormat="1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34" fillId="0" borderId="30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31" xfId="50" applyNumberFormat="1" applyFont="1" applyBorder="1" applyAlignment="1">
      <alignment horizontal="center" vertical="center"/>
      <protection/>
    </xf>
    <xf numFmtId="4" fontId="34" fillId="0" borderId="32" xfId="50" applyNumberFormat="1" applyFont="1" applyFill="1" applyBorder="1" applyAlignment="1">
      <alignment vertical="center"/>
      <protection/>
    </xf>
    <xf numFmtId="0" fontId="1" fillId="0" borderId="33" xfId="50" applyFont="1" applyBorder="1" applyAlignment="1">
      <alignment horizontal="center" vertical="center"/>
      <protection/>
    </xf>
    <xf numFmtId="0" fontId="6" fillId="0" borderId="34" xfId="50" applyFont="1" applyFill="1" applyBorder="1" applyAlignment="1">
      <alignment horizontal="center" vertical="center"/>
      <protection/>
    </xf>
    <xf numFmtId="49" fontId="6" fillId="0" borderId="35" xfId="50" applyNumberFormat="1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49" fontId="6" fillId="0" borderId="36" xfId="50" applyNumberFormat="1" applyFont="1" applyFill="1" applyBorder="1" applyAlignment="1">
      <alignment horizontal="center" vertical="center"/>
      <protection/>
    </xf>
    <xf numFmtId="4" fontId="6" fillId="0" borderId="37" xfId="50" applyNumberFormat="1" applyFont="1" applyFill="1" applyBorder="1" applyAlignment="1">
      <alignment vertical="center"/>
      <protection/>
    </xf>
    <xf numFmtId="0" fontId="34" fillId="0" borderId="38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49" fontId="1" fillId="0" borderId="23" xfId="50" applyNumberFormat="1" applyFont="1" applyFill="1" applyBorder="1" applyAlignment="1">
      <alignment horizontal="center"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49" fontId="5" fillId="0" borderId="39" xfId="50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49" fontId="1" fillId="0" borderId="39" xfId="50" applyNumberFormat="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4" fontId="38" fillId="0" borderId="16" xfId="50" applyNumberFormat="1" applyFont="1" applyFill="1" applyBorder="1" applyAlignment="1">
      <alignment vertical="center"/>
      <protection/>
    </xf>
    <xf numFmtId="0" fontId="1" fillId="0" borderId="39" xfId="50" applyFont="1" applyBorder="1" applyAlignment="1">
      <alignment horizontal="center" vertical="center"/>
      <protection/>
    </xf>
    <xf numFmtId="0" fontId="1" fillId="0" borderId="40" xfId="50" applyFont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49" fontId="1" fillId="0" borderId="25" xfId="50" applyNumberFormat="1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49" fontId="1" fillId="0" borderId="29" xfId="50" applyNumberFormat="1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1" fillId="0" borderId="46" xfId="50" applyNumberFormat="1" applyFont="1" applyFill="1" applyBorder="1" applyAlignment="1">
      <alignment horizontal="center" vertical="center"/>
      <protection/>
    </xf>
    <xf numFmtId="4" fontId="6" fillId="0" borderId="47" xfId="50" applyNumberFormat="1" applyFont="1" applyFill="1" applyBorder="1" applyAlignment="1">
      <alignment vertical="center"/>
      <protection/>
    </xf>
    <xf numFmtId="4" fontId="1" fillId="0" borderId="48" xfId="50" applyNumberFormat="1" applyFont="1" applyFill="1" applyBorder="1" applyAlignment="1">
      <alignment vertical="center"/>
      <protection/>
    </xf>
    <xf numFmtId="4" fontId="38" fillId="0" borderId="13" xfId="50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9" fontId="1" fillId="0" borderId="29" xfId="50" applyNumberFormat="1" applyFont="1" applyFill="1" applyBorder="1" applyAlignment="1">
      <alignment horizontal="center" vertical="center"/>
      <protection/>
    </xf>
    <xf numFmtId="49" fontId="5" fillId="0" borderId="23" xfId="50" applyNumberFormat="1" applyFont="1" applyFill="1" applyBorder="1" applyAlignment="1">
      <alignment horizontal="center" vertical="center"/>
      <protection/>
    </xf>
    <xf numFmtId="0" fontId="1" fillId="0" borderId="23" xfId="50" applyFont="1" applyBorder="1" applyAlignment="1">
      <alignment horizontal="center" vertical="center"/>
      <protection/>
    </xf>
    <xf numFmtId="49" fontId="1" fillId="0" borderId="23" xfId="50" applyNumberFormat="1" applyFont="1" applyFill="1" applyBorder="1" applyAlignment="1">
      <alignment horizontal="center" vertical="center"/>
      <protection/>
    </xf>
    <xf numFmtId="4" fontId="38" fillId="24" borderId="16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horizontal="center"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6" fillId="0" borderId="33" xfId="50" applyFont="1" applyFill="1" applyBorder="1" applyAlignment="1">
      <alignment horizontal="center" vertical="center"/>
      <protection/>
    </xf>
    <xf numFmtId="49" fontId="6" fillId="0" borderId="39" xfId="50" applyNumberFormat="1" applyFont="1" applyFill="1" applyBorder="1" applyAlignment="1">
      <alignment horizontal="center" vertical="center"/>
      <protection/>
    </xf>
    <xf numFmtId="0" fontId="6" fillId="0" borderId="39" xfId="50" applyFont="1" applyFill="1" applyBorder="1" applyAlignment="1">
      <alignment horizontal="center" vertical="center"/>
      <protection/>
    </xf>
    <xf numFmtId="0" fontId="6" fillId="0" borderId="39" xfId="50" applyFont="1" applyFill="1" applyBorder="1" applyAlignment="1">
      <alignment horizontal="center" vertical="center"/>
      <protection/>
    </xf>
    <xf numFmtId="49" fontId="6" fillId="0" borderId="41" xfId="50" applyNumberFormat="1" applyFont="1" applyFill="1" applyBorder="1" applyAlignment="1">
      <alignment horizontal="center" vertical="center"/>
      <protection/>
    </xf>
    <xf numFmtId="4" fontId="6" fillId="0" borderId="28" xfId="50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34" fillId="0" borderId="44" xfId="50" applyFont="1" applyFill="1" applyBorder="1" applyAlignment="1">
      <alignment horizontal="center" vertical="center"/>
      <protection/>
    </xf>
    <xf numFmtId="4" fontId="38" fillId="24" borderId="13" xfId="50" applyNumberFormat="1" applyFont="1" applyFill="1" applyBorder="1" applyAlignment="1">
      <alignment vertical="center"/>
      <protection/>
    </xf>
    <xf numFmtId="0" fontId="1" fillId="0" borderId="23" xfId="50" applyFont="1" applyFill="1" applyBorder="1" applyAlignment="1">
      <alignment horizontal="left" vertical="center" wrapText="1"/>
      <protection/>
    </xf>
    <xf numFmtId="0" fontId="1" fillId="0" borderId="54" xfId="50" applyFont="1" applyFill="1" applyBorder="1" applyAlignment="1">
      <alignment horizontal="center" vertical="center"/>
      <protection/>
    </xf>
    <xf numFmtId="49" fontId="5" fillId="0" borderId="55" xfId="50" applyNumberFormat="1" applyFont="1" applyFill="1" applyBorder="1" applyAlignment="1">
      <alignment horizontal="center" vertical="center"/>
      <protection/>
    </xf>
    <xf numFmtId="49" fontId="1" fillId="0" borderId="45" xfId="50" applyNumberFormat="1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left" vertical="center" wrapText="1"/>
      <protection/>
    </xf>
    <xf numFmtId="4" fontId="38" fillId="24" borderId="18" xfId="50" applyNumberFormat="1" applyFont="1" applyFill="1" applyBorder="1" applyAlignment="1">
      <alignment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57" xfId="50" applyNumberFormat="1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left" vertical="center" wrapText="1"/>
      <protection/>
    </xf>
    <xf numFmtId="0" fontId="6" fillId="0" borderId="33" xfId="50" applyFont="1" applyBorder="1" applyAlignment="1">
      <alignment horizontal="center" vertical="center"/>
      <protection/>
    </xf>
    <xf numFmtId="0" fontId="6" fillId="0" borderId="39" xfId="50" applyFont="1" applyBorder="1" applyAlignment="1">
      <alignment horizontal="center" vertical="center"/>
      <protection/>
    </xf>
    <xf numFmtId="0" fontId="6" fillId="0" borderId="39" xfId="50" applyFont="1" applyBorder="1" applyAlignment="1">
      <alignment horizontal="center" vertical="center"/>
      <protection/>
    </xf>
    <xf numFmtId="49" fontId="6" fillId="0" borderId="41" xfId="50" applyNumberFormat="1" applyFont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6" fillId="0" borderId="34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49" fontId="6" fillId="0" borderId="36" xfId="50" applyNumberFormat="1" applyFont="1" applyBorder="1" applyAlignment="1">
      <alignment horizontal="center" vertical="center"/>
      <protection/>
    </xf>
    <xf numFmtId="4" fontId="6" fillId="0" borderId="51" xfId="50" applyNumberFormat="1" applyFont="1" applyFill="1" applyBorder="1" applyAlignment="1">
      <alignment vertical="center"/>
      <protection/>
    </xf>
    <xf numFmtId="0" fontId="0" fillId="0" borderId="58" xfId="50" applyFont="1" applyBorder="1" applyAlignment="1">
      <alignment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37" fillId="0" borderId="22" xfId="48" applyFont="1" applyFill="1" applyBorder="1" applyAlignment="1">
      <alignment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1" fillId="0" borderId="59" xfId="50" applyFont="1" applyBorder="1" applyAlignment="1">
      <alignment vertical="center"/>
      <protection/>
    </xf>
    <xf numFmtId="4" fontId="1" fillId="0" borderId="28" xfId="50" applyNumberFormat="1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24" xfId="50" applyFont="1" applyBorder="1" applyAlignment="1">
      <alignment vertical="center"/>
      <protection/>
    </xf>
    <xf numFmtId="0" fontId="1" fillId="0" borderId="60" xfId="50" applyFont="1" applyBorder="1" applyAlignment="1">
      <alignment horizontal="center" vertical="center"/>
      <protection/>
    </xf>
    <xf numFmtId="0" fontId="0" fillId="0" borderId="61" xfId="50" applyFont="1" applyBorder="1" applyAlignment="1">
      <alignment vertical="center"/>
      <protection/>
    </xf>
    <xf numFmtId="0" fontId="1" fillId="0" borderId="29" xfId="50" applyFont="1" applyBorder="1" applyAlignment="1">
      <alignment horizontal="center" vertical="center"/>
      <protection/>
    </xf>
    <xf numFmtId="0" fontId="1" fillId="0" borderId="26" xfId="50" applyFont="1" applyBorder="1" applyAlignment="1">
      <alignment vertical="center"/>
      <protection/>
    </xf>
    <xf numFmtId="0" fontId="6" fillId="0" borderId="51" xfId="50" applyFont="1" applyBorder="1" applyAlignment="1">
      <alignment horizontal="center" vertical="center"/>
      <protection/>
    </xf>
    <xf numFmtId="0" fontId="1" fillId="0" borderId="25" xfId="50" applyFont="1" applyBorder="1" applyAlignment="1">
      <alignment horizontal="center" vertical="center"/>
      <protection/>
    </xf>
    <xf numFmtId="4" fontId="38" fillId="24" borderId="40" xfId="50" applyNumberFormat="1" applyFont="1" applyFill="1" applyBorder="1" applyAlignment="1">
      <alignment vertical="center"/>
      <protection/>
    </xf>
    <xf numFmtId="4" fontId="38" fillId="0" borderId="42" xfId="50" applyNumberFormat="1" applyFont="1" applyFill="1" applyBorder="1" applyAlignment="1">
      <alignment vertical="center"/>
      <protection/>
    </xf>
    <xf numFmtId="4" fontId="38" fillId="0" borderId="40" xfId="50" applyNumberFormat="1" applyFont="1" applyFill="1" applyBorder="1" applyAlignment="1">
      <alignment vertical="center"/>
      <protection/>
    </xf>
    <xf numFmtId="4" fontId="38" fillId="0" borderId="48" xfId="50" applyNumberFormat="1" applyFont="1" applyFill="1" applyBorder="1" applyAlignment="1">
      <alignment vertical="center"/>
      <protection/>
    </xf>
    <xf numFmtId="4" fontId="38" fillId="0" borderId="29" xfId="50" applyNumberFormat="1" applyFont="1" applyFill="1" applyBorder="1" applyAlignment="1">
      <alignment vertical="center"/>
      <protection/>
    </xf>
    <xf numFmtId="4" fontId="38" fillId="24" borderId="42" xfId="50" applyNumberFormat="1" applyFont="1" applyFill="1" applyBorder="1" applyAlignment="1">
      <alignment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38" fillId="24" borderId="48" xfId="50" applyNumberFormat="1" applyFont="1" applyFill="1" applyBorder="1" applyAlignment="1">
      <alignment vertical="center"/>
      <protection/>
    </xf>
    <xf numFmtId="4" fontId="38" fillId="24" borderId="50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57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37" fillId="0" borderId="40" xfId="48" applyFont="1" applyFill="1" applyBorder="1" applyAlignment="1">
      <alignment vertical="center" wrapText="1"/>
      <protection/>
    </xf>
    <xf numFmtId="171" fontId="38" fillId="24" borderId="16" xfId="50" applyNumberFormat="1" applyFont="1" applyFill="1" applyBorder="1" applyAlignment="1">
      <alignment vertical="center"/>
      <protection/>
    </xf>
    <xf numFmtId="0" fontId="37" fillId="0" borderId="63" xfId="48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171" fontId="9" fillId="0" borderId="23" xfId="0" applyNumberFormat="1" applyFont="1" applyFill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vertical="center" wrapText="1"/>
    </xf>
    <xf numFmtId="4" fontId="9" fillId="0" borderId="42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64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39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171" fontId="9" fillId="0" borderId="39" xfId="0" applyNumberFormat="1" applyFont="1" applyFill="1" applyBorder="1" applyAlignment="1">
      <alignment horizontal="right" vertical="center" wrapText="1"/>
    </xf>
    <xf numFmtId="173" fontId="9" fillId="0" borderId="39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67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4" fontId="9" fillId="0" borderId="45" xfId="0" applyNumberFormat="1" applyFont="1" applyFill="1" applyBorder="1" applyAlignment="1">
      <alignment horizontal="right" vertical="center" wrapText="1"/>
    </xf>
    <xf numFmtId="4" fontId="9" fillId="0" borderId="55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" fontId="1" fillId="0" borderId="68" xfId="50" applyNumberFormat="1" applyFont="1" applyFill="1" applyBorder="1" applyAlignment="1">
      <alignment vertical="center"/>
      <protection/>
    </xf>
    <xf numFmtId="0" fontId="37" fillId="0" borderId="29" xfId="48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vertical="center"/>
      <protection/>
    </xf>
    <xf numFmtId="0" fontId="37" fillId="0" borderId="41" xfId="48" applyFont="1" applyFill="1" applyBorder="1" applyAlignment="1">
      <alignment vertical="center" wrapText="1"/>
      <protection/>
    </xf>
    <xf numFmtId="0" fontId="1" fillId="0" borderId="44" xfId="5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9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171" fontId="9" fillId="0" borderId="23" xfId="0" applyNumberFormat="1" applyFont="1" applyBorder="1" applyAlignment="1">
      <alignment horizontal="right" vertical="center" wrapText="1"/>
    </xf>
    <xf numFmtId="4" fontId="4" fillId="0" borderId="71" xfId="50" applyNumberFormat="1" applyFont="1" applyFill="1" applyBorder="1" applyAlignment="1">
      <alignment vertical="center"/>
      <protection/>
    </xf>
    <xf numFmtId="4" fontId="1" fillId="0" borderId="72" xfId="50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4" fontId="1" fillId="0" borderId="18" xfId="50" applyNumberFormat="1" applyFont="1" applyBorder="1" applyAlignment="1">
      <alignment vertical="center"/>
      <protection/>
    </xf>
    <xf numFmtId="0" fontId="1" fillId="0" borderId="38" xfId="50" applyFont="1" applyBorder="1" applyAlignment="1">
      <alignment horizontal="center" vertical="center"/>
      <protection/>
    </xf>
    <xf numFmtId="4" fontId="1" fillId="0" borderId="64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52" xfId="50" applyFont="1" applyFill="1" applyBorder="1" applyAlignment="1">
      <alignment horizontal="center" vertical="center"/>
      <protection/>
    </xf>
    <xf numFmtId="49" fontId="6" fillId="0" borderId="25" xfId="50" applyNumberFormat="1" applyFont="1" applyFill="1" applyBorder="1" applyAlignment="1">
      <alignment horizontal="center" vertical="center"/>
      <protection/>
    </xf>
    <xf numFmtId="0" fontId="1" fillId="0" borderId="66" xfId="50" applyFont="1" applyFill="1" applyBorder="1" applyAlignment="1">
      <alignment horizontal="center" vertical="center"/>
      <protection/>
    </xf>
    <xf numFmtId="4" fontId="38" fillId="0" borderId="28" xfId="50" applyNumberFormat="1" applyFont="1" applyFill="1" applyBorder="1" applyAlignment="1">
      <alignment vertical="center"/>
      <protection/>
    </xf>
    <xf numFmtId="4" fontId="8" fillId="0" borderId="31" xfId="0" applyNumberFormat="1" applyFont="1" applyBorder="1" applyAlignment="1">
      <alignment horizontal="right" vertical="center" wrapText="1"/>
    </xf>
    <xf numFmtId="49" fontId="1" fillId="0" borderId="29" xfId="51" applyNumberFormat="1" applyFont="1" applyFill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6" fillId="0" borderId="30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31" xfId="50" applyFont="1" applyBorder="1" applyAlignment="1">
      <alignment vertical="center"/>
      <protection/>
    </xf>
    <xf numFmtId="4" fontId="6" fillId="0" borderId="32" xfId="50" applyNumberFormat="1" applyFont="1" applyFill="1" applyBorder="1" applyAlignment="1">
      <alignment vertical="center"/>
      <protection/>
    </xf>
    <xf numFmtId="4" fontId="6" fillId="0" borderId="11" xfId="50" applyNumberFormat="1" applyFont="1" applyFill="1" applyBorder="1" applyAlignment="1">
      <alignment vertical="center"/>
      <protection/>
    </xf>
    <xf numFmtId="0" fontId="40" fillId="0" borderId="34" xfId="50" applyFont="1" applyBorder="1" applyAlignment="1">
      <alignment horizontal="center" vertical="center"/>
      <protection/>
    </xf>
    <xf numFmtId="49" fontId="40" fillId="0" borderId="35" xfId="50" applyNumberFormat="1" applyFont="1" applyBorder="1" applyAlignment="1">
      <alignment horizontal="center" vertical="center"/>
      <protection/>
    </xf>
    <xf numFmtId="0" fontId="40" fillId="0" borderId="35" xfId="50" applyFont="1" applyBorder="1" applyAlignment="1">
      <alignment horizontal="center" vertical="center"/>
      <protection/>
    </xf>
    <xf numFmtId="0" fontId="40" fillId="0" borderId="36" xfId="50" applyFont="1" applyBorder="1" applyAlignment="1">
      <alignment vertical="center"/>
      <protection/>
    </xf>
    <xf numFmtId="4" fontId="40" fillId="0" borderId="37" xfId="50" applyNumberFormat="1" applyFont="1" applyFill="1" applyBorder="1" applyAlignment="1">
      <alignment vertical="center"/>
      <protection/>
    </xf>
    <xf numFmtId="4" fontId="40" fillId="0" borderId="47" xfId="50" applyNumberFormat="1" applyFont="1" applyFill="1" applyBorder="1" applyAlignment="1">
      <alignment vertical="center"/>
      <protection/>
    </xf>
    <xf numFmtId="49" fontId="1" fillId="0" borderId="39" xfId="50" applyNumberFormat="1" applyFont="1" applyBorder="1" applyAlignment="1">
      <alignment horizontal="center"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0" fontId="1" fillId="0" borderId="46" xfId="50" applyFont="1" applyBorder="1" applyAlignment="1">
      <alignment vertical="center"/>
      <protection/>
    </xf>
    <xf numFmtId="0" fontId="1" fillId="0" borderId="46" xfId="50" applyFont="1" applyFill="1" applyBorder="1" applyAlignment="1">
      <alignment vertical="center"/>
      <protection/>
    </xf>
    <xf numFmtId="0" fontId="40" fillId="0" borderId="38" xfId="50" applyFont="1" applyBorder="1" applyAlignment="1">
      <alignment horizontal="center" vertical="center"/>
      <protection/>
    </xf>
    <xf numFmtId="49" fontId="40" fillId="0" borderId="23" xfId="50" applyNumberFormat="1" applyFont="1" applyBorder="1" applyAlignment="1">
      <alignment horizontal="center" vertical="center"/>
      <protection/>
    </xf>
    <xf numFmtId="0" fontId="40" fillId="0" borderId="23" xfId="50" applyFont="1" applyBorder="1" applyAlignment="1">
      <alignment horizontal="center" vertical="center"/>
      <protection/>
    </xf>
    <xf numFmtId="0" fontId="40" fillId="0" borderId="40" xfId="50" applyFont="1" applyBorder="1" applyAlignment="1">
      <alignment vertical="center"/>
      <protection/>
    </xf>
    <xf numFmtId="4" fontId="40" fillId="0" borderId="16" xfId="50" applyNumberFormat="1" applyFont="1" applyFill="1" applyBorder="1" applyAlignment="1">
      <alignment vertical="center"/>
      <protection/>
    </xf>
    <xf numFmtId="4" fontId="40" fillId="0" borderId="42" xfId="50" applyNumberFormat="1" applyFont="1" applyFill="1" applyBorder="1" applyAlignment="1">
      <alignment vertical="center"/>
      <protection/>
    </xf>
    <xf numFmtId="0" fontId="1" fillId="0" borderId="59" xfId="52" applyFont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0" fontId="40" fillId="0" borderId="38" xfId="50" applyFont="1" applyFill="1" applyBorder="1" applyAlignment="1">
      <alignment horizontal="center" vertical="center"/>
      <protection/>
    </xf>
    <xf numFmtId="0" fontId="40" fillId="0" borderId="75" xfId="50" applyFont="1" applyFill="1" applyBorder="1" applyAlignment="1">
      <alignment horizontal="center" vertical="center"/>
      <protection/>
    </xf>
    <xf numFmtId="49" fontId="40" fillId="0" borderId="45" xfId="50" applyNumberFormat="1" applyFont="1" applyBorder="1" applyAlignment="1">
      <alignment horizontal="center" vertical="center"/>
      <protection/>
    </xf>
    <xf numFmtId="0" fontId="1" fillId="0" borderId="75" xfId="50" applyFont="1" applyFill="1" applyBorder="1" applyAlignment="1">
      <alignment horizontal="center" vertical="center"/>
      <protection/>
    </xf>
    <xf numFmtId="49" fontId="1" fillId="0" borderId="45" xfId="50" applyNumberFormat="1" applyFont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/>
      <protection/>
    </xf>
    <xf numFmtId="49" fontId="1" fillId="0" borderId="25" xfId="50" applyNumberFormat="1" applyFont="1" applyBorder="1" applyAlignment="1">
      <alignment horizontal="center" vertical="center"/>
      <protection/>
    </xf>
    <xf numFmtId="0" fontId="1" fillId="0" borderId="29" xfId="50" applyFont="1" applyBorder="1" applyAlignment="1">
      <alignment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0" fontId="40" fillId="0" borderId="34" xfId="50" applyFont="1" applyFill="1" applyBorder="1" applyAlignment="1">
      <alignment horizontal="center" vertical="center"/>
      <protection/>
    </xf>
    <xf numFmtId="4" fontId="40" fillId="0" borderId="71" xfId="50" applyNumberFormat="1" applyFont="1" applyFill="1" applyBorder="1" applyAlignment="1">
      <alignment vertical="center"/>
      <protection/>
    </xf>
    <xf numFmtId="0" fontId="40" fillId="0" borderId="33" xfId="50" applyFont="1" applyFill="1" applyBorder="1" applyAlignment="1">
      <alignment horizontal="center" vertical="center"/>
      <protection/>
    </xf>
    <xf numFmtId="49" fontId="40" fillId="0" borderId="39" xfId="50" applyNumberFormat="1" applyFont="1" applyBorder="1" applyAlignment="1">
      <alignment horizontal="center" vertical="center"/>
      <protection/>
    </xf>
    <xf numFmtId="0" fontId="40" fillId="0" borderId="39" xfId="50" applyFont="1" applyBorder="1" applyAlignment="1">
      <alignment horizontal="center"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171" fontId="1" fillId="0" borderId="53" xfId="50" applyNumberFormat="1" applyFont="1" applyFill="1" applyBorder="1" applyAlignment="1">
      <alignment vertical="center"/>
      <protection/>
    </xf>
    <xf numFmtId="0" fontId="41" fillId="0" borderId="0" xfId="50" applyFont="1" applyAlignment="1">
      <alignment vertical="center"/>
      <protection/>
    </xf>
    <xf numFmtId="0" fontId="1" fillId="0" borderId="75" xfId="50" applyFont="1" applyBorder="1" applyAlignment="1">
      <alignment horizontal="center"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49" fontId="1" fillId="0" borderId="23" xfId="50" applyNumberFormat="1" applyFont="1" applyBorder="1" applyAlignment="1">
      <alignment horizontal="center"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64" xfId="50" applyFont="1" applyBorder="1" applyAlignment="1">
      <alignment vertical="center"/>
      <protection/>
    </xf>
    <xf numFmtId="4" fontId="40" fillId="0" borderId="64" xfId="50" applyNumberFormat="1" applyFont="1" applyFill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1" fillId="0" borderId="72" xfId="50" applyNumberFormat="1" applyFont="1" applyBorder="1" applyAlignment="1">
      <alignment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2" fontId="1" fillId="17" borderId="55" xfId="50" applyNumberFormat="1" applyFont="1" applyFill="1" applyBorder="1" applyAlignment="1">
      <alignment horizontal="center" vertical="center"/>
      <protection/>
    </xf>
    <xf numFmtId="4" fontId="1" fillId="0" borderId="28" xfId="50" applyNumberFormat="1" applyFont="1" applyFill="1" applyBorder="1" applyAlignment="1">
      <alignment/>
      <protection/>
    </xf>
    <xf numFmtId="0" fontId="40" fillId="0" borderId="40" xfId="50" applyFont="1" applyBorder="1" applyAlignment="1">
      <alignment vertical="center" wrapText="1"/>
      <protection/>
    </xf>
    <xf numFmtId="4" fontId="40" fillId="0" borderId="72" xfId="50" applyNumberFormat="1" applyFont="1" applyFill="1" applyBorder="1" applyAlignment="1">
      <alignment vertical="center"/>
      <protection/>
    </xf>
    <xf numFmtId="0" fontId="40" fillId="0" borderId="40" xfId="50" applyFont="1" applyFill="1" applyBorder="1" applyAlignment="1">
      <alignment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30" xfId="50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0" fontId="4" fillId="0" borderId="31" xfId="50" applyFont="1" applyFill="1" applyBorder="1" applyAlignment="1">
      <alignment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49" fontId="4" fillId="0" borderId="35" xfId="50" applyNumberFormat="1" applyFont="1" applyFill="1" applyBorder="1" applyAlignment="1">
      <alignment horizontal="center" vertical="center" wrapText="1"/>
      <protection/>
    </xf>
    <xf numFmtId="0" fontId="4" fillId="0" borderId="35" xfId="50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2" fontId="4" fillId="0" borderId="57" xfId="50" applyNumberFormat="1" applyFont="1" applyBorder="1" applyAlignment="1">
      <alignment horizontal="center" vertical="center"/>
      <protection/>
    </xf>
    <xf numFmtId="1" fontId="1" fillId="0" borderId="57" xfId="50" applyNumberFormat="1" applyFont="1" applyFill="1" applyBorder="1" applyAlignment="1">
      <alignment horizontal="center" vertical="center"/>
      <protection/>
    </xf>
    <xf numFmtId="1" fontId="1" fillId="0" borderId="25" xfId="50" applyNumberFormat="1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vertical="center" wrapText="1"/>
      <protection/>
    </xf>
    <xf numFmtId="0" fontId="1" fillId="0" borderId="29" xfId="50" applyFont="1" applyFill="1" applyBorder="1" applyAlignment="1">
      <alignment vertical="center"/>
      <protection/>
    </xf>
    <xf numFmtId="0" fontId="42" fillId="0" borderId="30" xfId="50" applyFont="1" applyBorder="1" applyAlignment="1">
      <alignment horizontal="center" vertical="center"/>
      <protection/>
    </xf>
    <xf numFmtId="49" fontId="42" fillId="0" borderId="10" xfId="50" applyNumberFormat="1" applyFont="1" applyBorder="1" applyAlignment="1">
      <alignment horizontal="center" vertical="center"/>
      <protection/>
    </xf>
    <xf numFmtId="0" fontId="43" fillId="0" borderId="10" xfId="50" applyFont="1" applyFill="1" applyBorder="1" applyAlignment="1">
      <alignment horizontal="center" vertical="center"/>
      <protection/>
    </xf>
    <xf numFmtId="0" fontId="43" fillId="0" borderId="31" xfId="50" applyFont="1" applyFill="1" applyBorder="1" applyAlignment="1">
      <alignment horizontal="center" vertical="center"/>
      <protection/>
    </xf>
    <xf numFmtId="0" fontId="43" fillId="0" borderId="31" xfId="50" applyFont="1" applyFill="1" applyBorder="1" applyAlignment="1">
      <alignment vertical="center"/>
      <protection/>
    </xf>
    <xf numFmtId="4" fontId="43" fillId="0" borderId="11" xfId="50" applyNumberFormat="1" applyFont="1" applyFill="1" applyBorder="1" applyAlignment="1">
      <alignment vertical="center"/>
      <protection/>
    </xf>
    <xf numFmtId="0" fontId="4" fillId="0" borderId="21" xfId="50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1" fontId="1" fillId="0" borderId="40" xfId="50" applyNumberFormat="1" applyFont="1" applyBorder="1" applyAlignment="1">
      <alignment horizontal="center" vertical="center"/>
      <protection/>
    </xf>
    <xf numFmtId="2" fontId="1" fillId="0" borderId="23" xfId="50" applyNumberFormat="1" applyFont="1" applyBorder="1" applyAlignment="1">
      <alignment horizontal="left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2" fontId="1" fillId="25" borderId="55" xfId="50" applyNumberFormat="1" applyFont="1" applyFill="1" applyBorder="1" applyAlignment="1">
      <alignment horizontal="center" vertical="center"/>
      <protection/>
    </xf>
    <xf numFmtId="0" fontId="4" fillId="0" borderId="33" xfId="50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2" fontId="1" fillId="25" borderId="57" xfId="50" applyNumberFormat="1" applyFont="1" applyFill="1" applyBorder="1" applyAlignment="1">
      <alignment horizontal="center" vertical="center"/>
      <protection/>
    </xf>
    <xf numFmtId="1" fontId="1" fillId="0" borderId="29" xfId="50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2" fontId="1" fillId="25" borderId="25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vertical="center"/>
      <protection/>
    </xf>
    <xf numFmtId="173" fontId="6" fillId="0" borderId="32" xfId="50" applyNumberFormat="1" applyFont="1" applyFill="1" applyBorder="1" applyAlignment="1">
      <alignment vertical="center"/>
      <protection/>
    </xf>
    <xf numFmtId="49" fontId="40" fillId="0" borderId="35" xfId="50" applyNumberFormat="1" applyFont="1" applyFill="1" applyBorder="1" applyAlignment="1">
      <alignment horizontal="center" vertical="center"/>
      <protection/>
    </xf>
    <xf numFmtId="0" fontId="40" fillId="0" borderId="35" xfId="50" applyFont="1" applyFill="1" applyBorder="1" applyAlignment="1">
      <alignment horizontal="center" vertical="center"/>
      <protection/>
    </xf>
    <xf numFmtId="0" fontId="40" fillId="0" borderId="36" xfId="50" applyFont="1" applyFill="1" applyBorder="1" applyAlignment="1">
      <alignment vertical="center"/>
      <protection/>
    </xf>
    <xf numFmtId="173" fontId="40" fillId="0" borderId="47" xfId="50" applyNumberFormat="1" applyFont="1" applyFill="1" applyBorder="1" applyAlignment="1">
      <alignment vertical="center"/>
      <protection/>
    </xf>
    <xf numFmtId="173" fontId="1" fillId="0" borderId="48" xfId="50" applyNumberFormat="1" applyFont="1" applyBorder="1" applyAlignment="1">
      <alignment vertical="center"/>
      <protection/>
    </xf>
    <xf numFmtId="4" fontId="1" fillId="0" borderId="48" xfId="50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" fontId="0" fillId="0" borderId="0" xfId="0" applyNumberFormat="1" applyAlignment="1">
      <alignment vertical="center"/>
    </xf>
    <xf numFmtId="0" fontId="37" fillId="0" borderId="27" xfId="48" applyFont="1" applyFill="1" applyBorder="1" applyAlignment="1">
      <alignment vertical="center" wrapText="1"/>
      <protection/>
    </xf>
    <xf numFmtId="4" fontId="38" fillId="24" borderId="29" xfId="50" applyNumberFormat="1" applyFont="1" applyFill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2" xfId="50" applyFont="1" applyBorder="1" applyAlignment="1">
      <alignment horizontal="center" vertical="center"/>
      <protection/>
    </xf>
    <xf numFmtId="0" fontId="4" fillId="0" borderId="77" xfId="50" applyFont="1" applyBorder="1" applyAlignment="1">
      <alignment horizontal="center" vertical="center"/>
      <protection/>
    </xf>
    <xf numFmtId="0" fontId="1" fillId="0" borderId="78" xfId="50" applyFont="1" applyBorder="1" applyAlignment="1">
      <alignment horizontal="center" vertical="center" textRotation="90" wrapText="1"/>
      <protection/>
    </xf>
    <xf numFmtId="0" fontId="1" fillId="0" borderId="15" xfId="50" applyFont="1" applyBorder="1" applyAlignment="1">
      <alignment horizontal="center" vertical="center" textRotation="90" wrapText="1"/>
      <protection/>
    </xf>
    <xf numFmtId="0" fontId="1" fillId="0" borderId="14" xfId="50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79" xfId="50" applyNumberFormat="1" applyFont="1" applyBorder="1" applyAlignment="1">
      <alignment horizontal="center" vertical="center"/>
      <protection/>
    </xf>
    <xf numFmtId="49" fontId="4" fillId="0" borderId="56" xfId="50" applyNumberFormat="1" applyFont="1" applyBorder="1" applyAlignment="1">
      <alignment horizontal="center" vertical="center"/>
      <protection/>
    </xf>
    <xf numFmtId="0" fontId="4" fillId="0" borderId="79" xfId="50" applyFont="1" applyBorder="1" applyAlignment="1">
      <alignment horizontal="center"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55" xfId="50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0" fontId="4" fillId="0" borderId="80" xfId="50" applyFont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78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4" fillId="0" borderId="76" xfId="51" applyFont="1" applyBorder="1" applyAlignment="1">
      <alignment horizontal="center" vertical="center"/>
      <protection/>
    </xf>
    <xf numFmtId="0" fontId="4" fillId="0" borderId="61" xfId="51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49" fontId="4" fillId="0" borderId="78" xfId="51" applyNumberFormat="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horizontal="center" vertical="center"/>
      <protection/>
    </xf>
    <xf numFmtId="0" fontId="4" fillId="0" borderId="79" xfId="51" applyFont="1" applyBorder="1" applyAlignment="1">
      <alignment horizontal="center" vertical="center"/>
      <protection/>
    </xf>
    <xf numFmtId="0" fontId="4" fillId="0" borderId="56" xfId="51" applyFont="1" applyBorder="1" applyAlignment="1">
      <alignment horizontal="center" vertical="center"/>
      <protection/>
    </xf>
    <xf numFmtId="0" fontId="4" fillId="0" borderId="69" xfId="51" applyFont="1" applyBorder="1" applyAlignment="1">
      <alignment horizontal="center" vertical="center"/>
      <protection/>
    </xf>
    <xf numFmtId="0" fontId="4" fillId="0" borderId="57" xfId="51" applyFont="1" applyBorder="1" applyAlignment="1">
      <alignment horizontal="center" vertical="center"/>
      <protection/>
    </xf>
    <xf numFmtId="0" fontId="1" fillId="0" borderId="78" xfId="51" applyFont="1" applyBorder="1" applyAlignment="1">
      <alignment horizontal="center" vertical="center" textRotation="90" wrapText="1"/>
      <protection/>
    </xf>
    <xf numFmtId="0" fontId="1" fillId="0" borderId="15" xfId="51" applyFont="1" applyBorder="1" applyAlignment="1">
      <alignment horizontal="center" vertical="center" textRotation="90" wrapText="1"/>
      <protection/>
    </xf>
    <xf numFmtId="0" fontId="1" fillId="0" borderId="14" xfId="51" applyFont="1" applyBorder="1" applyAlignment="1">
      <alignment horizontal="center" vertical="center" textRotation="90" wrapText="1"/>
      <protection/>
    </xf>
    <xf numFmtId="0" fontId="4" fillId="0" borderId="69" xfId="51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normální_Rozpis výdajů 03 bez PO_06 - OD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37.8515625" style="158" customWidth="1"/>
    <col min="2" max="2" width="7.421875" style="158" customWidth="1"/>
    <col min="3" max="4" width="12.8515625" style="158" customWidth="1"/>
    <col min="5" max="6" width="13.140625" style="158" bestFit="1" customWidth="1"/>
    <col min="7" max="16384" width="9.140625" style="158" customWidth="1"/>
  </cols>
  <sheetData>
    <row r="1" spans="1:6" ht="20.25">
      <c r="A1" s="362" t="s">
        <v>141</v>
      </c>
      <c r="B1" s="362"/>
      <c r="C1" s="362"/>
      <c r="D1" s="362"/>
      <c r="E1" s="362"/>
      <c r="F1" s="362"/>
    </row>
    <row r="2" ht="18" customHeight="1"/>
    <row r="3" spans="1:6" ht="16.5" customHeight="1">
      <c r="A3" s="363" t="s">
        <v>53</v>
      </c>
      <c r="B3" s="363"/>
      <c r="C3" s="363"/>
      <c r="D3" s="363"/>
      <c r="E3" s="363"/>
      <c r="F3" s="363"/>
    </row>
    <row r="4" ht="12.75" customHeight="1" thickBot="1"/>
    <row r="5" spans="1:6" ht="14.25" thickBot="1">
      <c r="A5" s="159" t="s">
        <v>1</v>
      </c>
      <c r="B5" s="160" t="s">
        <v>2</v>
      </c>
      <c r="C5" s="161" t="s">
        <v>66</v>
      </c>
      <c r="D5" s="161" t="s">
        <v>67</v>
      </c>
      <c r="E5" s="161" t="s">
        <v>0</v>
      </c>
      <c r="F5" s="162" t="s">
        <v>68</v>
      </c>
    </row>
    <row r="6" spans="1:6" ht="16.5" customHeight="1">
      <c r="A6" s="163" t="s">
        <v>9</v>
      </c>
      <c r="B6" s="164" t="s">
        <v>28</v>
      </c>
      <c r="C6" s="165">
        <f>C7+C8+C9</f>
        <v>2301003</v>
      </c>
      <c r="D6" s="166">
        <f>D7+D8+D9</f>
        <v>2427069.84</v>
      </c>
      <c r="E6" s="167">
        <f>SUM(E7:E9)</f>
        <v>0</v>
      </c>
      <c r="F6" s="168">
        <f>SUM(F7:F9)</f>
        <v>2427069.84</v>
      </c>
    </row>
    <row r="7" spans="1:6" ht="15" customHeight="1">
      <c r="A7" s="169" t="s">
        <v>10</v>
      </c>
      <c r="B7" s="170" t="s">
        <v>11</v>
      </c>
      <c r="C7" s="171">
        <v>2101000</v>
      </c>
      <c r="D7" s="172">
        <v>2108256.29</v>
      </c>
      <c r="E7" s="173"/>
      <c r="F7" s="174">
        <f aca="true" t="shared" si="0" ref="F7:F23">D7+E7</f>
        <v>2108256.29</v>
      </c>
    </row>
    <row r="8" spans="1:6" ht="13.5">
      <c r="A8" s="169" t="s">
        <v>12</v>
      </c>
      <c r="B8" s="170" t="s">
        <v>13</v>
      </c>
      <c r="C8" s="171">
        <v>200003</v>
      </c>
      <c r="D8" s="172">
        <v>305188.23</v>
      </c>
      <c r="E8" s="182"/>
      <c r="F8" s="174">
        <f t="shared" si="0"/>
        <v>305188.23</v>
      </c>
    </row>
    <row r="9" spans="1:6" ht="13.5">
      <c r="A9" s="169" t="s">
        <v>14</v>
      </c>
      <c r="B9" s="170" t="s">
        <v>15</v>
      </c>
      <c r="C9" s="171">
        <v>0</v>
      </c>
      <c r="D9" s="172">
        <v>13625.32</v>
      </c>
      <c r="E9" s="182"/>
      <c r="F9" s="174">
        <f t="shared" si="0"/>
        <v>13625.32</v>
      </c>
    </row>
    <row r="10" spans="1:6" ht="13.5">
      <c r="A10" s="175" t="s">
        <v>16</v>
      </c>
      <c r="B10" s="170" t="s">
        <v>17</v>
      </c>
      <c r="C10" s="176">
        <f>C11+C16</f>
        <v>84887</v>
      </c>
      <c r="D10" s="177">
        <f>D11+D16</f>
        <v>4277152.59</v>
      </c>
      <c r="E10" s="178">
        <f>E11+E16</f>
        <v>0</v>
      </c>
      <c r="F10" s="179">
        <f>F11+F16</f>
        <v>4277152.59</v>
      </c>
    </row>
    <row r="11" spans="1:6" ht="13.5">
      <c r="A11" s="180" t="s">
        <v>55</v>
      </c>
      <c r="B11" s="170" t="s">
        <v>18</v>
      </c>
      <c r="C11" s="171">
        <f>SUM(C12:C15)</f>
        <v>84887</v>
      </c>
      <c r="D11" s="172">
        <f>SUM(D12:D15)</f>
        <v>3963012.83</v>
      </c>
      <c r="E11" s="172">
        <f>SUM(E12:E15)</f>
        <v>0</v>
      </c>
      <c r="F11" s="174">
        <f>SUM(F12:F15)</f>
        <v>3963012.83</v>
      </c>
    </row>
    <row r="12" spans="1:6" ht="13.5">
      <c r="A12" s="180" t="s">
        <v>56</v>
      </c>
      <c r="B12" s="170" t="s">
        <v>19</v>
      </c>
      <c r="C12" s="181">
        <v>60887</v>
      </c>
      <c r="D12" s="172">
        <v>60887</v>
      </c>
      <c r="E12" s="182"/>
      <c r="F12" s="174">
        <f t="shared" si="0"/>
        <v>60887</v>
      </c>
    </row>
    <row r="13" spans="1:6" ht="13.5">
      <c r="A13" s="180" t="s">
        <v>57</v>
      </c>
      <c r="B13" s="170" t="s">
        <v>18</v>
      </c>
      <c r="C13" s="181">
        <v>0</v>
      </c>
      <c r="D13" s="172">
        <v>3871849.24</v>
      </c>
      <c r="E13" s="173"/>
      <c r="F13" s="174">
        <f>D13+E13</f>
        <v>3871849.24</v>
      </c>
    </row>
    <row r="14" spans="1:6" ht="13.5">
      <c r="A14" s="180" t="s">
        <v>69</v>
      </c>
      <c r="B14" s="170" t="s">
        <v>70</v>
      </c>
      <c r="C14" s="181">
        <v>0</v>
      </c>
      <c r="D14" s="172">
        <v>4527.11</v>
      </c>
      <c r="E14" s="182"/>
      <c r="F14" s="174">
        <f>D14+E14</f>
        <v>4527.11</v>
      </c>
    </row>
    <row r="15" spans="1:6" ht="13.5">
      <c r="A15" s="180" t="s">
        <v>58</v>
      </c>
      <c r="B15" s="170">
        <v>4121</v>
      </c>
      <c r="C15" s="181">
        <v>24000</v>
      </c>
      <c r="D15" s="172">
        <v>25749.48</v>
      </c>
      <c r="E15" s="182"/>
      <c r="F15" s="174">
        <f t="shared" si="0"/>
        <v>25749.48</v>
      </c>
    </row>
    <row r="16" spans="1:6" ht="13.5">
      <c r="A16" s="169" t="s">
        <v>29</v>
      </c>
      <c r="B16" s="170" t="s">
        <v>20</v>
      </c>
      <c r="C16" s="181">
        <f>SUM(C17:C19)</f>
        <v>0</v>
      </c>
      <c r="D16" s="172">
        <f>SUM(D17:D19)</f>
        <v>314139.76</v>
      </c>
      <c r="E16" s="172">
        <f>SUM(E17:E19)</f>
        <v>0</v>
      </c>
      <c r="F16" s="174">
        <f>SUM(F17:F19)</f>
        <v>314139.76</v>
      </c>
    </row>
    <row r="17" spans="1:6" ht="13.5">
      <c r="A17" s="169" t="s">
        <v>63</v>
      </c>
      <c r="B17" s="170" t="s">
        <v>20</v>
      </c>
      <c r="C17" s="181">
        <v>0</v>
      </c>
      <c r="D17" s="172">
        <v>313139.76</v>
      </c>
      <c r="E17" s="173"/>
      <c r="F17" s="174">
        <f t="shared" si="0"/>
        <v>313139.76</v>
      </c>
    </row>
    <row r="18" spans="1:6" ht="13.5">
      <c r="A18" s="180" t="s">
        <v>64</v>
      </c>
      <c r="B18" s="170">
        <v>4221</v>
      </c>
      <c r="C18" s="181">
        <v>0</v>
      </c>
      <c r="D18" s="172">
        <v>1000</v>
      </c>
      <c r="E18" s="182"/>
      <c r="F18" s="174">
        <f>D18+E18</f>
        <v>1000</v>
      </c>
    </row>
    <row r="19" spans="1:6" ht="13.5">
      <c r="A19" s="180" t="s">
        <v>71</v>
      </c>
      <c r="B19" s="170">
        <v>4232</v>
      </c>
      <c r="C19" s="181">
        <v>0</v>
      </c>
      <c r="D19" s="172">
        <v>0</v>
      </c>
      <c r="E19" s="182"/>
      <c r="F19" s="174">
        <f>D19+E19</f>
        <v>0</v>
      </c>
    </row>
    <row r="20" spans="1:6" ht="13.5">
      <c r="A20" s="175" t="s">
        <v>21</v>
      </c>
      <c r="B20" s="183" t="s">
        <v>30</v>
      </c>
      <c r="C20" s="176">
        <f>C6+C10</f>
        <v>2385890</v>
      </c>
      <c r="D20" s="177">
        <f>D6+D10</f>
        <v>6704222.43</v>
      </c>
      <c r="E20" s="177">
        <f>E6+E10</f>
        <v>0</v>
      </c>
      <c r="F20" s="179">
        <f>F6+F10</f>
        <v>6704222.43</v>
      </c>
    </row>
    <row r="21" spans="1:6" ht="13.5">
      <c r="A21" s="175" t="s">
        <v>22</v>
      </c>
      <c r="B21" s="183" t="s">
        <v>23</v>
      </c>
      <c r="C21" s="176">
        <f>SUM(C22:C26)</f>
        <v>-46875</v>
      </c>
      <c r="D21" s="177">
        <f>SUM(D22:D26)</f>
        <v>1292631.93</v>
      </c>
      <c r="E21" s="177">
        <f>SUM(E22:E26)</f>
        <v>0</v>
      </c>
      <c r="F21" s="184">
        <f>SUM(F22:F26)</f>
        <v>1292631.93</v>
      </c>
    </row>
    <row r="22" spans="1:6" ht="13.5">
      <c r="A22" s="180" t="s">
        <v>72</v>
      </c>
      <c r="B22" s="170" t="s">
        <v>24</v>
      </c>
      <c r="C22" s="181">
        <v>0</v>
      </c>
      <c r="D22" s="172">
        <v>79520.92</v>
      </c>
      <c r="E22" s="185"/>
      <c r="F22" s="174">
        <f t="shared" si="0"/>
        <v>79520.92</v>
      </c>
    </row>
    <row r="23" spans="1:6" ht="13.5">
      <c r="A23" s="180" t="s">
        <v>73</v>
      </c>
      <c r="B23" s="170" t="s">
        <v>24</v>
      </c>
      <c r="C23" s="181">
        <v>0</v>
      </c>
      <c r="D23" s="172">
        <v>253299.98</v>
      </c>
      <c r="E23" s="186"/>
      <c r="F23" s="174">
        <f t="shared" si="0"/>
        <v>253299.98</v>
      </c>
    </row>
    <row r="24" spans="1:6" ht="13.5">
      <c r="A24" s="180" t="s">
        <v>74</v>
      </c>
      <c r="B24" s="170" t="s">
        <v>24</v>
      </c>
      <c r="C24" s="181">
        <v>0</v>
      </c>
      <c r="D24" s="172">
        <v>751943.82</v>
      </c>
      <c r="E24" s="229"/>
      <c r="F24" s="174">
        <f>D24+E24</f>
        <v>751943.82</v>
      </c>
    </row>
    <row r="25" spans="1:6" ht="13.5">
      <c r="A25" s="180" t="s">
        <v>59</v>
      </c>
      <c r="B25" s="170" t="s">
        <v>60</v>
      </c>
      <c r="C25" s="181">
        <v>0</v>
      </c>
      <c r="D25" s="187">
        <v>254742.21</v>
      </c>
      <c r="E25" s="182"/>
      <c r="F25" s="174">
        <f>D25+E25</f>
        <v>254742.21</v>
      </c>
    </row>
    <row r="26" spans="1:6" ht="14.25" thickBot="1">
      <c r="A26" s="180" t="s">
        <v>65</v>
      </c>
      <c r="B26" s="170">
        <v>8124</v>
      </c>
      <c r="C26" s="181">
        <v>-46875</v>
      </c>
      <c r="D26" s="188">
        <v>-46875</v>
      </c>
      <c r="E26" s="186"/>
      <c r="F26" s="174">
        <f>D26+E26</f>
        <v>-46875</v>
      </c>
    </row>
    <row r="27" spans="1:6" ht="14.25" thickBot="1">
      <c r="A27" s="189" t="s">
        <v>25</v>
      </c>
      <c r="B27" s="190"/>
      <c r="C27" s="191">
        <f>C21+C10+C6</f>
        <v>2339015</v>
      </c>
      <c r="D27" s="192">
        <f>D21+D10+D6</f>
        <v>7996854.359999999</v>
      </c>
      <c r="E27" s="247">
        <f>E6+E10+E21</f>
        <v>0</v>
      </c>
      <c r="F27" s="193">
        <f>D27+E27</f>
        <v>7996854.359999999</v>
      </c>
    </row>
    <row r="29" ht="9.75">
      <c r="E29" s="205"/>
    </row>
    <row r="30" spans="1:6" ht="17.25">
      <c r="A30" s="363" t="s">
        <v>54</v>
      </c>
      <c r="B30" s="363"/>
      <c r="C30" s="363"/>
      <c r="D30" s="363"/>
      <c r="E30" s="363"/>
      <c r="F30" s="363"/>
    </row>
    <row r="31" spans="1:6" ht="12" customHeight="1" thickBot="1">
      <c r="A31" s="40"/>
      <c r="B31" s="40"/>
      <c r="C31" s="40"/>
      <c r="D31" s="40"/>
      <c r="E31" s="40"/>
      <c r="F31" s="40"/>
    </row>
    <row r="32" spans="1:6" ht="14.25" thickBot="1">
      <c r="A32" s="194" t="s">
        <v>31</v>
      </c>
      <c r="B32" s="195" t="s">
        <v>2</v>
      </c>
      <c r="C32" s="161" t="s">
        <v>66</v>
      </c>
      <c r="D32" s="161" t="s">
        <v>67</v>
      </c>
      <c r="E32" s="161" t="s">
        <v>0</v>
      </c>
      <c r="F32" s="162" t="s">
        <v>68</v>
      </c>
    </row>
    <row r="33" spans="1:6" ht="13.5">
      <c r="A33" s="196" t="s">
        <v>32</v>
      </c>
      <c r="B33" s="197" t="s">
        <v>33</v>
      </c>
      <c r="C33" s="198">
        <v>31604</v>
      </c>
      <c r="D33" s="199">
        <v>31805.08</v>
      </c>
      <c r="E33" s="198"/>
      <c r="F33" s="200">
        <f>D33+E33</f>
        <v>31805.08</v>
      </c>
    </row>
    <row r="34" spans="1:6" ht="13.5">
      <c r="A34" s="201" t="s">
        <v>34</v>
      </c>
      <c r="B34" s="202" t="s">
        <v>33</v>
      </c>
      <c r="C34" s="172">
        <v>211118.26</v>
      </c>
      <c r="D34" s="187">
        <v>210465.2</v>
      </c>
      <c r="E34" s="198"/>
      <c r="F34" s="200">
        <f>D34+E34</f>
        <v>210465.2</v>
      </c>
    </row>
    <row r="35" spans="1:6" ht="13.5">
      <c r="A35" s="201" t="s">
        <v>35</v>
      </c>
      <c r="B35" s="202" t="s">
        <v>33</v>
      </c>
      <c r="C35" s="172">
        <v>825854</v>
      </c>
      <c r="D35" s="187">
        <v>920631.96</v>
      </c>
      <c r="E35" s="198"/>
      <c r="F35" s="200">
        <f aca="true" t="shared" si="1" ref="F35:F51">D35+E35</f>
        <v>920631.96</v>
      </c>
    </row>
    <row r="36" spans="1:6" ht="13.5">
      <c r="A36" s="201" t="s">
        <v>36</v>
      </c>
      <c r="B36" s="202" t="s">
        <v>33</v>
      </c>
      <c r="C36" s="172">
        <v>856839.72</v>
      </c>
      <c r="D36" s="187">
        <v>1059935.13</v>
      </c>
      <c r="E36" s="199">
        <f>'91406'!I7</f>
        <v>-349.45</v>
      </c>
      <c r="F36" s="200">
        <f t="shared" si="1"/>
        <v>1059585.68</v>
      </c>
    </row>
    <row r="37" spans="1:6" ht="13.5">
      <c r="A37" s="201" t="s">
        <v>61</v>
      </c>
      <c r="B37" s="202" t="s">
        <v>33</v>
      </c>
      <c r="C37" s="172">
        <v>140000</v>
      </c>
      <c r="D37" s="187">
        <v>182320</v>
      </c>
      <c r="E37" s="203"/>
      <c r="F37" s="200">
        <f t="shared" si="1"/>
        <v>182320</v>
      </c>
    </row>
    <row r="38" spans="1:6" ht="13.5">
      <c r="A38" s="201" t="s">
        <v>37</v>
      </c>
      <c r="B38" s="202" t="s">
        <v>33</v>
      </c>
      <c r="C38" s="172">
        <v>0</v>
      </c>
      <c r="D38" s="187">
        <v>3494680.73</v>
      </c>
      <c r="E38" s="203"/>
      <c r="F38" s="200">
        <f t="shared" si="1"/>
        <v>3494680.73</v>
      </c>
    </row>
    <row r="39" spans="1:6" ht="13.5">
      <c r="A39" s="201" t="s">
        <v>38</v>
      </c>
      <c r="B39" s="202" t="s">
        <v>33</v>
      </c>
      <c r="C39" s="172">
        <v>170604.02</v>
      </c>
      <c r="D39" s="187">
        <v>27235.87</v>
      </c>
      <c r="E39" s="203"/>
      <c r="F39" s="200">
        <f t="shared" si="1"/>
        <v>27235.87</v>
      </c>
    </row>
    <row r="40" spans="1:6" ht="13.5">
      <c r="A40" s="201" t="s">
        <v>39</v>
      </c>
      <c r="B40" s="202" t="s">
        <v>40</v>
      </c>
      <c r="C40" s="172">
        <v>6080</v>
      </c>
      <c r="D40" s="187">
        <v>669710.63</v>
      </c>
      <c r="E40" s="203"/>
      <c r="F40" s="200">
        <f t="shared" si="1"/>
        <v>669710.63</v>
      </c>
    </row>
    <row r="41" spans="1:6" ht="13.5">
      <c r="A41" s="201" t="s">
        <v>41</v>
      </c>
      <c r="B41" s="202" t="s">
        <v>40</v>
      </c>
      <c r="C41" s="172">
        <v>0</v>
      </c>
      <c r="D41" s="187">
        <v>0</v>
      </c>
      <c r="E41" s="204"/>
      <c r="F41" s="200">
        <f t="shared" si="1"/>
        <v>0</v>
      </c>
    </row>
    <row r="42" spans="1:6" ht="13.5">
      <c r="A42" s="201" t="s">
        <v>42</v>
      </c>
      <c r="B42" s="202" t="s">
        <v>43</v>
      </c>
      <c r="C42" s="172">
        <v>28820</v>
      </c>
      <c r="D42" s="187">
        <v>931749.13</v>
      </c>
      <c r="E42" s="199">
        <f>'92306'!J7</f>
        <v>349.45000000000005</v>
      </c>
      <c r="F42" s="200">
        <f t="shared" si="1"/>
        <v>932098.58</v>
      </c>
    </row>
    <row r="43" spans="1:8" ht="13.5">
      <c r="A43" s="201" t="s">
        <v>44</v>
      </c>
      <c r="B43" s="202" t="s">
        <v>43</v>
      </c>
      <c r="C43" s="172">
        <v>46595</v>
      </c>
      <c r="D43" s="187">
        <v>301337.21</v>
      </c>
      <c r="E43" s="198"/>
      <c r="F43" s="200">
        <f t="shared" si="1"/>
        <v>301337.21</v>
      </c>
      <c r="H43" s="205"/>
    </row>
    <row r="44" spans="1:6" ht="13.5">
      <c r="A44" s="201" t="s">
        <v>45</v>
      </c>
      <c r="B44" s="202" t="s">
        <v>33</v>
      </c>
      <c r="C44" s="172">
        <v>3500</v>
      </c>
      <c r="D44" s="187">
        <v>5445.59</v>
      </c>
      <c r="E44" s="198"/>
      <c r="F44" s="200">
        <f t="shared" si="1"/>
        <v>5445.59</v>
      </c>
    </row>
    <row r="45" spans="1:6" ht="13.5">
      <c r="A45" s="201" t="s">
        <v>148</v>
      </c>
      <c r="B45" s="202" t="s">
        <v>43</v>
      </c>
      <c r="C45" s="172">
        <v>0</v>
      </c>
      <c r="D45" s="187">
        <v>76860</v>
      </c>
      <c r="E45" s="198"/>
      <c r="F45" s="200">
        <f t="shared" si="1"/>
        <v>76860</v>
      </c>
    </row>
    <row r="46" spans="1:6" ht="13.5">
      <c r="A46" s="201" t="s">
        <v>46</v>
      </c>
      <c r="B46" s="202" t="s">
        <v>43</v>
      </c>
      <c r="C46" s="172">
        <v>0</v>
      </c>
      <c r="D46" s="187">
        <v>3</v>
      </c>
      <c r="E46" s="198"/>
      <c r="F46" s="200">
        <f t="shared" si="1"/>
        <v>3</v>
      </c>
    </row>
    <row r="47" spans="1:6" ht="13.5">
      <c r="A47" s="201" t="s">
        <v>47</v>
      </c>
      <c r="B47" s="202" t="s">
        <v>43</v>
      </c>
      <c r="C47" s="172">
        <v>18000</v>
      </c>
      <c r="D47" s="187">
        <v>68585.666</v>
      </c>
      <c r="E47" s="198"/>
      <c r="F47" s="200">
        <f t="shared" si="1"/>
        <v>68585.666</v>
      </c>
    </row>
    <row r="48" spans="1:6" ht="13.5">
      <c r="A48" s="201" t="s">
        <v>48</v>
      </c>
      <c r="B48" s="202" t="s">
        <v>43</v>
      </c>
      <c r="C48" s="172">
        <v>0</v>
      </c>
      <c r="D48" s="187">
        <v>3</v>
      </c>
      <c r="E48" s="198"/>
      <c r="F48" s="200">
        <f t="shared" si="1"/>
        <v>3</v>
      </c>
    </row>
    <row r="49" spans="1:6" ht="13.5">
      <c r="A49" s="201" t="s">
        <v>49</v>
      </c>
      <c r="B49" s="202" t="s">
        <v>43</v>
      </c>
      <c r="C49" s="172">
        <v>0</v>
      </c>
      <c r="D49" s="187">
        <v>4003</v>
      </c>
      <c r="E49" s="198"/>
      <c r="F49" s="200">
        <f t="shared" si="1"/>
        <v>4003</v>
      </c>
    </row>
    <row r="50" spans="1:6" ht="13.5">
      <c r="A50" s="201" t="s">
        <v>50</v>
      </c>
      <c r="B50" s="202" t="s">
        <v>43</v>
      </c>
      <c r="C50" s="172">
        <v>0</v>
      </c>
      <c r="D50" s="187">
        <v>12042.166</v>
      </c>
      <c r="E50" s="198"/>
      <c r="F50" s="200">
        <f t="shared" si="1"/>
        <v>12042.166</v>
      </c>
    </row>
    <row r="51" spans="1:6" ht="14.25" thickBot="1">
      <c r="A51" s="206" t="s">
        <v>51</v>
      </c>
      <c r="B51" s="207" t="s">
        <v>43</v>
      </c>
      <c r="C51" s="208">
        <v>0</v>
      </c>
      <c r="D51" s="209">
        <v>41</v>
      </c>
      <c r="E51" s="210"/>
      <c r="F51" s="211">
        <f t="shared" si="1"/>
        <v>41</v>
      </c>
    </row>
    <row r="52" spans="1:6" ht="14.25" thickBot="1">
      <c r="A52" s="212" t="s">
        <v>52</v>
      </c>
      <c r="B52" s="213"/>
      <c r="C52" s="192">
        <f>SUM(C33:C51)</f>
        <v>2339015</v>
      </c>
      <c r="D52" s="192">
        <f>SUM(D33:D51)</f>
        <v>7996854.362</v>
      </c>
      <c r="E52" s="192">
        <f>SUM(E33:E51)</f>
        <v>0</v>
      </c>
      <c r="F52" s="193">
        <f>SUM(F33:F51)</f>
        <v>7996854.362000001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46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8"/>
  <sheetViews>
    <sheetView zoomScalePageLayoutView="0" workbookViewId="0" topLeftCell="A22">
      <selection activeCell="I14" sqref="I14"/>
    </sheetView>
  </sheetViews>
  <sheetFormatPr defaultColWidth="9.140625" defaultRowHeight="12.75"/>
  <cols>
    <col min="1" max="1" width="3.8515625" style="40" customWidth="1"/>
    <col min="2" max="2" width="4.57421875" style="40" customWidth="1"/>
    <col min="3" max="3" width="9.57421875" style="40" bestFit="1" customWidth="1"/>
    <col min="4" max="4" width="5.57421875" style="40" customWidth="1"/>
    <col min="5" max="5" width="6.00390625" style="40" customWidth="1"/>
    <col min="6" max="6" width="41.28125" style="40" customWidth="1"/>
    <col min="7" max="7" width="8.8515625" style="40" customWidth="1"/>
    <col min="8" max="8" width="9.140625" style="40" customWidth="1"/>
    <col min="9" max="9" width="9.57421875" style="40" bestFit="1" customWidth="1"/>
    <col min="10" max="16384" width="9.140625" style="40" customWidth="1"/>
  </cols>
  <sheetData>
    <row r="1" spans="1:10" ht="17.25" customHeight="1">
      <c r="A1" s="369" t="s">
        <v>151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2" customHeight="1">
      <c r="A2" s="220"/>
      <c r="B2" s="220"/>
      <c r="C2" s="220"/>
      <c r="D2" s="220"/>
      <c r="E2" s="220"/>
      <c r="F2" s="220"/>
      <c r="G2" s="220"/>
      <c r="H2" s="220"/>
      <c r="I2" s="220"/>
      <c r="J2" s="221"/>
    </row>
    <row r="3" spans="1:10" ht="16.5" customHeight="1">
      <c r="A3" s="370" t="s">
        <v>152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3" t="s">
        <v>150</v>
      </c>
    </row>
    <row r="5" spans="1:10" ht="12.75" customHeight="1" thickBot="1">
      <c r="A5" s="371" t="s">
        <v>77</v>
      </c>
      <c r="B5" s="373" t="s">
        <v>4</v>
      </c>
      <c r="C5" s="375" t="s">
        <v>6</v>
      </c>
      <c r="D5" s="375" t="s">
        <v>7</v>
      </c>
      <c r="E5" s="375" t="s">
        <v>8</v>
      </c>
      <c r="F5" s="377" t="s">
        <v>153</v>
      </c>
      <c r="G5" s="379" t="s">
        <v>66</v>
      </c>
      <c r="H5" s="381" t="s">
        <v>67</v>
      </c>
      <c r="I5" s="364" t="s">
        <v>427</v>
      </c>
      <c r="J5" s="365"/>
    </row>
    <row r="6" spans="1:10" ht="12.75" customHeight="1" thickBot="1">
      <c r="A6" s="372"/>
      <c r="B6" s="374"/>
      <c r="C6" s="376"/>
      <c r="D6" s="376"/>
      <c r="E6" s="376"/>
      <c r="F6" s="378"/>
      <c r="G6" s="380"/>
      <c r="H6" s="382"/>
      <c r="I6" s="225" t="s">
        <v>26</v>
      </c>
      <c r="J6" s="226" t="s">
        <v>68</v>
      </c>
    </row>
    <row r="7" spans="1:10" ht="12" customHeight="1" thickBot="1">
      <c r="A7" s="366" t="s">
        <v>62</v>
      </c>
      <c r="B7" s="227" t="s">
        <v>5</v>
      </c>
      <c r="C7" s="224" t="s">
        <v>6</v>
      </c>
      <c r="D7" s="224" t="s">
        <v>7</v>
      </c>
      <c r="E7" s="224" t="s">
        <v>8</v>
      </c>
      <c r="F7" s="249" t="s">
        <v>154</v>
      </c>
      <c r="G7" s="250">
        <f>G8+G34+G74+G90+G99+G360</f>
        <v>724615.19</v>
      </c>
      <c r="H7" s="250">
        <f>H8+H34+H74+H90+H99+H360</f>
        <v>839013.6423000001</v>
      </c>
      <c r="I7" s="250">
        <f>I8+I34+I74+I90+I99+I360</f>
        <v>-349.45</v>
      </c>
      <c r="J7" s="251">
        <f>J8+J34+J74+J90+J99+J360</f>
        <v>838659.1923000001</v>
      </c>
    </row>
    <row r="8" spans="1:10" ht="12" customHeight="1" thickBot="1">
      <c r="A8" s="367"/>
      <c r="B8" s="252" t="s">
        <v>27</v>
      </c>
      <c r="C8" s="253" t="s">
        <v>3</v>
      </c>
      <c r="D8" s="254" t="s">
        <v>3</v>
      </c>
      <c r="E8" s="254" t="s">
        <v>3</v>
      </c>
      <c r="F8" s="255" t="s">
        <v>155</v>
      </c>
      <c r="G8" s="256">
        <f>G9+G17+G20+G23+G26+G28+G31</f>
        <v>2612.96</v>
      </c>
      <c r="H8" s="256">
        <f>H9+H17+H20+H23+H26+H28+H31</f>
        <v>5801.375999999999</v>
      </c>
      <c r="I8" s="256">
        <f>I9+I17+I20+I23+I26+I28+I31</f>
        <v>-349.45</v>
      </c>
      <c r="J8" s="257">
        <f>J9+J17+J20+J23+J26+J28+J31</f>
        <v>5451.9259999999995</v>
      </c>
    </row>
    <row r="9" spans="1:10" ht="12" customHeight="1">
      <c r="A9" s="367"/>
      <c r="B9" s="258" t="s">
        <v>149</v>
      </c>
      <c r="C9" s="259" t="s">
        <v>156</v>
      </c>
      <c r="D9" s="260">
        <v>2229</v>
      </c>
      <c r="E9" s="260" t="s">
        <v>3</v>
      </c>
      <c r="F9" s="261" t="s">
        <v>157</v>
      </c>
      <c r="G9" s="262">
        <f>SUM(G10:G16)</f>
        <v>1500</v>
      </c>
      <c r="H9" s="263">
        <f>SUM(H10:H16)</f>
        <v>4644.45</v>
      </c>
      <c r="I9" s="263">
        <f>SUM(I10:I16)</f>
        <v>-349.45</v>
      </c>
      <c r="J9" s="262">
        <f>SUM(J10:J16)</f>
        <v>4295</v>
      </c>
    </row>
    <row r="10" spans="1:10" ht="12" customHeight="1">
      <c r="A10" s="367"/>
      <c r="B10" s="51"/>
      <c r="C10" s="264"/>
      <c r="D10" s="71"/>
      <c r="E10" s="126">
        <v>5164</v>
      </c>
      <c r="F10" s="72" t="s">
        <v>158</v>
      </c>
      <c r="G10" s="7">
        <v>50</v>
      </c>
      <c r="H10" s="265">
        <f>50+50-50</f>
        <v>50</v>
      </c>
      <c r="I10" s="228"/>
      <c r="J10" s="128">
        <f aca="true" t="shared" si="0" ref="J10:J22">H10+I10</f>
        <v>50</v>
      </c>
    </row>
    <row r="11" spans="1:10" ht="12" customHeight="1">
      <c r="A11" s="367"/>
      <c r="B11" s="51"/>
      <c r="C11" s="264"/>
      <c r="D11" s="71"/>
      <c r="E11" s="126">
        <v>5166</v>
      </c>
      <c r="F11" s="72" t="s">
        <v>159</v>
      </c>
      <c r="G11" s="7">
        <v>100</v>
      </c>
      <c r="H11" s="265">
        <f>100+100+260</f>
        <v>460</v>
      </c>
      <c r="I11" s="228"/>
      <c r="J11" s="128">
        <f t="shared" si="0"/>
        <v>460</v>
      </c>
    </row>
    <row r="12" spans="1:10" ht="12" customHeight="1">
      <c r="A12" s="367"/>
      <c r="B12" s="51"/>
      <c r="C12" s="264"/>
      <c r="D12" s="71"/>
      <c r="E12" s="126">
        <v>5169</v>
      </c>
      <c r="F12" s="266" t="s">
        <v>78</v>
      </c>
      <c r="G12" s="7">
        <f>550+600</f>
        <v>1150</v>
      </c>
      <c r="H12" s="265">
        <f>1150-605+360+50-1+16</f>
        <v>970</v>
      </c>
      <c r="I12" s="228"/>
      <c r="J12" s="128">
        <f t="shared" si="0"/>
        <v>970</v>
      </c>
    </row>
    <row r="13" spans="1:10" ht="12" customHeight="1">
      <c r="A13" s="367"/>
      <c r="B13" s="51"/>
      <c r="C13" s="264"/>
      <c r="D13" s="71"/>
      <c r="E13" s="216">
        <v>5171</v>
      </c>
      <c r="F13" s="267" t="s">
        <v>160</v>
      </c>
      <c r="G13" s="7">
        <v>0</v>
      </c>
      <c r="H13" s="228">
        <f>3700-750-100-366.15</f>
        <v>2483.85</v>
      </c>
      <c r="I13" s="228">
        <v>-349.45</v>
      </c>
      <c r="J13" s="128">
        <f t="shared" si="0"/>
        <v>2134.4</v>
      </c>
    </row>
    <row r="14" spans="1:10" ht="12" customHeight="1">
      <c r="A14" s="367"/>
      <c r="B14" s="51"/>
      <c r="C14" s="264"/>
      <c r="D14" s="71"/>
      <c r="E14" s="216">
        <v>5191</v>
      </c>
      <c r="F14" s="267" t="s">
        <v>161</v>
      </c>
      <c r="G14" s="265">
        <v>0</v>
      </c>
      <c r="H14" s="69">
        <v>4</v>
      </c>
      <c r="I14" s="228"/>
      <c r="J14" s="128">
        <f t="shared" si="0"/>
        <v>4</v>
      </c>
    </row>
    <row r="15" spans="1:10" ht="12" customHeight="1">
      <c r="A15" s="367"/>
      <c r="B15" s="51"/>
      <c r="C15" s="264"/>
      <c r="D15" s="71"/>
      <c r="E15" s="216">
        <v>5362</v>
      </c>
      <c r="F15" s="267" t="s">
        <v>162</v>
      </c>
      <c r="G15" s="7">
        <v>0</v>
      </c>
      <c r="H15" s="265">
        <v>1</v>
      </c>
      <c r="I15" s="228"/>
      <c r="J15" s="128">
        <f t="shared" si="0"/>
        <v>1</v>
      </c>
    </row>
    <row r="16" spans="1:10" ht="12" customHeight="1">
      <c r="A16" s="367"/>
      <c r="B16" s="51"/>
      <c r="C16" s="264"/>
      <c r="D16" s="71"/>
      <c r="E16" s="89">
        <v>5909</v>
      </c>
      <c r="F16" s="266" t="s">
        <v>163</v>
      </c>
      <c r="G16" s="7">
        <v>200</v>
      </c>
      <c r="H16" s="265">
        <f>200+50+345.6+80</f>
        <v>675.6</v>
      </c>
      <c r="I16" s="228"/>
      <c r="J16" s="128">
        <f t="shared" si="0"/>
        <v>675.6</v>
      </c>
    </row>
    <row r="17" spans="1:10" ht="12" customHeight="1">
      <c r="A17" s="367"/>
      <c r="B17" s="268" t="s">
        <v>149</v>
      </c>
      <c r="C17" s="269" t="s">
        <v>164</v>
      </c>
      <c r="D17" s="270">
        <v>2229</v>
      </c>
      <c r="E17" s="270" t="s">
        <v>3</v>
      </c>
      <c r="F17" s="271" t="s">
        <v>165</v>
      </c>
      <c r="G17" s="272">
        <f>SUM(G18:G19)</f>
        <v>450</v>
      </c>
      <c r="H17" s="273">
        <f>SUM(H18:H19)</f>
        <v>98.39999999999999</v>
      </c>
      <c r="I17" s="273">
        <f>SUM(I18:I19)</f>
        <v>0</v>
      </c>
      <c r="J17" s="272">
        <f>SUM(J18:J19)</f>
        <v>98.39999999999999</v>
      </c>
    </row>
    <row r="18" spans="1:10" ht="12" customHeight="1">
      <c r="A18" s="367"/>
      <c r="B18" s="51"/>
      <c r="C18" s="264"/>
      <c r="D18" s="71"/>
      <c r="E18" s="126">
        <v>5166</v>
      </c>
      <c r="F18" s="72" t="s">
        <v>159</v>
      </c>
      <c r="G18" s="7">
        <v>0</v>
      </c>
      <c r="H18" s="69">
        <v>49.2</v>
      </c>
      <c r="I18" s="228"/>
      <c r="J18" s="128">
        <f>H18+I18</f>
        <v>49.2</v>
      </c>
    </row>
    <row r="19" spans="1:10" ht="12" customHeight="1">
      <c r="A19" s="367"/>
      <c r="B19" s="268"/>
      <c r="C19" s="269"/>
      <c r="D19" s="270"/>
      <c r="E19" s="89">
        <v>5169</v>
      </c>
      <c r="F19" s="72" t="s">
        <v>78</v>
      </c>
      <c r="G19" s="7">
        <v>450</v>
      </c>
      <c r="H19" s="69">
        <f>450+49.2-350-100</f>
        <v>49.19999999999999</v>
      </c>
      <c r="I19" s="69"/>
      <c r="J19" s="128">
        <f>H19+I19</f>
        <v>49.19999999999999</v>
      </c>
    </row>
    <row r="20" spans="1:10" ht="12" customHeight="1">
      <c r="A20" s="367"/>
      <c r="B20" s="268" t="s">
        <v>149</v>
      </c>
      <c r="C20" s="269" t="s">
        <v>166</v>
      </c>
      <c r="D20" s="270">
        <v>2229</v>
      </c>
      <c r="E20" s="270" t="s">
        <v>3</v>
      </c>
      <c r="F20" s="271" t="s">
        <v>167</v>
      </c>
      <c r="G20" s="272">
        <f>SUM(G21:G22)</f>
        <v>100</v>
      </c>
      <c r="H20" s="273">
        <f>SUM(H21:H22)</f>
        <v>79.56599999999997</v>
      </c>
      <c r="I20" s="273">
        <f>SUM(I21:I22)</f>
        <v>0</v>
      </c>
      <c r="J20" s="272">
        <f>SUM(J21:J22)</f>
        <v>79.56599999999997</v>
      </c>
    </row>
    <row r="21" spans="1:10" ht="12" customHeight="1">
      <c r="A21" s="367"/>
      <c r="B21" s="268"/>
      <c r="C21" s="269"/>
      <c r="D21" s="270"/>
      <c r="E21" s="89">
        <v>5167</v>
      </c>
      <c r="F21" s="274" t="s">
        <v>168</v>
      </c>
      <c r="G21" s="69">
        <v>0</v>
      </c>
      <c r="H21" s="70">
        <v>5</v>
      </c>
      <c r="I21" s="273"/>
      <c r="J21" s="70">
        <v>5</v>
      </c>
    </row>
    <row r="22" spans="1:10" ht="12" customHeight="1">
      <c r="A22" s="367"/>
      <c r="B22" s="268"/>
      <c r="C22" s="269"/>
      <c r="D22" s="270"/>
      <c r="E22" s="89">
        <v>5169</v>
      </c>
      <c r="F22" s="266" t="s">
        <v>78</v>
      </c>
      <c r="G22" s="7">
        <v>100</v>
      </c>
      <c r="H22" s="275">
        <f>100+315.566-336-5</f>
        <v>74.56599999999997</v>
      </c>
      <c r="I22" s="69"/>
      <c r="J22" s="128">
        <f t="shared" si="0"/>
        <v>74.56599999999997</v>
      </c>
    </row>
    <row r="23" spans="1:10" ht="12" customHeight="1">
      <c r="A23" s="367"/>
      <c r="B23" s="276" t="s">
        <v>149</v>
      </c>
      <c r="C23" s="269" t="s">
        <v>169</v>
      </c>
      <c r="D23" s="270">
        <v>2219</v>
      </c>
      <c r="E23" s="270" t="s">
        <v>3</v>
      </c>
      <c r="F23" s="271" t="s">
        <v>170</v>
      </c>
      <c r="G23" s="272">
        <f>SUM(G24:G25)</f>
        <v>300</v>
      </c>
      <c r="H23" s="273">
        <f>SUM(H24:H25)</f>
        <v>523</v>
      </c>
      <c r="I23" s="273">
        <f>SUM(I24:I25)</f>
        <v>0</v>
      </c>
      <c r="J23" s="272">
        <f>SUM(J24:J25)</f>
        <v>523</v>
      </c>
    </row>
    <row r="24" spans="1:10" ht="12" customHeight="1">
      <c r="A24" s="367"/>
      <c r="B24" s="277"/>
      <c r="C24" s="278"/>
      <c r="D24" s="270"/>
      <c r="E24" s="89">
        <v>5139</v>
      </c>
      <c r="F24" s="72" t="s">
        <v>79</v>
      </c>
      <c r="G24" s="69">
        <v>0</v>
      </c>
      <c r="H24" s="70">
        <v>275</v>
      </c>
      <c r="I24" s="273"/>
      <c r="J24" s="70">
        <v>275</v>
      </c>
    </row>
    <row r="25" spans="1:10" ht="12" customHeight="1">
      <c r="A25" s="367"/>
      <c r="B25" s="277"/>
      <c r="C25" s="278"/>
      <c r="D25" s="270"/>
      <c r="E25" s="89">
        <v>5169</v>
      </c>
      <c r="F25" s="266" t="s">
        <v>78</v>
      </c>
      <c r="G25" s="7">
        <v>300</v>
      </c>
      <c r="H25" s="69">
        <f>300+16-221+153</f>
        <v>248</v>
      </c>
      <c r="I25" s="69"/>
      <c r="J25" s="128">
        <f>H25+I25</f>
        <v>248</v>
      </c>
    </row>
    <row r="26" spans="1:10" ht="12" customHeight="1">
      <c r="A26" s="367"/>
      <c r="B26" s="276" t="s">
        <v>149</v>
      </c>
      <c r="C26" s="269" t="s">
        <v>171</v>
      </c>
      <c r="D26" s="270">
        <v>2229</v>
      </c>
      <c r="E26" s="270" t="s">
        <v>3</v>
      </c>
      <c r="F26" s="271" t="s">
        <v>172</v>
      </c>
      <c r="G26" s="272">
        <f>SUM(G27:G27)</f>
        <v>0</v>
      </c>
      <c r="H26" s="273">
        <f>SUM(H27:H27)</f>
        <v>300</v>
      </c>
      <c r="I26" s="273">
        <f>SUM(I27:I27)</f>
        <v>0</v>
      </c>
      <c r="J26" s="272">
        <f>SUM(J27:J27)</f>
        <v>300</v>
      </c>
    </row>
    <row r="27" spans="1:10" ht="12" customHeight="1">
      <c r="A27" s="367"/>
      <c r="B27" s="277"/>
      <c r="C27" s="278"/>
      <c r="D27" s="270"/>
      <c r="E27" s="89">
        <v>5909</v>
      </c>
      <c r="F27" s="266" t="s">
        <v>163</v>
      </c>
      <c r="G27" s="69">
        <v>0</v>
      </c>
      <c r="H27" s="228">
        <v>300</v>
      </c>
      <c r="I27" s="228"/>
      <c r="J27" s="128">
        <f>H27+I27</f>
        <v>300</v>
      </c>
    </row>
    <row r="28" spans="1:10" ht="12" customHeight="1">
      <c r="A28" s="367"/>
      <c r="B28" s="276" t="s">
        <v>149</v>
      </c>
      <c r="C28" s="269" t="s">
        <v>173</v>
      </c>
      <c r="D28" s="270">
        <v>2299</v>
      </c>
      <c r="E28" s="270" t="s">
        <v>3</v>
      </c>
      <c r="F28" s="271" t="s">
        <v>174</v>
      </c>
      <c r="G28" s="272">
        <f>SUM(G29:G30)</f>
        <v>200</v>
      </c>
      <c r="H28" s="273">
        <f>SUM(H29:H30)</f>
        <v>123</v>
      </c>
      <c r="I28" s="273">
        <f>SUM(I29:I30)</f>
        <v>0</v>
      </c>
      <c r="J28" s="272">
        <f>SUM(J29:J30)</f>
        <v>123</v>
      </c>
    </row>
    <row r="29" spans="1:10" ht="12" customHeight="1">
      <c r="A29" s="367"/>
      <c r="B29" s="279"/>
      <c r="C29" s="280"/>
      <c r="D29" s="89"/>
      <c r="E29" s="126">
        <v>5139</v>
      </c>
      <c r="F29" s="72" t="s">
        <v>79</v>
      </c>
      <c r="G29" s="7">
        <v>100</v>
      </c>
      <c r="H29" s="69">
        <f>100-54-23</f>
        <v>23</v>
      </c>
      <c r="I29" s="69"/>
      <c r="J29" s="128">
        <f>H29+I29</f>
        <v>23</v>
      </c>
    </row>
    <row r="30" spans="1:10" ht="12" customHeight="1">
      <c r="A30" s="367"/>
      <c r="B30" s="279"/>
      <c r="C30" s="280"/>
      <c r="D30" s="89"/>
      <c r="E30" s="126">
        <v>5169</v>
      </c>
      <c r="F30" s="72" t="s">
        <v>78</v>
      </c>
      <c r="G30" s="9">
        <v>100</v>
      </c>
      <c r="H30" s="69">
        <v>100</v>
      </c>
      <c r="I30" s="69"/>
      <c r="J30" s="128">
        <f>H30+I30</f>
        <v>100</v>
      </c>
    </row>
    <row r="31" spans="1:10" ht="12" customHeight="1">
      <c r="A31" s="367"/>
      <c r="B31" s="276" t="s">
        <v>149</v>
      </c>
      <c r="C31" s="269" t="s">
        <v>175</v>
      </c>
      <c r="D31" s="270">
        <v>2291</v>
      </c>
      <c r="E31" s="270" t="s">
        <v>3</v>
      </c>
      <c r="F31" s="271" t="s">
        <v>176</v>
      </c>
      <c r="G31" s="272">
        <f>SUM(G32:G33)</f>
        <v>62.96</v>
      </c>
      <c r="H31" s="273">
        <f>SUM(H32:H33)</f>
        <v>32.96</v>
      </c>
      <c r="I31" s="273">
        <f>SUM(I32:I33)</f>
        <v>0</v>
      </c>
      <c r="J31" s="272">
        <f>SUM(J32:J33)</f>
        <v>32.96</v>
      </c>
    </row>
    <row r="32" spans="1:10" ht="12" customHeight="1">
      <c r="A32" s="367"/>
      <c r="B32" s="277"/>
      <c r="C32" s="278"/>
      <c r="D32" s="281"/>
      <c r="E32" s="89">
        <v>5169</v>
      </c>
      <c r="F32" s="72" t="s">
        <v>177</v>
      </c>
      <c r="G32" s="9">
        <v>50</v>
      </c>
      <c r="H32" s="86">
        <f>50-30</f>
        <v>20</v>
      </c>
      <c r="I32" s="86"/>
      <c r="J32" s="128">
        <f>H32+I32</f>
        <v>20</v>
      </c>
    </row>
    <row r="33" spans="1:10" ht="12" customHeight="1" thickBot="1">
      <c r="A33" s="367"/>
      <c r="B33" s="73"/>
      <c r="C33" s="282"/>
      <c r="D33" s="136"/>
      <c r="E33" s="136">
        <v>5175</v>
      </c>
      <c r="F33" s="283" t="s">
        <v>80</v>
      </c>
      <c r="G33" s="4">
        <v>12.96</v>
      </c>
      <c r="H33" s="83">
        <v>12.96</v>
      </c>
      <c r="I33" s="83"/>
      <c r="J33" s="5">
        <f>H33+I33</f>
        <v>12.96</v>
      </c>
    </row>
    <row r="34" spans="1:10" ht="12" customHeight="1" thickBot="1">
      <c r="A34" s="367"/>
      <c r="B34" s="284" t="s">
        <v>27</v>
      </c>
      <c r="C34" s="253" t="s">
        <v>3</v>
      </c>
      <c r="D34" s="254" t="s">
        <v>3</v>
      </c>
      <c r="E34" s="254" t="s">
        <v>3</v>
      </c>
      <c r="F34" s="255" t="s">
        <v>178</v>
      </c>
      <c r="G34" s="256">
        <f>G35+G45+G47+G49+G51+G53+G55+G57+G59+G61+G64+G66</f>
        <v>3842.23</v>
      </c>
      <c r="H34" s="256">
        <f>H35+H45+H47+H49+H51+H53+H55+H57+H59+H61+H64+H66</f>
        <v>4735.866</v>
      </c>
      <c r="I34" s="256">
        <f>I35+I45+I47+I49+I51+I53+I55+I57+I59+I61+I64+I66</f>
        <v>0</v>
      </c>
      <c r="J34" s="257">
        <f>J35+J45+J47+J49+J51+J53+J55+J57+J59+J61+J64+J66</f>
        <v>4730.866</v>
      </c>
    </row>
    <row r="35" spans="1:10" ht="12" customHeight="1" hidden="1">
      <c r="A35" s="367"/>
      <c r="B35" s="285" t="s">
        <v>149</v>
      </c>
      <c r="C35" s="259" t="s">
        <v>179</v>
      </c>
      <c r="D35" s="260">
        <v>2223</v>
      </c>
      <c r="E35" s="260" t="s">
        <v>3</v>
      </c>
      <c r="F35" s="261" t="s">
        <v>180</v>
      </c>
      <c r="G35" s="262">
        <f>SUM(G36:G44)</f>
        <v>783.23</v>
      </c>
      <c r="H35" s="286">
        <f>SUM(H36:H44)</f>
        <v>978.351</v>
      </c>
      <c r="I35" s="263">
        <f>SUM(I36:I44)</f>
        <v>0</v>
      </c>
      <c r="J35" s="262">
        <f>SUM(J36:J44)</f>
        <v>973.351</v>
      </c>
    </row>
    <row r="36" spans="1:10" s="292" customFormat="1" ht="12" customHeight="1" hidden="1">
      <c r="A36" s="367"/>
      <c r="B36" s="287"/>
      <c r="C36" s="288"/>
      <c r="D36" s="289"/>
      <c r="E36" s="71">
        <v>5021</v>
      </c>
      <c r="F36" s="68" t="s">
        <v>181</v>
      </c>
      <c r="G36" s="128">
        <v>16</v>
      </c>
      <c r="H36" s="290">
        <f>16+45</f>
        <v>61</v>
      </c>
      <c r="I36" s="291"/>
      <c r="J36" s="128">
        <f aca="true" t="shared" si="1" ref="J36:J44">H36+I36</f>
        <v>61</v>
      </c>
    </row>
    <row r="37" spans="1:10" s="234" customFormat="1" ht="12" customHeight="1" hidden="1">
      <c r="A37" s="367"/>
      <c r="B37" s="293"/>
      <c r="C37" s="280"/>
      <c r="D37" s="281"/>
      <c r="E37" s="89">
        <v>5031</v>
      </c>
      <c r="F37" s="72" t="s">
        <v>182</v>
      </c>
      <c r="G37" s="128">
        <v>5.23</v>
      </c>
      <c r="H37" s="290">
        <f>5.23+10</f>
        <v>15.23</v>
      </c>
      <c r="I37" s="294"/>
      <c r="J37" s="128">
        <f t="shared" si="1"/>
        <v>15.23</v>
      </c>
    </row>
    <row r="38" spans="1:10" s="234" customFormat="1" ht="12" customHeight="1" hidden="1">
      <c r="A38" s="367"/>
      <c r="B38" s="239"/>
      <c r="C38" s="295"/>
      <c r="D38" s="89"/>
      <c r="E38" s="89">
        <v>5032</v>
      </c>
      <c r="F38" s="72" t="s">
        <v>183</v>
      </c>
      <c r="G38" s="128">
        <v>2</v>
      </c>
      <c r="H38" s="290">
        <f>2+4</f>
        <v>6</v>
      </c>
      <c r="I38" s="296"/>
      <c r="J38" s="128">
        <f t="shared" si="1"/>
        <v>6</v>
      </c>
    </row>
    <row r="39" spans="1:10" s="234" customFormat="1" ht="12" customHeight="1" hidden="1">
      <c r="A39" s="367"/>
      <c r="B39" s="297"/>
      <c r="C39" s="295"/>
      <c r="D39" s="89"/>
      <c r="E39" s="89">
        <v>5139</v>
      </c>
      <c r="F39" s="72" t="s">
        <v>79</v>
      </c>
      <c r="G39" s="7">
        <v>50</v>
      </c>
      <c r="H39" s="298">
        <f>50-44</f>
        <v>6</v>
      </c>
      <c r="I39" s="296"/>
      <c r="J39" s="128">
        <f t="shared" si="1"/>
        <v>6</v>
      </c>
    </row>
    <row r="40" spans="1:10" s="234" customFormat="1" ht="12" customHeight="1" hidden="1">
      <c r="A40" s="367"/>
      <c r="B40" s="297"/>
      <c r="C40" s="295"/>
      <c r="D40" s="89"/>
      <c r="E40" s="89">
        <v>5164</v>
      </c>
      <c r="F40" s="72" t="s">
        <v>158</v>
      </c>
      <c r="G40" s="7">
        <v>0</v>
      </c>
      <c r="H40" s="298">
        <v>5</v>
      </c>
      <c r="I40" s="296"/>
      <c r="J40" s="128"/>
    </row>
    <row r="41" spans="1:10" s="234" customFormat="1" ht="12" customHeight="1" hidden="1">
      <c r="A41" s="367"/>
      <c r="B41" s="297"/>
      <c r="C41" s="295"/>
      <c r="D41" s="89"/>
      <c r="E41" s="89">
        <v>5169</v>
      </c>
      <c r="F41" s="266" t="s">
        <v>78</v>
      </c>
      <c r="G41" s="7">
        <v>700</v>
      </c>
      <c r="H41" s="298">
        <f>700+81.121+35+41</f>
        <v>857.121</v>
      </c>
      <c r="I41" s="299"/>
      <c r="J41" s="128">
        <f t="shared" si="1"/>
        <v>857.121</v>
      </c>
    </row>
    <row r="42" spans="1:10" s="234" customFormat="1" ht="12" customHeight="1" hidden="1">
      <c r="A42" s="367"/>
      <c r="B42" s="297"/>
      <c r="C42" s="295"/>
      <c r="D42" s="89"/>
      <c r="E42" s="89">
        <v>5173</v>
      </c>
      <c r="F42" s="266" t="s">
        <v>125</v>
      </c>
      <c r="G42" s="7">
        <v>0</v>
      </c>
      <c r="H42" s="298">
        <v>2</v>
      </c>
      <c r="I42" s="296"/>
      <c r="J42" s="128">
        <f t="shared" si="1"/>
        <v>2</v>
      </c>
    </row>
    <row r="43" spans="1:10" s="234" customFormat="1" ht="12" customHeight="1" hidden="1">
      <c r="A43" s="367"/>
      <c r="B43" s="297"/>
      <c r="C43" s="295"/>
      <c r="D43" s="89"/>
      <c r="E43" s="89">
        <v>5175</v>
      </c>
      <c r="F43" s="266" t="s">
        <v>80</v>
      </c>
      <c r="G43" s="7">
        <v>10</v>
      </c>
      <c r="H43" s="298">
        <f>10+8+4</f>
        <v>22</v>
      </c>
      <c r="I43" s="299"/>
      <c r="J43" s="128">
        <f t="shared" si="1"/>
        <v>22</v>
      </c>
    </row>
    <row r="44" spans="1:10" s="234" customFormat="1" ht="12" customHeight="1" hidden="1">
      <c r="A44" s="367"/>
      <c r="B44" s="297"/>
      <c r="C44" s="295"/>
      <c r="D44" s="89"/>
      <c r="E44" s="89">
        <v>5424</v>
      </c>
      <c r="F44" s="266" t="s">
        <v>184</v>
      </c>
      <c r="G44" s="7">
        <v>0</v>
      </c>
      <c r="H44" s="298">
        <v>4</v>
      </c>
      <c r="I44" s="299"/>
      <c r="J44" s="128">
        <f t="shared" si="1"/>
        <v>4</v>
      </c>
    </row>
    <row r="45" spans="1:10" ht="12" customHeight="1" hidden="1">
      <c r="A45" s="367"/>
      <c r="B45" s="276" t="s">
        <v>149</v>
      </c>
      <c r="C45" s="269" t="s">
        <v>185</v>
      </c>
      <c r="D45" s="270">
        <v>2223</v>
      </c>
      <c r="E45" s="270" t="s">
        <v>3</v>
      </c>
      <c r="F45" s="271" t="s">
        <v>186</v>
      </c>
      <c r="G45" s="273">
        <f>SUM(G46:G46)</f>
        <v>0</v>
      </c>
      <c r="H45" s="273">
        <f>SUM(H46:H46)</f>
        <v>10</v>
      </c>
      <c r="I45" s="273">
        <f>SUM(I46:I46)</f>
        <v>0</v>
      </c>
      <c r="J45" s="272">
        <f>SUM(J46:J46)</f>
        <v>10</v>
      </c>
    </row>
    <row r="46" spans="1:10" ht="12" customHeight="1" hidden="1">
      <c r="A46" s="367"/>
      <c r="B46" s="297"/>
      <c r="C46" s="295"/>
      <c r="D46" s="89"/>
      <c r="E46" s="89">
        <v>5321</v>
      </c>
      <c r="F46" s="300" t="s">
        <v>187</v>
      </c>
      <c r="G46" s="69">
        <v>0</v>
      </c>
      <c r="H46" s="69">
        <v>10</v>
      </c>
      <c r="I46" s="69"/>
      <c r="J46" s="128">
        <f>H46+I46</f>
        <v>10</v>
      </c>
    </row>
    <row r="47" spans="1:10" ht="12" customHeight="1" hidden="1">
      <c r="A47" s="367"/>
      <c r="B47" s="276" t="s">
        <v>149</v>
      </c>
      <c r="C47" s="269" t="s">
        <v>188</v>
      </c>
      <c r="D47" s="270">
        <v>2223</v>
      </c>
      <c r="E47" s="270" t="s">
        <v>3</v>
      </c>
      <c r="F47" s="271" t="s">
        <v>189</v>
      </c>
      <c r="G47" s="273">
        <f>SUM(G48:G48)</f>
        <v>0</v>
      </c>
      <c r="H47" s="273">
        <f>SUM(H48:H48)</f>
        <v>26</v>
      </c>
      <c r="I47" s="273">
        <f>SUM(I48:I48)</f>
        <v>0</v>
      </c>
      <c r="J47" s="272">
        <f>SUM(J48:J48)</f>
        <v>26</v>
      </c>
    </row>
    <row r="48" spans="1:10" ht="12" customHeight="1" hidden="1">
      <c r="A48" s="367"/>
      <c r="B48" s="297"/>
      <c r="C48" s="295"/>
      <c r="D48" s="89"/>
      <c r="E48" s="89">
        <v>5321</v>
      </c>
      <c r="F48" s="300" t="s">
        <v>187</v>
      </c>
      <c r="G48" s="69">
        <v>0</v>
      </c>
      <c r="H48" s="69">
        <v>26</v>
      </c>
      <c r="I48" s="69"/>
      <c r="J48" s="128">
        <f>H48+I48</f>
        <v>26</v>
      </c>
    </row>
    <row r="49" spans="1:10" ht="12" customHeight="1" hidden="1">
      <c r="A49" s="367"/>
      <c r="B49" s="276" t="s">
        <v>149</v>
      </c>
      <c r="C49" s="269" t="s">
        <v>190</v>
      </c>
      <c r="D49" s="270">
        <v>2223</v>
      </c>
      <c r="E49" s="270" t="s">
        <v>3</v>
      </c>
      <c r="F49" s="271" t="s">
        <v>191</v>
      </c>
      <c r="G49" s="273">
        <f>SUM(G50:G50)</f>
        <v>0</v>
      </c>
      <c r="H49" s="273">
        <f>SUM(H50:H50)</f>
        <v>10</v>
      </c>
      <c r="I49" s="273">
        <f>SUM(I50:I50)</f>
        <v>0</v>
      </c>
      <c r="J49" s="272">
        <f>SUM(J50:J50)</f>
        <v>10</v>
      </c>
    </row>
    <row r="50" spans="1:10" ht="12" customHeight="1" hidden="1">
      <c r="A50" s="367"/>
      <c r="B50" s="297"/>
      <c r="C50" s="295"/>
      <c r="D50" s="89"/>
      <c r="E50" s="89">
        <v>5321</v>
      </c>
      <c r="F50" s="300" t="s">
        <v>187</v>
      </c>
      <c r="G50" s="69">
        <v>0</v>
      </c>
      <c r="H50" s="69">
        <v>10</v>
      </c>
      <c r="I50" s="69"/>
      <c r="J50" s="128">
        <f>H50+I50</f>
        <v>10</v>
      </c>
    </row>
    <row r="51" spans="1:10" ht="12" customHeight="1" hidden="1">
      <c r="A51" s="367"/>
      <c r="B51" s="276" t="s">
        <v>149</v>
      </c>
      <c r="C51" s="269" t="s">
        <v>192</v>
      </c>
      <c r="D51" s="270">
        <v>2223</v>
      </c>
      <c r="E51" s="270" t="s">
        <v>3</v>
      </c>
      <c r="F51" s="271" t="s">
        <v>193</v>
      </c>
      <c r="G51" s="273">
        <f>SUM(G52:G52)</f>
        <v>0</v>
      </c>
      <c r="H51" s="273">
        <f>SUM(H52:H52)</f>
        <v>10</v>
      </c>
      <c r="I51" s="273">
        <f>SUM(I52:I52)</f>
        <v>0</v>
      </c>
      <c r="J51" s="272">
        <f>SUM(J52:J52)</f>
        <v>10</v>
      </c>
    </row>
    <row r="52" spans="1:10" ht="12" customHeight="1" hidden="1">
      <c r="A52" s="367"/>
      <c r="B52" s="297"/>
      <c r="C52" s="295"/>
      <c r="D52" s="89"/>
      <c r="E52" s="89">
        <v>5321</v>
      </c>
      <c r="F52" s="300" t="s">
        <v>187</v>
      </c>
      <c r="G52" s="69">
        <v>0</v>
      </c>
      <c r="H52" s="69">
        <v>10</v>
      </c>
      <c r="I52" s="69"/>
      <c r="J52" s="128">
        <f>H52+I52</f>
        <v>10</v>
      </c>
    </row>
    <row r="53" spans="1:10" ht="12" customHeight="1" hidden="1">
      <c r="A53" s="367"/>
      <c r="B53" s="276" t="s">
        <v>149</v>
      </c>
      <c r="C53" s="269" t="s">
        <v>194</v>
      </c>
      <c r="D53" s="270">
        <v>2223</v>
      </c>
      <c r="E53" s="270" t="s">
        <v>3</v>
      </c>
      <c r="F53" s="271" t="s">
        <v>195</v>
      </c>
      <c r="G53" s="273">
        <f>SUM(G54:G54)</f>
        <v>0</v>
      </c>
      <c r="H53" s="273">
        <f>SUM(H54:H54)</f>
        <v>80</v>
      </c>
      <c r="I53" s="273">
        <f>SUM(I54:I54)</f>
        <v>0</v>
      </c>
      <c r="J53" s="272">
        <f>SUM(J54:J54)</f>
        <v>80</v>
      </c>
    </row>
    <row r="54" spans="1:10" ht="12" customHeight="1" hidden="1">
      <c r="A54" s="367"/>
      <c r="B54" s="297"/>
      <c r="C54" s="295"/>
      <c r="D54" s="89"/>
      <c r="E54" s="89">
        <v>5321</v>
      </c>
      <c r="F54" s="300" t="s">
        <v>187</v>
      </c>
      <c r="G54" s="69">
        <v>0</v>
      </c>
      <c r="H54" s="69">
        <v>80</v>
      </c>
      <c r="I54" s="69"/>
      <c r="J54" s="128">
        <f>H54+I54</f>
        <v>80</v>
      </c>
    </row>
    <row r="55" spans="1:10" ht="12" customHeight="1" hidden="1">
      <c r="A55" s="367"/>
      <c r="B55" s="276" t="s">
        <v>149</v>
      </c>
      <c r="C55" s="269" t="s">
        <v>196</v>
      </c>
      <c r="D55" s="270">
        <v>2223</v>
      </c>
      <c r="E55" s="270" t="s">
        <v>3</v>
      </c>
      <c r="F55" s="271" t="s">
        <v>197</v>
      </c>
      <c r="G55" s="273">
        <f>SUM(G56:G56)</f>
        <v>0</v>
      </c>
      <c r="H55" s="273">
        <f>SUM(H56:H56)</f>
        <v>86</v>
      </c>
      <c r="I55" s="273">
        <f>SUM(I56:I56)</f>
        <v>0</v>
      </c>
      <c r="J55" s="272">
        <f>SUM(J56:J56)</f>
        <v>86</v>
      </c>
    </row>
    <row r="56" spans="1:10" ht="12" customHeight="1" hidden="1">
      <c r="A56" s="367"/>
      <c r="B56" s="297"/>
      <c r="C56" s="295"/>
      <c r="D56" s="89"/>
      <c r="E56" s="89">
        <v>5321</v>
      </c>
      <c r="F56" s="300" t="s">
        <v>187</v>
      </c>
      <c r="G56" s="69">
        <v>0</v>
      </c>
      <c r="H56" s="69">
        <v>86</v>
      </c>
      <c r="I56" s="69"/>
      <c r="J56" s="128">
        <f>H56+I56</f>
        <v>86</v>
      </c>
    </row>
    <row r="57" spans="1:10" ht="12" customHeight="1" hidden="1">
      <c r="A57" s="367"/>
      <c r="B57" s="276" t="s">
        <v>149</v>
      </c>
      <c r="C57" s="269" t="s">
        <v>198</v>
      </c>
      <c r="D57" s="270">
        <v>2223</v>
      </c>
      <c r="E57" s="270" t="s">
        <v>3</v>
      </c>
      <c r="F57" s="271" t="s">
        <v>199</v>
      </c>
      <c r="G57" s="273">
        <f>SUM(G58:G58)</f>
        <v>0</v>
      </c>
      <c r="H57" s="273">
        <f>SUM(H58:H58)</f>
        <v>28</v>
      </c>
      <c r="I57" s="273">
        <f>SUM(I58:I58)</f>
        <v>0</v>
      </c>
      <c r="J57" s="272">
        <f>SUM(J58:J58)</f>
        <v>28</v>
      </c>
    </row>
    <row r="58" spans="1:10" ht="12" customHeight="1" hidden="1">
      <c r="A58" s="367"/>
      <c r="B58" s="297"/>
      <c r="C58" s="295"/>
      <c r="D58" s="89"/>
      <c r="E58" s="89">
        <v>5321</v>
      </c>
      <c r="F58" s="300" t="s">
        <v>187</v>
      </c>
      <c r="G58" s="69">
        <v>0</v>
      </c>
      <c r="H58" s="69">
        <v>28</v>
      </c>
      <c r="I58" s="69"/>
      <c r="J58" s="128">
        <f>H58+I58</f>
        <v>28</v>
      </c>
    </row>
    <row r="59" spans="1:10" ht="12" customHeight="1" hidden="1">
      <c r="A59" s="367"/>
      <c r="B59" s="276" t="s">
        <v>149</v>
      </c>
      <c r="C59" s="269" t="s">
        <v>200</v>
      </c>
      <c r="D59" s="270">
        <v>2223</v>
      </c>
      <c r="E59" s="270" t="s">
        <v>3</v>
      </c>
      <c r="F59" s="271" t="s">
        <v>201</v>
      </c>
      <c r="G59" s="273">
        <f>SUM(G60:G60)</f>
        <v>0</v>
      </c>
      <c r="H59" s="273">
        <f>SUM(H60:H60)</f>
        <v>50</v>
      </c>
      <c r="I59" s="273">
        <f>SUM(I60:I60)</f>
        <v>0</v>
      </c>
      <c r="J59" s="272">
        <f>SUM(J60:J60)</f>
        <v>50</v>
      </c>
    </row>
    <row r="60" spans="1:10" ht="12" customHeight="1" hidden="1">
      <c r="A60" s="367"/>
      <c r="B60" s="297"/>
      <c r="C60" s="295"/>
      <c r="D60" s="89"/>
      <c r="E60" s="89">
        <v>5321</v>
      </c>
      <c r="F60" s="300" t="s">
        <v>187</v>
      </c>
      <c r="G60" s="69">
        <v>0</v>
      </c>
      <c r="H60" s="69">
        <v>50</v>
      </c>
      <c r="I60" s="69"/>
      <c r="J60" s="128">
        <f>H60+I60</f>
        <v>50</v>
      </c>
    </row>
    <row r="61" spans="1:10" s="292" customFormat="1" ht="12" customHeight="1" hidden="1">
      <c r="A61" s="367"/>
      <c r="B61" s="276" t="s">
        <v>149</v>
      </c>
      <c r="C61" s="269" t="s">
        <v>202</v>
      </c>
      <c r="D61" s="270">
        <v>2223</v>
      </c>
      <c r="E61" s="270" t="s">
        <v>3</v>
      </c>
      <c r="F61" s="271" t="s">
        <v>203</v>
      </c>
      <c r="G61" s="272">
        <f>SUM(G62:G63)</f>
        <v>930</v>
      </c>
      <c r="H61" s="301">
        <f>SUM(H62:H63)</f>
        <v>1189.915</v>
      </c>
      <c r="I61" s="272">
        <f>SUM(I62:I63)</f>
        <v>0</v>
      </c>
      <c r="J61" s="272">
        <f>SUM(J62:J63)</f>
        <v>1189.915</v>
      </c>
    </row>
    <row r="62" spans="1:10" s="292" customFormat="1" ht="12" customHeight="1" hidden="1">
      <c r="A62" s="367"/>
      <c r="B62" s="276"/>
      <c r="C62" s="269"/>
      <c r="D62" s="270"/>
      <c r="E62" s="89">
        <v>5164</v>
      </c>
      <c r="F62" s="266" t="s">
        <v>158</v>
      </c>
      <c r="G62" s="7">
        <v>290</v>
      </c>
      <c r="H62" s="298">
        <f>290+174+1</f>
        <v>465</v>
      </c>
      <c r="I62" s="69"/>
      <c r="J62" s="128">
        <f>H62+I62</f>
        <v>465</v>
      </c>
    </row>
    <row r="63" spans="1:10" s="292" customFormat="1" ht="12" customHeight="1" hidden="1">
      <c r="A63" s="367"/>
      <c r="B63" s="276"/>
      <c r="C63" s="269"/>
      <c r="D63" s="270"/>
      <c r="E63" s="89">
        <v>5169</v>
      </c>
      <c r="F63" s="72" t="s">
        <v>78</v>
      </c>
      <c r="G63" s="7">
        <v>640</v>
      </c>
      <c r="H63" s="298">
        <f>640+158.915-74</f>
        <v>724.915</v>
      </c>
      <c r="I63" s="302"/>
      <c r="J63" s="128">
        <f>H63+I63</f>
        <v>724.915</v>
      </c>
    </row>
    <row r="64" spans="1:10" s="292" customFormat="1" ht="12" customHeight="1" hidden="1">
      <c r="A64" s="367"/>
      <c r="B64" s="276" t="s">
        <v>149</v>
      </c>
      <c r="C64" s="269" t="s">
        <v>204</v>
      </c>
      <c r="D64" s="270">
        <v>2223</v>
      </c>
      <c r="E64" s="270" t="s">
        <v>3</v>
      </c>
      <c r="F64" s="271" t="s">
        <v>205</v>
      </c>
      <c r="G64" s="272">
        <f>SUM(G65:G65)</f>
        <v>1624</v>
      </c>
      <c r="H64" s="301">
        <f>SUM(H65:H65)</f>
        <v>1771.6</v>
      </c>
      <c r="I64" s="272">
        <f>SUM(I65:I65)</f>
        <v>0</v>
      </c>
      <c r="J64" s="272">
        <f>SUM(J65:J65)</f>
        <v>1771.6</v>
      </c>
    </row>
    <row r="65" spans="1:10" s="234" customFormat="1" ht="12" customHeight="1" hidden="1">
      <c r="A65" s="367"/>
      <c r="B65" s="297"/>
      <c r="C65" s="295"/>
      <c r="D65" s="89"/>
      <c r="E65" s="89">
        <v>5169</v>
      </c>
      <c r="F65" s="266" t="s">
        <v>78</v>
      </c>
      <c r="G65" s="7">
        <v>1624</v>
      </c>
      <c r="H65" s="303">
        <f>1624+147.6</f>
        <v>1771.6</v>
      </c>
      <c r="I65" s="302"/>
      <c r="J65" s="128">
        <f>H65+I65</f>
        <v>1771.6</v>
      </c>
    </row>
    <row r="66" spans="1:10" s="292" customFormat="1" ht="12" customHeight="1" hidden="1">
      <c r="A66" s="367"/>
      <c r="B66" s="276" t="s">
        <v>149</v>
      </c>
      <c r="C66" s="269" t="s">
        <v>206</v>
      </c>
      <c r="D66" s="270">
        <v>2223</v>
      </c>
      <c r="E66" s="270" t="s">
        <v>3</v>
      </c>
      <c r="F66" s="271" t="s">
        <v>207</v>
      </c>
      <c r="G66" s="272">
        <f>SUM(G67:G73)</f>
        <v>505</v>
      </c>
      <c r="H66" s="301">
        <f>SUM(H67:H73)</f>
        <v>496</v>
      </c>
      <c r="I66" s="272">
        <f>SUM(I67:I73)</f>
        <v>0</v>
      </c>
      <c r="J66" s="272">
        <f>SUM(J67:J73)</f>
        <v>496</v>
      </c>
    </row>
    <row r="67" spans="1:10" s="292" customFormat="1" ht="12" customHeight="1" hidden="1">
      <c r="A67" s="367"/>
      <c r="B67" s="297"/>
      <c r="C67" s="295"/>
      <c r="D67" s="89"/>
      <c r="E67" s="89">
        <v>5139</v>
      </c>
      <c r="F67" s="72" t="s">
        <v>79</v>
      </c>
      <c r="G67" s="7">
        <v>50</v>
      </c>
      <c r="H67" s="298">
        <f>50-30</f>
        <v>20</v>
      </c>
      <c r="I67" s="299"/>
      <c r="J67" s="128">
        <f aca="true" t="shared" si="2" ref="J67:J73">H67+I67</f>
        <v>20</v>
      </c>
    </row>
    <row r="68" spans="1:10" s="292" customFormat="1" ht="12" customHeight="1" hidden="1">
      <c r="A68" s="367"/>
      <c r="B68" s="297"/>
      <c r="C68" s="295"/>
      <c r="D68" s="89"/>
      <c r="E68" s="89">
        <v>5151</v>
      </c>
      <c r="F68" s="72" t="s">
        <v>208</v>
      </c>
      <c r="G68" s="7">
        <v>35</v>
      </c>
      <c r="H68" s="298">
        <f>35+6</f>
        <v>41</v>
      </c>
      <c r="I68" s="299"/>
      <c r="J68" s="128">
        <f t="shared" si="2"/>
        <v>41</v>
      </c>
    </row>
    <row r="69" spans="1:10" s="292" customFormat="1" ht="12" customHeight="1" hidden="1">
      <c r="A69" s="367"/>
      <c r="B69" s="297"/>
      <c r="C69" s="295"/>
      <c r="D69" s="89"/>
      <c r="E69" s="89">
        <v>5153</v>
      </c>
      <c r="F69" s="72" t="s">
        <v>209</v>
      </c>
      <c r="G69" s="128">
        <v>130</v>
      </c>
      <c r="H69" s="290">
        <f>130-11</f>
        <v>119</v>
      </c>
      <c r="I69" s="299"/>
      <c r="J69" s="128">
        <f t="shared" si="2"/>
        <v>119</v>
      </c>
    </row>
    <row r="70" spans="1:10" s="292" customFormat="1" ht="12" customHeight="1" hidden="1">
      <c r="A70" s="367"/>
      <c r="B70" s="297"/>
      <c r="C70" s="295"/>
      <c r="D70" s="89"/>
      <c r="E70" s="89">
        <v>5154</v>
      </c>
      <c r="F70" s="72" t="s">
        <v>210</v>
      </c>
      <c r="G70" s="128">
        <v>30</v>
      </c>
      <c r="H70" s="290">
        <f>30+4</f>
        <v>34</v>
      </c>
      <c r="I70" s="299"/>
      <c r="J70" s="128">
        <f t="shared" si="2"/>
        <v>34</v>
      </c>
    </row>
    <row r="71" spans="1:10" s="292" customFormat="1" ht="12" customHeight="1" hidden="1">
      <c r="A71" s="367"/>
      <c r="B71" s="297"/>
      <c r="C71" s="295"/>
      <c r="D71" s="89"/>
      <c r="E71" s="89">
        <v>5162</v>
      </c>
      <c r="F71" s="72" t="s">
        <v>211</v>
      </c>
      <c r="G71" s="128">
        <v>0</v>
      </c>
      <c r="H71" s="290">
        <v>8</v>
      </c>
      <c r="I71" s="299"/>
      <c r="J71" s="128">
        <f t="shared" si="2"/>
        <v>8</v>
      </c>
    </row>
    <row r="72" spans="1:10" s="292" customFormat="1" ht="12" customHeight="1" hidden="1">
      <c r="A72" s="367"/>
      <c r="B72" s="297"/>
      <c r="C72" s="295"/>
      <c r="D72" s="89"/>
      <c r="E72" s="89">
        <v>5169</v>
      </c>
      <c r="F72" s="72" t="s">
        <v>78</v>
      </c>
      <c r="G72" s="128">
        <v>250</v>
      </c>
      <c r="H72" s="290">
        <f>250+32-18</f>
        <v>264</v>
      </c>
      <c r="I72" s="302"/>
      <c r="J72" s="128">
        <f t="shared" si="2"/>
        <v>264</v>
      </c>
    </row>
    <row r="73" spans="1:10" s="292" customFormat="1" ht="12" customHeight="1" hidden="1">
      <c r="A73" s="367"/>
      <c r="B73" s="297"/>
      <c r="C73" s="295"/>
      <c r="D73" s="89"/>
      <c r="E73" s="89">
        <v>5175</v>
      </c>
      <c r="F73" s="72" t="s">
        <v>80</v>
      </c>
      <c r="G73" s="5">
        <v>10</v>
      </c>
      <c r="H73" s="290">
        <v>10</v>
      </c>
      <c r="I73" s="299"/>
      <c r="J73" s="5">
        <f t="shared" si="2"/>
        <v>10</v>
      </c>
    </row>
    <row r="74" spans="1:10" ht="12" customHeight="1" thickBot="1">
      <c r="A74" s="367"/>
      <c r="B74" s="252" t="s">
        <v>27</v>
      </c>
      <c r="C74" s="253" t="s">
        <v>3</v>
      </c>
      <c r="D74" s="254" t="s">
        <v>3</v>
      </c>
      <c r="E74" s="254" t="s">
        <v>3</v>
      </c>
      <c r="F74" s="255" t="s">
        <v>212</v>
      </c>
      <c r="G74" s="256">
        <f>G75+G78+G80+G82+G84</f>
        <v>514160</v>
      </c>
      <c r="H74" s="256">
        <f>H75+H78+H80+H82+H84</f>
        <v>650755.397</v>
      </c>
      <c r="I74" s="256">
        <f>I75+I78+I80+I82+I84</f>
        <v>0</v>
      </c>
      <c r="J74" s="257">
        <f>J75+J78+J80+J82+J84</f>
        <v>650755.397</v>
      </c>
    </row>
    <row r="75" spans="1:10" ht="12" customHeight="1" hidden="1">
      <c r="A75" s="367"/>
      <c r="B75" s="258" t="s">
        <v>149</v>
      </c>
      <c r="C75" s="259" t="s">
        <v>213</v>
      </c>
      <c r="D75" s="260">
        <v>2221</v>
      </c>
      <c r="E75" s="260" t="s">
        <v>3</v>
      </c>
      <c r="F75" s="261" t="s">
        <v>214</v>
      </c>
      <c r="G75" s="262">
        <f>SUM(G76:G77)</f>
        <v>225860</v>
      </c>
      <c r="H75" s="262">
        <f>SUM(H76:H77)</f>
        <v>334504.341</v>
      </c>
      <c r="I75" s="262">
        <f>SUM(I76:I77)</f>
        <v>0</v>
      </c>
      <c r="J75" s="262">
        <f>SUM(J76:J77)</f>
        <v>334504.341</v>
      </c>
    </row>
    <row r="76" spans="1:10" ht="12" customHeight="1" hidden="1">
      <c r="A76" s="367"/>
      <c r="B76" s="239"/>
      <c r="C76" s="295"/>
      <c r="D76" s="89"/>
      <c r="E76" s="89">
        <v>5193</v>
      </c>
      <c r="F76" s="72" t="s">
        <v>215</v>
      </c>
      <c r="G76" s="7">
        <v>225860</v>
      </c>
      <c r="H76" s="265">
        <f>225860+4300+14721.341</f>
        <v>244881.34100000001</v>
      </c>
      <c r="I76" s="304"/>
      <c r="J76" s="128">
        <f>H76+I76</f>
        <v>244881.34100000001</v>
      </c>
    </row>
    <row r="77" spans="1:10" ht="12" customHeight="1" hidden="1">
      <c r="A77" s="367"/>
      <c r="B77" s="239"/>
      <c r="C77" s="305" t="s">
        <v>216</v>
      </c>
      <c r="D77" s="89"/>
      <c r="E77" s="89">
        <v>5193</v>
      </c>
      <c r="F77" s="72" t="s">
        <v>217</v>
      </c>
      <c r="G77" s="69">
        <v>0</v>
      </c>
      <c r="H77" s="69">
        <v>89623</v>
      </c>
      <c r="I77" s="69"/>
      <c r="J77" s="306">
        <f>H77+I77</f>
        <v>89623</v>
      </c>
    </row>
    <row r="78" spans="1:10" ht="12" customHeight="1" hidden="1">
      <c r="A78" s="367"/>
      <c r="B78" s="268" t="s">
        <v>149</v>
      </c>
      <c r="C78" s="269" t="s">
        <v>218</v>
      </c>
      <c r="D78" s="270">
        <v>2242</v>
      </c>
      <c r="E78" s="270" t="s">
        <v>3</v>
      </c>
      <c r="F78" s="307" t="s">
        <v>219</v>
      </c>
      <c r="G78" s="272">
        <f>SUM(G79:G79)</f>
        <v>267600</v>
      </c>
      <c r="H78" s="308">
        <f>SUM(H79:H79)</f>
        <v>295300</v>
      </c>
      <c r="I78" s="273">
        <f>SUM(I79:I79)</f>
        <v>0</v>
      </c>
      <c r="J78" s="272">
        <f>SUM(J79:J79)</f>
        <v>295300</v>
      </c>
    </row>
    <row r="79" spans="1:10" ht="12" customHeight="1" hidden="1">
      <c r="A79" s="367"/>
      <c r="B79" s="239"/>
      <c r="C79" s="295"/>
      <c r="D79" s="89"/>
      <c r="E79" s="89">
        <v>5193</v>
      </c>
      <c r="F79" s="72" t="s">
        <v>217</v>
      </c>
      <c r="G79" s="7">
        <v>267600</v>
      </c>
      <c r="H79" s="240">
        <f>267600+22000+5700</f>
        <v>295300</v>
      </c>
      <c r="I79" s="69"/>
      <c r="J79" s="128">
        <f>H79+I79</f>
        <v>295300</v>
      </c>
    </row>
    <row r="80" spans="1:10" s="234" customFormat="1" ht="12" customHeight="1" hidden="1">
      <c r="A80" s="367"/>
      <c r="B80" s="268" t="s">
        <v>149</v>
      </c>
      <c r="C80" s="269" t="s">
        <v>220</v>
      </c>
      <c r="D80" s="270">
        <v>2221</v>
      </c>
      <c r="E80" s="270" t="s">
        <v>3</v>
      </c>
      <c r="F80" s="309" t="s">
        <v>221</v>
      </c>
      <c r="G80" s="272">
        <f>SUM(G81)</f>
        <v>9500</v>
      </c>
      <c r="H80" s="308">
        <f>SUM(H81)</f>
        <v>9500</v>
      </c>
      <c r="I80" s="273">
        <f>SUM(I81)</f>
        <v>0</v>
      </c>
      <c r="J80" s="272">
        <f>SUM(J81:J81)</f>
        <v>9500</v>
      </c>
    </row>
    <row r="81" spans="1:10" s="234" customFormat="1" ht="12" customHeight="1" hidden="1">
      <c r="A81" s="367"/>
      <c r="B81" s="239"/>
      <c r="C81" s="295"/>
      <c r="D81" s="89"/>
      <c r="E81" s="89">
        <v>5193</v>
      </c>
      <c r="F81" s="72" t="s">
        <v>222</v>
      </c>
      <c r="G81" s="7">
        <v>9500</v>
      </c>
      <c r="H81" s="231">
        <v>9500</v>
      </c>
      <c r="I81" s="69"/>
      <c r="J81" s="128">
        <f>H81+I81</f>
        <v>9500</v>
      </c>
    </row>
    <row r="82" spans="1:10" ht="12" customHeight="1" hidden="1">
      <c r="A82" s="367"/>
      <c r="B82" s="268" t="s">
        <v>149</v>
      </c>
      <c r="C82" s="269" t="s">
        <v>223</v>
      </c>
      <c r="D82" s="270">
        <v>2299</v>
      </c>
      <c r="E82" s="270" t="s">
        <v>3</v>
      </c>
      <c r="F82" s="271" t="s">
        <v>224</v>
      </c>
      <c r="G82" s="272">
        <f>SUM(G83:G83)</f>
        <v>10</v>
      </c>
      <c r="H82" s="308">
        <f>SUM(H83:H83)</f>
        <v>10</v>
      </c>
      <c r="I82" s="273">
        <f>SUM(I83:I83)</f>
        <v>0</v>
      </c>
      <c r="J82" s="272">
        <f>SUM(J83:J83)</f>
        <v>10</v>
      </c>
    </row>
    <row r="83" spans="1:10" ht="12" customHeight="1" hidden="1">
      <c r="A83" s="367"/>
      <c r="B83" s="293"/>
      <c r="C83" s="280"/>
      <c r="D83" s="281"/>
      <c r="E83" s="281">
        <v>5175</v>
      </c>
      <c r="F83" s="72" t="s">
        <v>80</v>
      </c>
      <c r="G83" s="7">
        <v>10</v>
      </c>
      <c r="H83" s="231">
        <v>10</v>
      </c>
      <c r="I83" s="69"/>
      <c r="J83" s="128">
        <f>H83+I83</f>
        <v>10</v>
      </c>
    </row>
    <row r="84" spans="1:10" ht="12" customHeight="1" hidden="1">
      <c r="A84" s="367"/>
      <c r="B84" s="268" t="s">
        <v>149</v>
      </c>
      <c r="C84" s="269" t="s">
        <v>225</v>
      </c>
      <c r="D84" s="270">
        <v>2299</v>
      </c>
      <c r="E84" s="270" t="s">
        <v>3</v>
      </c>
      <c r="F84" s="271" t="s">
        <v>226</v>
      </c>
      <c r="G84" s="272">
        <f>SUM(G85:G89)</f>
        <v>11190</v>
      </c>
      <c r="H84" s="308">
        <f>SUM(H85:H89)</f>
        <v>11441.056</v>
      </c>
      <c r="I84" s="273">
        <f>SUM(I85:I89)</f>
        <v>0</v>
      </c>
      <c r="J84" s="272">
        <f>SUM(J85:J89)</f>
        <v>11441.056</v>
      </c>
    </row>
    <row r="85" spans="1:10" s="234" customFormat="1" ht="12" customHeight="1" hidden="1">
      <c r="A85" s="367"/>
      <c r="B85" s="293"/>
      <c r="C85" s="280"/>
      <c r="D85" s="281"/>
      <c r="E85" s="71">
        <v>5139</v>
      </c>
      <c r="F85" s="68" t="s">
        <v>79</v>
      </c>
      <c r="G85" s="7">
        <v>200</v>
      </c>
      <c r="H85" s="298">
        <v>200</v>
      </c>
      <c r="I85" s="310"/>
      <c r="J85" s="128">
        <f>H85+I85</f>
        <v>200</v>
      </c>
    </row>
    <row r="86" spans="1:10" s="234" customFormat="1" ht="12" customHeight="1" hidden="1">
      <c r="A86" s="367"/>
      <c r="B86" s="293"/>
      <c r="C86" s="280"/>
      <c r="D86" s="281"/>
      <c r="E86" s="281">
        <v>5166</v>
      </c>
      <c r="F86" s="72" t="s">
        <v>159</v>
      </c>
      <c r="G86" s="7">
        <v>2000</v>
      </c>
      <c r="H86" s="265">
        <f>2000-200-135</f>
        <v>1665</v>
      </c>
      <c r="I86" s="310"/>
      <c r="J86" s="128">
        <f>H86+I86</f>
        <v>1665</v>
      </c>
    </row>
    <row r="87" spans="1:10" s="234" customFormat="1" ht="12" customHeight="1" hidden="1">
      <c r="A87" s="367"/>
      <c r="B87" s="293"/>
      <c r="C87" s="280"/>
      <c r="D87" s="281"/>
      <c r="E87" s="281">
        <v>5169</v>
      </c>
      <c r="F87" s="72" t="s">
        <v>78</v>
      </c>
      <c r="G87" s="7">
        <v>8900</v>
      </c>
      <c r="H87" s="265">
        <f>8900+386.056-18+200</f>
        <v>9468.056</v>
      </c>
      <c r="I87" s="310"/>
      <c r="J87" s="128">
        <f>H87+I87</f>
        <v>9468.056</v>
      </c>
    </row>
    <row r="88" spans="1:10" s="234" customFormat="1" ht="12" customHeight="1" hidden="1">
      <c r="A88" s="367"/>
      <c r="B88" s="293"/>
      <c r="C88" s="280"/>
      <c r="D88" s="281"/>
      <c r="E88" s="89">
        <v>5175</v>
      </c>
      <c r="F88" s="130" t="s">
        <v>80</v>
      </c>
      <c r="G88" s="9">
        <v>90</v>
      </c>
      <c r="H88" s="311">
        <v>90</v>
      </c>
      <c r="I88" s="310"/>
      <c r="J88" s="128">
        <f>H88+I88</f>
        <v>90</v>
      </c>
    </row>
    <row r="89" spans="1:10" s="234" customFormat="1" ht="12" customHeight="1" hidden="1">
      <c r="A89" s="367"/>
      <c r="B89" s="293"/>
      <c r="C89" s="280"/>
      <c r="D89" s="281"/>
      <c r="E89" s="89">
        <v>5361</v>
      </c>
      <c r="F89" s="266" t="s">
        <v>227</v>
      </c>
      <c r="G89" s="4">
        <v>0</v>
      </c>
      <c r="H89" s="312">
        <v>18</v>
      </c>
      <c r="I89" s="310"/>
      <c r="J89" s="128">
        <f>H89+I89</f>
        <v>18</v>
      </c>
    </row>
    <row r="90" spans="1:10" ht="12" customHeight="1" thickBot="1">
      <c r="A90" s="367"/>
      <c r="B90" s="313" t="s">
        <v>5</v>
      </c>
      <c r="C90" s="314" t="s">
        <v>3</v>
      </c>
      <c r="D90" s="1" t="s">
        <v>3</v>
      </c>
      <c r="E90" s="315" t="s">
        <v>3</v>
      </c>
      <c r="F90" s="316" t="s">
        <v>228</v>
      </c>
      <c r="G90" s="2">
        <f>G91+G93+G95+G97</f>
        <v>204000</v>
      </c>
      <c r="H90" s="2">
        <f>H91+H93+H95+H97</f>
        <v>0</v>
      </c>
      <c r="I90" s="3">
        <f>I91+I93+I95+I97</f>
        <v>0</v>
      </c>
      <c r="J90" s="2">
        <f>J91+J93+J95+J97</f>
        <v>0</v>
      </c>
    </row>
    <row r="91" spans="1:10" ht="12" customHeight="1" hidden="1">
      <c r="A91" s="367"/>
      <c r="B91" s="317" t="s">
        <v>5</v>
      </c>
      <c r="C91" s="318" t="s">
        <v>229</v>
      </c>
      <c r="D91" s="319" t="s">
        <v>3</v>
      </c>
      <c r="E91" s="319" t="s">
        <v>3</v>
      </c>
      <c r="F91" s="320" t="s">
        <v>230</v>
      </c>
      <c r="G91" s="321">
        <f>G92</f>
        <v>50000</v>
      </c>
      <c r="H91" s="321">
        <f>H92</f>
        <v>0</v>
      </c>
      <c r="I91" s="230">
        <f>I92</f>
        <v>0</v>
      </c>
      <c r="J91" s="321">
        <f>J92</f>
        <v>0</v>
      </c>
    </row>
    <row r="92" spans="1:10" ht="12" customHeight="1" hidden="1">
      <c r="A92" s="367"/>
      <c r="B92" s="322"/>
      <c r="C92" s="323"/>
      <c r="D92" s="324">
        <v>2212</v>
      </c>
      <c r="E92" s="325">
        <v>5171</v>
      </c>
      <c r="F92" s="217" t="s">
        <v>160</v>
      </c>
      <c r="G92" s="4">
        <v>50000</v>
      </c>
      <c r="H92" s="4">
        <v>0</v>
      </c>
      <c r="I92" s="214"/>
      <c r="J92" s="128">
        <f>H92+I92</f>
        <v>0</v>
      </c>
    </row>
    <row r="93" spans="1:10" ht="12" customHeight="1" hidden="1">
      <c r="A93" s="367"/>
      <c r="B93" s="317" t="s">
        <v>5</v>
      </c>
      <c r="C93" s="318" t="s">
        <v>231</v>
      </c>
      <c r="D93" s="319" t="s">
        <v>3</v>
      </c>
      <c r="E93" s="319" t="s">
        <v>3</v>
      </c>
      <c r="F93" s="326" t="s">
        <v>232</v>
      </c>
      <c r="G93" s="321">
        <f>G94</f>
        <v>56000</v>
      </c>
      <c r="H93" s="321">
        <f>H94</f>
        <v>0</v>
      </c>
      <c r="I93" s="230">
        <f>I94</f>
        <v>0</v>
      </c>
      <c r="J93" s="321">
        <f>J94</f>
        <v>0</v>
      </c>
    </row>
    <row r="94" spans="1:10" ht="12" customHeight="1" hidden="1">
      <c r="A94" s="367"/>
      <c r="B94" s="322"/>
      <c r="C94" s="323"/>
      <c r="D94" s="324">
        <v>2212</v>
      </c>
      <c r="E94" s="325">
        <v>5171</v>
      </c>
      <c r="F94" s="217" t="s">
        <v>160</v>
      </c>
      <c r="G94" s="4">
        <v>56000</v>
      </c>
      <c r="H94" s="4">
        <v>0</v>
      </c>
      <c r="I94" s="214"/>
      <c r="J94" s="128">
        <f>H94+I94</f>
        <v>0</v>
      </c>
    </row>
    <row r="95" spans="1:10" ht="12" customHeight="1" hidden="1">
      <c r="A95" s="367"/>
      <c r="B95" s="317" t="s">
        <v>5</v>
      </c>
      <c r="C95" s="318" t="s">
        <v>233</v>
      </c>
      <c r="D95" s="319" t="s">
        <v>3</v>
      </c>
      <c r="E95" s="319" t="s">
        <v>3</v>
      </c>
      <c r="F95" s="320" t="s">
        <v>234</v>
      </c>
      <c r="G95" s="321">
        <f>G96</f>
        <v>46000</v>
      </c>
      <c r="H95" s="321">
        <f>H96</f>
        <v>0</v>
      </c>
      <c r="I95" s="230">
        <f>I96</f>
        <v>0</v>
      </c>
      <c r="J95" s="321">
        <f>J96</f>
        <v>0</v>
      </c>
    </row>
    <row r="96" spans="1:10" ht="12" customHeight="1" hidden="1">
      <c r="A96" s="367"/>
      <c r="B96" s="322"/>
      <c r="C96" s="323"/>
      <c r="D96" s="324">
        <v>2212</v>
      </c>
      <c r="E96" s="325">
        <v>5171</v>
      </c>
      <c r="F96" s="217" t="s">
        <v>160</v>
      </c>
      <c r="G96" s="4">
        <v>46000</v>
      </c>
      <c r="H96" s="4">
        <v>0</v>
      </c>
      <c r="I96" s="214"/>
      <c r="J96" s="128">
        <f>H96+I96</f>
        <v>0</v>
      </c>
    </row>
    <row r="97" spans="1:10" ht="12" customHeight="1" hidden="1">
      <c r="A97" s="367"/>
      <c r="B97" s="317" t="s">
        <v>5</v>
      </c>
      <c r="C97" s="318" t="s">
        <v>235</v>
      </c>
      <c r="D97" s="319" t="s">
        <v>3</v>
      </c>
      <c r="E97" s="319" t="s">
        <v>3</v>
      </c>
      <c r="F97" s="320" t="s">
        <v>236</v>
      </c>
      <c r="G97" s="321">
        <f>G98</f>
        <v>52000</v>
      </c>
      <c r="H97" s="321">
        <f>H98</f>
        <v>0</v>
      </c>
      <c r="I97" s="230">
        <f>I98</f>
        <v>0</v>
      </c>
      <c r="J97" s="321">
        <f>J98</f>
        <v>0</v>
      </c>
    </row>
    <row r="98" spans="1:10" ht="12" customHeight="1" hidden="1">
      <c r="A98" s="367"/>
      <c r="B98" s="322"/>
      <c r="C98" s="323"/>
      <c r="D98" s="324">
        <v>2212</v>
      </c>
      <c r="E98" s="325">
        <v>5171</v>
      </c>
      <c r="F98" s="327" t="s">
        <v>160</v>
      </c>
      <c r="G98" s="4">
        <v>52000</v>
      </c>
      <c r="H98" s="4">
        <v>0</v>
      </c>
      <c r="I98" s="214"/>
      <c r="J98" s="5">
        <f>H98+I98</f>
        <v>0</v>
      </c>
    </row>
    <row r="99" spans="1:10" ht="12" customHeight="1" thickBot="1">
      <c r="A99" s="367"/>
      <c r="B99" s="328" t="s">
        <v>27</v>
      </c>
      <c r="C99" s="329" t="s">
        <v>3</v>
      </c>
      <c r="D99" s="330" t="s">
        <v>3</v>
      </c>
      <c r="E99" s="331" t="s">
        <v>3</v>
      </c>
      <c r="F99" s="332" t="s">
        <v>237</v>
      </c>
      <c r="G99" s="333">
        <f>G100+G103+G106+G109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</f>
        <v>0</v>
      </c>
      <c r="H99" s="333">
        <f>H100+H103+H106+H109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</f>
        <v>177721.00000000012</v>
      </c>
      <c r="I99" s="333">
        <f>I100+I103+I106+I109+I114+I117+I120+I123+I126+I129+I132+I135+I138+I141+I144+I147+I150+I153+I156+I159+I162+I165+I168+I171+I174+I177+I180+I183+I186+I189+I192+I195+I198+I201+I204+I207+I210+I213+I216+I219+I222+I225+I228+I231+I234+I237+I240+I243+I246+I249+I252+I255+I258+I261+I264+I267+I270+I273+I276+I279+I282+I285+I288+I291+I294+I297+I300+I303+I306+I309+I312+I315+I318+I321+I324+I327+I330+I333+I336+I339+I342+I345+I348+I351+I354+I357</f>
        <v>0</v>
      </c>
      <c r="J99" s="333">
        <f>J100+J103+J106+J109+J114+J117+J120+J123+J126+J129+J132+J135+J138+J141+J144+J147+J150+J153+J156+J159+J162+J165+J168+J171+J174+J177+J180+J183+J186+J189+J192+J195+J198+J201+J204+J207+J210+J213+J216+J219+J222+J225+J228+J231+J234+J237+J240+J243+J246+J249+J252+J255+J258+J261+J264+J267+J270+J273+J276+J279+J282+J285+J288+J291+J294+J297+J300+J303+J306+J309+J312+J315+J318+J321+J324+J327+J330+J333+J336+J339+J342+J345+J348+J351+J354+J357</f>
        <v>177721.00000000012</v>
      </c>
    </row>
    <row r="100" spans="1:10" ht="12" customHeight="1" hidden="1">
      <c r="A100" s="367"/>
      <c r="B100" s="317" t="s">
        <v>27</v>
      </c>
      <c r="C100" s="318" t="s">
        <v>238</v>
      </c>
      <c r="D100" s="319" t="s">
        <v>3</v>
      </c>
      <c r="E100" s="319" t="s">
        <v>3</v>
      </c>
      <c r="F100" s="334" t="s">
        <v>239</v>
      </c>
      <c r="G100" s="321">
        <f>SUM(G101:G102)</f>
        <v>0</v>
      </c>
      <c r="H100" s="321">
        <f>SUM(H101:H102)</f>
        <v>165263.126</v>
      </c>
      <c r="I100" s="321">
        <f>SUM(I101:I102)</f>
        <v>0</v>
      </c>
      <c r="J100" s="321">
        <f>SUM(J101:J102)</f>
        <v>165263.126</v>
      </c>
    </row>
    <row r="101" spans="1:10" ht="12" customHeight="1" hidden="1">
      <c r="A101" s="367"/>
      <c r="B101" s="335"/>
      <c r="C101" s="336"/>
      <c r="D101" s="337">
        <v>2212</v>
      </c>
      <c r="E101" s="338">
        <v>5901</v>
      </c>
      <c r="F101" s="339" t="s">
        <v>240</v>
      </c>
      <c r="G101" s="7">
        <v>0</v>
      </c>
      <c r="H101" s="265">
        <f>23181-588.752-1279.971</f>
        <v>21312.277</v>
      </c>
      <c r="I101" s="7"/>
      <c r="J101" s="7">
        <f>H101+I101</f>
        <v>21312.277</v>
      </c>
    </row>
    <row r="102" spans="1:10" ht="12" customHeight="1" hidden="1">
      <c r="A102" s="367"/>
      <c r="B102" s="340"/>
      <c r="C102" s="341" t="s">
        <v>241</v>
      </c>
      <c r="D102" s="337">
        <v>2212</v>
      </c>
      <c r="E102" s="338">
        <v>5901</v>
      </c>
      <c r="F102" s="339" t="s">
        <v>240</v>
      </c>
      <c r="G102" s="6">
        <v>0</v>
      </c>
      <c r="H102" s="6">
        <f>151203.74-7252.891</f>
        <v>143950.849</v>
      </c>
      <c r="I102" s="7"/>
      <c r="J102" s="7">
        <f>H102+I102</f>
        <v>143950.849</v>
      </c>
    </row>
    <row r="103" spans="1:10" ht="12" customHeight="1" hidden="1">
      <c r="A103" s="367"/>
      <c r="B103" s="317" t="s">
        <v>27</v>
      </c>
      <c r="C103" s="318" t="s">
        <v>242</v>
      </c>
      <c r="D103" s="319" t="s">
        <v>3</v>
      </c>
      <c r="E103" s="319" t="s">
        <v>3</v>
      </c>
      <c r="F103" s="334" t="s">
        <v>243</v>
      </c>
      <c r="G103" s="321">
        <f>SUM(G104:G105)</f>
        <v>0</v>
      </c>
      <c r="H103" s="321">
        <f>SUM(H104:H105)</f>
        <v>2587.5</v>
      </c>
      <c r="I103" s="321">
        <f>SUM(I104:I105)</f>
        <v>0</v>
      </c>
      <c r="J103" s="321">
        <f>SUM(J104:J105)</f>
        <v>2587.5</v>
      </c>
    </row>
    <row r="104" spans="1:10" ht="12" customHeight="1" hidden="1">
      <c r="A104" s="367"/>
      <c r="B104" s="335"/>
      <c r="C104" s="336"/>
      <c r="D104" s="337">
        <v>2212</v>
      </c>
      <c r="E104" s="338">
        <v>5169</v>
      </c>
      <c r="F104" s="72" t="s">
        <v>78</v>
      </c>
      <c r="G104" s="7">
        <v>0</v>
      </c>
      <c r="H104" s="7">
        <f>2587.5-H105</f>
        <v>388.125</v>
      </c>
      <c r="I104" s="7"/>
      <c r="J104" s="7">
        <f>H104+I104</f>
        <v>388.125</v>
      </c>
    </row>
    <row r="105" spans="1:10" ht="12" customHeight="1" hidden="1">
      <c r="A105" s="367"/>
      <c r="B105" s="340"/>
      <c r="C105" s="341" t="s">
        <v>241</v>
      </c>
      <c r="D105" s="337">
        <v>2212</v>
      </c>
      <c r="E105" s="338">
        <v>5169</v>
      </c>
      <c r="F105" s="72" t="s">
        <v>78</v>
      </c>
      <c r="G105" s="6">
        <v>0</v>
      </c>
      <c r="H105" s="6">
        <v>2199.375</v>
      </c>
      <c r="I105" s="6"/>
      <c r="J105" s="7">
        <f>H105+I105</f>
        <v>2199.375</v>
      </c>
    </row>
    <row r="106" spans="1:10" ht="12" customHeight="1" hidden="1">
      <c r="A106" s="367"/>
      <c r="B106" s="317" t="s">
        <v>27</v>
      </c>
      <c r="C106" s="318" t="s">
        <v>244</v>
      </c>
      <c r="D106" s="319" t="s">
        <v>3</v>
      </c>
      <c r="E106" s="319" t="s">
        <v>3</v>
      </c>
      <c r="F106" s="334" t="s">
        <v>245</v>
      </c>
      <c r="G106" s="321">
        <f>SUM(G107:G108)</f>
        <v>0</v>
      </c>
      <c r="H106" s="321">
        <f>SUM(H107:H108)</f>
        <v>614.091</v>
      </c>
      <c r="I106" s="321">
        <f>SUM(I107:I108)</f>
        <v>0</v>
      </c>
      <c r="J106" s="321">
        <f>SUM(J107:J108)</f>
        <v>614.091</v>
      </c>
    </row>
    <row r="107" spans="1:10" ht="12" customHeight="1" hidden="1">
      <c r="A107" s="367"/>
      <c r="B107" s="335"/>
      <c r="C107" s="336"/>
      <c r="D107" s="337">
        <v>2212</v>
      </c>
      <c r="E107" s="338">
        <v>5171</v>
      </c>
      <c r="F107" s="339" t="s">
        <v>160</v>
      </c>
      <c r="G107" s="7">
        <v>0</v>
      </c>
      <c r="H107" s="7">
        <f>614.091-H108</f>
        <v>92.11400000000003</v>
      </c>
      <c r="I107" s="7"/>
      <c r="J107" s="7">
        <f>H107+I107</f>
        <v>92.11400000000003</v>
      </c>
    </row>
    <row r="108" spans="1:10" ht="12" customHeight="1" hidden="1">
      <c r="A108" s="367"/>
      <c r="B108" s="340"/>
      <c r="C108" s="341" t="s">
        <v>241</v>
      </c>
      <c r="D108" s="337">
        <v>2212</v>
      </c>
      <c r="E108" s="338">
        <v>5171</v>
      </c>
      <c r="F108" s="339" t="s">
        <v>160</v>
      </c>
      <c r="G108" s="6">
        <v>0</v>
      </c>
      <c r="H108" s="6">
        <v>521.977</v>
      </c>
      <c r="I108" s="6"/>
      <c r="J108" s="7">
        <f>H108+I108</f>
        <v>521.977</v>
      </c>
    </row>
    <row r="109" spans="1:10" ht="12" customHeight="1" hidden="1">
      <c r="A109" s="367"/>
      <c r="B109" s="317" t="s">
        <v>27</v>
      </c>
      <c r="C109" s="318" t="s">
        <v>246</v>
      </c>
      <c r="D109" s="319" t="s">
        <v>3</v>
      </c>
      <c r="E109" s="319" t="s">
        <v>3</v>
      </c>
      <c r="F109" s="334" t="s">
        <v>247</v>
      </c>
      <c r="G109" s="321">
        <f>SUM(G110:G113)</f>
        <v>0</v>
      </c>
      <c r="H109" s="321">
        <f>SUM(H110:H113)</f>
        <v>624.201</v>
      </c>
      <c r="I109" s="321">
        <f>SUM(I110:I113)</f>
        <v>0</v>
      </c>
      <c r="J109" s="321">
        <f>SUM(J110:J113)</f>
        <v>624.201</v>
      </c>
    </row>
    <row r="110" spans="1:10" ht="12" customHeight="1" hidden="1">
      <c r="A110" s="367"/>
      <c r="B110" s="342"/>
      <c r="C110" s="336"/>
      <c r="D110" s="337">
        <v>2212</v>
      </c>
      <c r="E110" s="338">
        <v>5169</v>
      </c>
      <c r="F110" s="72" t="s">
        <v>78</v>
      </c>
      <c r="G110" s="128">
        <v>0</v>
      </c>
      <c r="H110" s="128">
        <v>12.524</v>
      </c>
      <c r="I110" s="128"/>
      <c r="J110" s="7">
        <f>H110+I110</f>
        <v>12.524</v>
      </c>
    </row>
    <row r="111" spans="1:10" ht="12" customHeight="1" hidden="1">
      <c r="A111" s="367"/>
      <c r="B111" s="342"/>
      <c r="C111" s="341" t="s">
        <v>241</v>
      </c>
      <c r="D111" s="337">
        <v>2212</v>
      </c>
      <c r="E111" s="338">
        <v>5169</v>
      </c>
      <c r="F111" s="72" t="s">
        <v>78</v>
      </c>
      <c r="G111" s="128">
        <v>0</v>
      </c>
      <c r="H111" s="128">
        <v>70.966</v>
      </c>
      <c r="I111" s="128"/>
      <c r="J111" s="7">
        <f>H111+I111</f>
        <v>70.966</v>
      </c>
    </row>
    <row r="112" spans="1:10" ht="12" customHeight="1" hidden="1">
      <c r="A112" s="367"/>
      <c r="B112" s="335"/>
      <c r="C112" s="336"/>
      <c r="D112" s="337">
        <v>2212</v>
      </c>
      <c r="E112" s="338">
        <v>5171</v>
      </c>
      <c r="F112" s="339" t="s">
        <v>160</v>
      </c>
      <c r="G112" s="7">
        <v>0</v>
      </c>
      <c r="H112" s="7">
        <f>624.201-530.571-12.524</f>
        <v>81.106</v>
      </c>
      <c r="I112" s="7"/>
      <c r="J112" s="7">
        <f>H112+I112</f>
        <v>81.106</v>
      </c>
    </row>
    <row r="113" spans="1:10" ht="12" customHeight="1" hidden="1">
      <c r="A113" s="367"/>
      <c r="B113" s="343"/>
      <c r="C113" s="341" t="s">
        <v>241</v>
      </c>
      <c r="D113" s="337">
        <v>2212</v>
      </c>
      <c r="E113" s="338">
        <v>5171</v>
      </c>
      <c r="F113" s="339" t="s">
        <v>160</v>
      </c>
      <c r="G113" s="6">
        <v>0</v>
      </c>
      <c r="H113" s="5">
        <f>530.571-70.966</f>
        <v>459.605</v>
      </c>
      <c r="I113" s="5"/>
      <c r="J113" s="7">
        <f>H113+I113</f>
        <v>459.605</v>
      </c>
    </row>
    <row r="114" spans="1:10" ht="12" customHeight="1" hidden="1">
      <c r="A114" s="367"/>
      <c r="B114" s="317" t="s">
        <v>27</v>
      </c>
      <c r="C114" s="318" t="s">
        <v>248</v>
      </c>
      <c r="D114" s="319" t="s">
        <v>3</v>
      </c>
      <c r="E114" s="319" t="s">
        <v>3</v>
      </c>
      <c r="F114" s="334" t="s">
        <v>249</v>
      </c>
      <c r="G114" s="321">
        <f>SUM(G115:G116)</f>
        <v>0</v>
      </c>
      <c r="H114" s="321">
        <f>SUM(H115:H116)</f>
        <v>99.22</v>
      </c>
      <c r="I114" s="321">
        <f>SUM(I115:I116)</f>
        <v>0</v>
      </c>
      <c r="J114" s="321">
        <f>SUM(J115:J116)</f>
        <v>99.22</v>
      </c>
    </row>
    <row r="115" spans="1:10" ht="12" customHeight="1" hidden="1">
      <c r="A115" s="367"/>
      <c r="B115" s="335"/>
      <c r="C115" s="336"/>
      <c r="D115" s="337">
        <v>2212</v>
      </c>
      <c r="E115" s="338">
        <v>5169</v>
      </c>
      <c r="F115" s="72" t="s">
        <v>78</v>
      </c>
      <c r="G115" s="7">
        <v>0</v>
      </c>
      <c r="H115" s="7">
        <f>99.22-H116</f>
        <v>14.882999999999996</v>
      </c>
      <c r="I115" s="7"/>
      <c r="J115" s="7">
        <f>H115+I115</f>
        <v>14.882999999999996</v>
      </c>
    </row>
    <row r="116" spans="1:10" ht="12" customHeight="1" hidden="1">
      <c r="A116" s="367"/>
      <c r="B116" s="343"/>
      <c r="C116" s="341" t="s">
        <v>241</v>
      </c>
      <c r="D116" s="337">
        <v>2212</v>
      </c>
      <c r="E116" s="338">
        <v>5169</v>
      </c>
      <c r="F116" s="72" t="s">
        <v>78</v>
      </c>
      <c r="G116" s="6">
        <v>0</v>
      </c>
      <c r="H116" s="5">
        <v>84.337</v>
      </c>
      <c r="I116" s="5"/>
      <c r="J116" s="7">
        <f>H116+I116</f>
        <v>84.337</v>
      </c>
    </row>
    <row r="117" spans="1:10" ht="12" customHeight="1" hidden="1">
      <c r="A117" s="367"/>
      <c r="B117" s="317" t="s">
        <v>27</v>
      </c>
      <c r="C117" s="318" t="s">
        <v>250</v>
      </c>
      <c r="D117" s="319" t="s">
        <v>3</v>
      </c>
      <c r="E117" s="319" t="s">
        <v>3</v>
      </c>
      <c r="F117" s="334" t="s">
        <v>251</v>
      </c>
      <c r="G117" s="321">
        <f>SUM(G118:G119)</f>
        <v>0</v>
      </c>
      <c r="H117" s="321">
        <f>SUM(H118:H119)</f>
        <v>110.715</v>
      </c>
      <c r="I117" s="321">
        <f>SUM(I118:I119)</f>
        <v>0</v>
      </c>
      <c r="J117" s="321">
        <f>SUM(J118:J119)</f>
        <v>110.715</v>
      </c>
    </row>
    <row r="118" spans="1:10" ht="12" customHeight="1" hidden="1">
      <c r="A118" s="367"/>
      <c r="B118" s="335"/>
      <c r="C118" s="336"/>
      <c r="D118" s="337">
        <v>2212</v>
      </c>
      <c r="E118" s="338">
        <v>5169</v>
      </c>
      <c r="F118" s="72" t="s">
        <v>78</v>
      </c>
      <c r="G118" s="7">
        <v>0</v>
      </c>
      <c r="H118" s="7">
        <v>16.608</v>
      </c>
      <c r="I118" s="7"/>
      <c r="J118" s="7">
        <f>H118+I118</f>
        <v>16.608</v>
      </c>
    </row>
    <row r="119" spans="1:10" ht="12" customHeight="1" hidden="1">
      <c r="A119" s="367"/>
      <c r="B119" s="340"/>
      <c r="C119" s="341" t="s">
        <v>241</v>
      </c>
      <c r="D119" s="337">
        <v>2212</v>
      </c>
      <c r="E119" s="338">
        <v>5169</v>
      </c>
      <c r="F119" s="72" t="s">
        <v>78</v>
      </c>
      <c r="G119" s="6">
        <v>0</v>
      </c>
      <c r="H119" s="6">
        <v>94.107</v>
      </c>
      <c r="I119" s="5"/>
      <c r="J119" s="7">
        <f>H119+I119</f>
        <v>94.107</v>
      </c>
    </row>
    <row r="120" spans="1:10" ht="12" customHeight="1" hidden="1">
      <c r="A120" s="367"/>
      <c r="B120" s="317" t="s">
        <v>27</v>
      </c>
      <c r="C120" s="318" t="s">
        <v>252</v>
      </c>
      <c r="D120" s="319" t="s">
        <v>3</v>
      </c>
      <c r="E120" s="319" t="s">
        <v>3</v>
      </c>
      <c r="F120" s="334" t="s">
        <v>253</v>
      </c>
      <c r="G120" s="321">
        <f>SUM(G121:G122)</f>
        <v>0</v>
      </c>
      <c r="H120" s="321">
        <f>SUM(H121:H122)</f>
        <v>154.275</v>
      </c>
      <c r="I120" s="321">
        <f>SUM(I121:I122)</f>
        <v>0</v>
      </c>
      <c r="J120" s="321">
        <f>SUM(J121:J122)</f>
        <v>154.275</v>
      </c>
    </row>
    <row r="121" spans="1:10" ht="12" customHeight="1" hidden="1">
      <c r="A121" s="367"/>
      <c r="B121" s="335"/>
      <c r="C121" s="336"/>
      <c r="D121" s="337">
        <v>2212</v>
      </c>
      <c r="E121" s="338">
        <v>5169</v>
      </c>
      <c r="F121" s="72" t="s">
        <v>78</v>
      </c>
      <c r="G121" s="7">
        <v>0</v>
      </c>
      <c r="H121" s="7">
        <v>23.142</v>
      </c>
      <c r="I121" s="7"/>
      <c r="J121" s="7">
        <f>H121+I121</f>
        <v>23.142</v>
      </c>
    </row>
    <row r="122" spans="1:10" ht="12" customHeight="1" hidden="1">
      <c r="A122" s="367"/>
      <c r="B122" s="340"/>
      <c r="C122" s="341" t="s">
        <v>241</v>
      </c>
      <c r="D122" s="337">
        <v>2212</v>
      </c>
      <c r="E122" s="338">
        <v>5169</v>
      </c>
      <c r="F122" s="72" t="s">
        <v>78</v>
      </c>
      <c r="G122" s="6">
        <v>0</v>
      </c>
      <c r="H122" s="6">
        <v>131.133</v>
      </c>
      <c r="I122" s="5"/>
      <c r="J122" s="7">
        <f>H122+I122</f>
        <v>131.133</v>
      </c>
    </row>
    <row r="123" spans="1:10" ht="12" customHeight="1" hidden="1">
      <c r="A123" s="367"/>
      <c r="B123" s="317" t="s">
        <v>27</v>
      </c>
      <c r="C123" s="318" t="s">
        <v>254</v>
      </c>
      <c r="D123" s="319" t="s">
        <v>3</v>
      </c>
      <c r="E123" s="319" t="s">
        <v>3</v>
      </c>
      <c r="F123" s="334" t="s">
        <v>255</v>
      </c>
      <c r="G123" s="321">
        <f>SUM(G124:G125)</f>
        <v>0</v>
      </c>
      <c r="H123" s="321">
        <f>SUM(H124:H125)</f>
        <v>154.275</v>
      </c>
      <c r="I123" s="321">
        <f>SUM(I124:I125)</f>
        <v>0</v>
      </c>
      <c r="J123" s="321">
        <f>SUM(J124:J125)</f>
        <v>154.275</v>
      </c>
    </row>
    <row r="124" spans="1:10" ht="12" customHeight="1" hidden="1">
      <c r="A124" s="367"/>
      <c r="B124" s="335"/>
      <c r="C124" s="336"/>
      <c r="D124" s="337">
        <v>2212</v>
      </c>
      <c r="E124" s="338">
        <v>5169</v>
      </c>
      <c r="F124" s="72" t="s">
        <v>78</v>
      </c>
      <c r="G124" s="7">
        <v>0</v>
      </c>
      <c r="H124" s="7">
        <v>23.142</v>
      </c>
      <c r="I124" s="7"/>
      <c r="J124" s="7">
        <f>H124+I124</f>
        <v>23.142</v>
      </c>
    </row>
    <row r="125" spans="1:10" ht="12" customHeight="1" hidden="1">
      <c r="A125" s="367"/>
      <c r="B125" s="340"/>
      <c r="C125" s="341" t="s">
        <v>241</v>
      </c>
      <c r="D125" s="337">
        <v>2212</v>
      </c>
      <c r="E125" s="338">
        <v>5169</v>
      </c>
      <c r="F125" s="72" t="s">
        <v>78</v>
      </c>
      <c r="G125" s="6">
        <v>0</v>
      </c>
      <c r="H125" s="6">
        <v>131.133</v>
      </c>
      <c r="I125" s="5"/>
      <c r="J125" s="7">
        <f>H125+I125</f>
        <v>131.133</v>
      </c>
    </row>
    <row r="126" spans="1:10" ht="12" customHeight="1" hidden="1">
      <c r="A126" s="367"/>
      <c r="B126" s="317" t="s">
        <v>27</v>
      </c>
      <c r="C126" s="318" t="s">
        <v>256</v>
      </c>
      <c r="D126" s="319" t="s">
        <v>3</v>
      </c>
      <c r="E126" s="319" t="s">
        <v>3</v>
      </c>
      <c r="F126" s="334" t="s">
        <v>257</v>
      </c>
      <c r="G126" s="321">
        <f>SUM(G127:G128)</f>
        <v>0</v>
      </c>
      <c r="H126" s="321">
        <f>SUM(H127:H128)</f>
        <v>154.275</v>
      </c>
      <c r="I126" s="321">
        <f>SUM(I127:I128)</f>
        <v>0</v>
      </c>
      <c r="J126" s="321">
        <f>SUM(J127:J128)</f>
        <v>154.275</v>
      </c>
    </row>
    <row r="127" spans="1:10" ht="12" customHeight="1" hidden="1">
      <c r="A127" s="367"/>
      <c r="B127" s="335"/>
      <c r="C127" s="336"/>
      <c r="D127" s="337">
        <v>2212</v>
      </c>
      <c r="E127" s="338">
        <v>5169</v>
      </c>
      <c r="F127" s="72" t="s">
        <v>78</v>
      </c>
      <c r="G127" s="7">
        <v>0</v>
      </c>
      <c r="H127" s="7">
        <v>23.142</v>
      </c>
      <c r="I127" s="7"/>
      <c r="J127" s="7">
        <f>H127+I127</f>
        <v>23.142</v>
      </c>
    </row>
    <row r="128" spans="1:10" ht="12" customHeight="1" hidden="1">
      <c r="A128" s="367"/>
      <c r="B128" s="343"/>
      <c r="C128" s="341" t="s">
        <v>241</v>
      </c>
      <c r="D128" s="337">
        <v>2212</v>
      </c>
      <c r="E128" s="338">
        <v>5169</v>
      </c>
      <c r="F128" s="72" t="s">
        <v>78</v>
      </c>
      <c r="G128" s="6">
        <v>0</v>
      </c>
      <c r="H128" s="6">
        <v>131.133</v>
      </c>
      <c r="I128" s="5"/>
      <c r="J128" s="7">
        <f>H128+I128</f>
        <v>131.133</v>
      </c>
    </row>
    <row r="129" spans="1:10" ht="12" customHeight="1" hidden="1">
      <c r="A129" s="367"/>
      <c r="B129" s="317" t="s">
        <v>27</v>
      </c>
      <c r="C129" s="318" t="s">
        <v>258</v>
      </c>
      <c r="D129" s="319" t="s">
        <v>3</v>
      </c>
      <c r="E129" s="319" t="s">
        <v>3</v>
      </c>
      <c r="F129" s="334" t="s">
        <v>259</v>
      </c>
      <c r="G129" s="321">
        <f>SUM(G130:G131)</f>
        <v>0</v>
      </c>
      <c r="H129" s="321">
        <f>SUM(H130:H131)</f>
        <v>154.275</v>
      </c>
      <c r="I129" s="321">
        <f>SUM(I130:I131)</f>
        <v>0</v>
      </c>
      <c r="J129" s="321">
        <f>SUM(J130:J131)</f>
        <v>154.275</v>
      </c>
    </row>
    <row r="130" spans="1:10" ht="12" customHeight="1" hidden="1">
      <c r="A130" s="367"/>
      <c r="B130" s="335"/>
      <c r="C130" s="336"/>
      <c r="D130" s="337">
        <v>2212</v>
      </c>
      <c r="E130" s="338">
        <v>5169</v>
      </c>
      <c r="F130" s="72" t="s">
        <v>78</v>
      </c>
      <c r="G130" s="7">
        <v>0</v>
      </c>
      <c r="H130" s="7">
        <v>23.142</v>
      </c>
      <c r="I130" s="7"/>
      <c r="J130" s="7">
        <f>H130+I130</f>
        <v>23.142</v>
      </c>
    </row>
    <row r="131" spans="1:10" ht="12" customHeight="1" hidden="1">
      <c r="A131" s="367"/>
      <c r="B131" s="343"/>
      <c r="C131" s="341" t="s">
        <v>241</v>
      </c>
      <c r="D131" s="337">
        <v>2212</v>
      </c>
      <c r="E131" s="338">
        <v>5169</v>
      </c>
      <c r="F131" s="72" t="s">
        <v>78</v>
      </c>
      <c r="G131" s="6">
        <v>0</v>
      </c>
      <c r="H131" s="6">
        <v>131.133</v>
      </c>
      <c r="I131" s="5"/>
      <c r="J131" s="7">
        <f>H131+I131</f>
        <v>131.133</v>
      </c>
    </row>
    <row r="132" spans="1:10" ht="12" customHeight="1" hidden="1">
      <c r="A132" s="367"/>
      <c r="B132" s="317" t="s">
        <v>27</v>
      </c>
      <c r="C132" s="318" t="s">
        <v>260</v>
      </c>
      <c r="D132" s="319" t="s">
        <v>3</v>
      </c>
      <c r="E132" s="319" t="s">
        <v>3</v>
      </c>
      <c r="F132" s="334" t="s">
        <v>261</v>
      </c>
      <c r="G132" s="321">
        <f>SUM(G133:G134)</f>
        <v>0</v>
      </c>
      <c r="H132" s="321">
        <f>SUM(H133:H134)</f>
        <v>154.275</v>
      </c>
      <c r="I132" s="321">
        <f>SUM(I133:I134)</f>
        <v>0</v>
      </c>
      <c r="J132" s="321">
        <f>SUM(J133:J134)</f>
        <v>154.275</v>
      </c>
    </row>
    <row r="133" spans="1:10" ht="12" customHeight="1" hidden="1">
      <c r="A133" s="367"/>
      <c r="B133" s="335"/>
      <c r="C133" s="336"/>
      <c r="D133" s="337">
        <v>2212</v>
      </c>
      <c r="E133" s="338">
        <v>5169</v>
      </c>
      <c r="F133" s="72" t="s">
        <v>78</v>
      </c>
      <c r="G133" s="7">
        <v>0</v>
      </c>
      <c r="H133" s="7">
        <v>23.142</v>
      </c>
      <c r="I133" s="7"/>
      <c r="J133" s="7">
        <f>H133+I133</f>
        <v>23.142</v>
      </c>
    </row>
    <row r="134" spans="1:10" ht="12" customHeight="1" hidden="1">
      <c r="A134" s="367"/>
      <c r="B134" s="340"/>
      <c r="C134" s="341" t="s">
        <v>241</v>
      </c>
      <c r="D134" s="337">
        <v>2212</v>
      </c>
      <c r="E134" s="338">
        <v>5169</v>
      </c>
      <c r="F134" s="72" t="s">
        <v>78</v>
      </c>
      <c r="G134" s="6">
        <v>0</v>
      </c>
      <c r="H134" s="6">
        <v>131.133</v>
      </c>
      <c r="I134" s="5"/>
      <c r="J134" s="7">
        <f>H134+I134</f>
        <v>131.133</v>
      </c>
    </row>
    <row r="135" spans="1:10" ht="12" customHeight="1" hidden="1">
      <c r="A135" s="367"/>
      <c r="B135" s="317" t="s">
        <v>27</v>
      </c>
      <c r="C135" s="318" t="s">
        <v>262</v>
      </c>
      <c r="D135" s="319" t="s">
        <v>3</v>
      </c>
      <c r="E135" s="319" t="s">
        <v>3</v>
      </c>
      <c r="F135" s="334" t="s">
        <v>263</v>
      </c>
      <c r="G135" s="321">
        <f>SUM(G136:G137)</f>
        <v>0</v>
      </c>
      <c r="H135" s="321">
        <f>SUM(H136:H137)</f>
        <v>154.275</v>
      </c>
      <c r="I135" s="321">
        <f>SUM(I136:I137)</f>
        <v>0</v>
      </c>
      <c r="J135" s="321">
        <f>SUM(J136:J137)</f>
        <v>154.275</v>
      </c>
    </row>
    <row r="136" spans="1:10" ht="12" customHeight="1" hidden="1">
      <c r="A136" s="367"/>
      <c r="B136" s="335"/>
      <c r="C136" s="336"/>
      <c r="D136" s="337">
        <v>2212</v>
      </c>
      <c r="E136" s="338">
        <v>5169</v>
      </c>
      <c r="F136" s="72" t="s">
        <v>78</v>
      </c>
      <c r="G136" s="7">
        <v>0</v>
      </c>
      <c r="H136" s="7">
        <v>23.142</v>
      </c>
      <c r="I136" s="7"/>
      <c r="J136" s="7">
        <f>H136+I136</f>
        <v>23.142</v>
      </c>
    </row>
    <row r="137" spans="1:10" ht="12" customHeight="1" hidden="1">
      <c r="A137" s="367"/>
      <c r="B137" s="340"/>
      <c r="C137" s="341" t="s">
        <v>241</v>
      </c>
      <c r="D137" s="337">
        <v>2212</v>
      </c>
      <c r="E137" s="338">
        <v>5169</v>
      </c>
      <c r="F137" s="72" t="s">
        <v>78</v>
      </c>
      <c r="G137" s="6">
        <v>0</v>
      </c>
      <c r="H137" s="6">
        <v>131.133</v>
      </c>
      <c r="I137" s="5"/>
      <c r="J137" s="7">
        <f>H137+I137</f>
        <v>131.133</v>
      </c>
    </row>
    <row r="138" spans="1:10" ht="12" customHeight="1" hidden="1">
      <c r="A138" s="367"/>
      <c r="B138" s="317" t="s">
        <v>27</v>
      </c>
      <c r="C138" s="318" t="s">
        <v>264</v>
      </c>
      <c r="D138" s="319" t="s">
        <v>3</v>
      </c>
      <c r="E138" s="319" t="s">
        <v>3</v>
      </c>
      <c r="F138" s="334" t="s">
        <v>265</v>
      </c>
      <c r="G138" s="321">
        <f>SUM(G139:G140)</f>
        <v>0</v>
      </c>
      <c r="H138" s="321">
        <f>SUM(H139:H140)</f>
        <v>154.275</v>
      </c>
      <c r="I138" s="321">
        <f>SUM(I139:I140)</f>
        <v>0</v>
      </c>
      <c r="J138" s="321">
        <f>SUM(J139:J140)</f>
        <v>154.275</v>
      </c>
    </row>
    <row r="139" spans="1:10" ht="12" customHeight="1" hidden="1">
      <c r="A139" s="367"/>
      <c r="B139" s="335"/>
      <c r="C139" s="336"/>
      <c r="D139" s="337">
        <v>2212</v>
      </c>
      <c r="E139" s="338">
        <v>5169</v>
      </c>
      <c r="F139" s="72" t="s">
        <v>78</v>
      </c>
      <c r="G139" s="7">
        <v>0</v>
      </c>
      <c r="H139" s="7">
        <v>23.142</v>
      </c>
      <c r="I139" s="7"/>
      <c r="J139" s="7">
        <f>H139+I139</f>
        <v>23.142</v>
      </c>
    </row>
    <row r="140" spans="1:10" ht="12" customHeight="1" hidden="1">
      <c r="A140" s="367"/>
      <c r="B140" s="340"/>
      <c r="C140" s="341" t="s">
        <v>241</v>
      </c>
      <c r="D140" s="337">
        <v>2212</v>
      </c>
      <c r="E140" s="338">
        <v>5169</v>
      </c>
      <c r="F140" s="72" t="s">
        <v>78</v>
      </c>
      <c r="G140" s="6">
        <v>0</v>
      </c>
      <c r="H140" s="6">
        <v>131.133</v>
      </c>
      <c r="I140" s="5"/>
      <c r="J140" s="7">
        <f>H140+I140</f>
        <v>131.133</v>
      </c>
    </row>
    <row r="141" spans="1:10" ht="12" customHeight="1" hidden="1">
      <c r="A141" s="367"/>
      <c r="B141" s="317" t="s">
        <v>27</v>
      </c>
      <c r="C141" s="318" t="s">
        <v>266</v>
      </c>
      <c r="D141" s="319" t="s">
        <v>3</v>
      </c>
      <c r="E141" s="319" t="s">
        <v>3</v>
      </c>
      <c r="F141" s="334" t="s">
        <v>267</v>
      </c>
      <c r="G141" s="321">
        <f>SUM(G142:G143)</f>
        <v>0</v>
      </c>
      <c r="H141" s="321">
        <f>SUM(H142:H143)</f>
        <v>136.125</v>
      </c>
      <c r="I141" s="321">
        <f>SUM(I142:I143)</f>
        <v>0</v>
      </c>
      <c r="J141" s="321">
        <f>SUM(J142:J143)</f>
        <v>136.125</v>
      </c>
    </row>
    <row r="142" spans="1:10" ht="12" customHeight="1" hidden="1">
      <c r="A142" s="367"/>
      <c r="B142" s="335"/>
      <c r="C142" s="336"/>
      <c r="D142" s="337">
        <v>2212</v>
      </c>
      <c r="E142" s="338">
        <v>5169</v>
      </c>
      <c r="F142" s="72" t="s">
        <v>78</v>
      </c>
      <c r="G142" s="7">
        <v>0</v>
      </c>
      <c r="H142" s="7">
        <v>20.419</v>
      </c>
      <c r="I142" s="7"/>
      <c r="J142" s="7">
        <f>H142+I142</f>
        <v>20.419</v>
      </c>
    </row>
    <row r="143" spans="1:10" ht="12" customHeight="1" hidden="1">
      <c r="A143" s="367"/>
      <c r="B143" s="343"/>
      <c r="C143" s="341" t="s">
        <v>241</v>
      </c>
      <c r="D143" s="337">
        <v>2212</v>
      </c>
      <c r="E143" s="338">
        <v>5169</v>
      </c>
      <c r="F143" s="72" t="s">
        <v>78</v>
      </c>
      <c r="G143" s="6">
        <v>0</v>
      </c>
      <c r="H143" s="5">
        <v>115.706</v>
      </c>
      <c r="I143" s="5"/>
      <c r="J143" s="7">
        <f>H143+I143</f>
        <v>115.706</v>
      </c>
    </row>
    <row r="144" spans="1:10" ht="12" customHeight="1" hidden="1">
      <c r="A144" s="367"/>
      <c r="B144" s="317" t="s">
        <v>27</v>
      </c>
      <c r="C144" s="318" t="s">
        <v>268</v>
      </c>
      <c r="D144" s="319" t="s">
        <v>3</v>
      </c>
      <c r="E144" s="319" t="s">
        <v>3</v>
      </c>
      <c r="F144" s="334" t="s">
        <v>269</v>
      </c>
      <c r="G144" s="321">
        <f>SUM(G145:G146)</f>
        <v>0</v>
      </c>
      <c r="H144" s="321">
        <f>SUM(H145:H146)</f>
        <v>136.125</v>
      </c>
      <c r="I144" s="321">
        <f>SUM(I145:I146)</f>
        <v>0</v>
      </c>
      <c r="J144" s="321">
        <f>SUM(J145:J146)</f>
        <v>136.125</v>
      </c>
    </row>
    <row r="145" spans="1:10" ht="12" customHeight="1" hidden="1">
      <c r="A145" s="367"/>
      <c r="B145" s="335"/>
      <c r="C145" s="336"/>
      <c r="D145" s="337">
        <v>2212</v>
      </c>
      <c r="E145" s="338">
        <v>5169</v>
      </c>
      <c r="F145" s="72" t="s">
        <v>78</v>
      </c>
      <c r="G145" s="7">
        <v>0</v>
      </c>
      <c r="H145" s="7">
        <v>20.419</v>
      </c>
      <c r="I145" s="7"/>
      <c r="J145" s="7">
        <f>H145+I145</f>
        <v>20.419</v>
      </c>
    </row>
    <row r="146" spans="1:10" ht="12" customHeight="1" hidden="1">
      <c r="A146" s="367"/>
      <c r="B146" s="343"/>
      <c r="C146" s="341" t="s">
        <v>241</v>
      </c>
      <c r="D146" s="337">
        <v>2212</v>
      </c>
      <c r="E146" s="338">
        <v>5169</v>
      </c>
      <c r="F146" s="72" t="s">
        <v>78</v>
      </c>
      <c r="G146" s="6">
        <v>0</v>
      </c>
      <c r="H146" s="5">
        <v>115.706</v>
      </c>
      <c r="I146" s="5"/>
      <c r="J146" s="7">
        <f>H146+I146</f>
        <v>115.706</v>
      </c>
    </row>
    <row r="147" spans="1:10" ht="12" customHeight="1" hidden="1">
      <c r="A147" s="367"/>
      <c r="B147" s="317" t="s">
        <v>27</v>
      </c>
      <c r="C147" s="318" t="s">
        <v>270</v>
      </c>
      <c r="D147" s="319" t="s">
        <v>3</v>
      </c>
      <c r="E147" s="319" t="s">
        <v>3</v>
      </c>
      <c r="F147" s="334" t="s">
        <v>271</v>
      </c>
      <c r="G147" s="321">
        <f>SUM(G148:G149)</f>
        <v>0</v>
      </c>
      <c r="H147" s="321">
        <f>SUM(H148:H149)</f>
        <v>136.125</v>
      </c>
      <c r="I147" s="321">
        <f>SUM(I148:I149)</f>
        <v>0</v>
      </c>
      <c r="J147" s="321">
        <f>SUM(J148:J149)</f>
        <v>136.125</v>
      </c>
    </row>
    <row r="148" spans="1:10" ht="12" customHeight="1" hidden="1">
      <c r="A148" s="367"/>
      <c r="B148" s="335"/>
      <c r="C148" s="336"/>
      <c r="D148" s="337">
        <v>2212</v>
      </c>
      <c r="E148" s="338">
        <v>5169</v>
      </c>
      <c r="F148" s="72" t="s">
        <v>78</v>
      </c>
      <c r="G148" s="7">
        <v>0</v>
      </c>
      <c r="H148" s="7">
        <v>20.419</v>
      </c>
      <c r="I148" s="7"/>
      <c r="J148" s="7">
        <f>H148+I148</f>
        <v>20.419</v>
      </c>
    </row>
    <row r="149" spans="1:10" ht="12" customHeight="1" hidden="1">
      <c r="A149" s="367"/>
      <c r="B149" s="343"/>
      <c r="C149" s="341" t="s">
        <v>241</v>
      </c>
      <c r="D149" s="337">
        <v>2212</v>
      </c>
      <c r="E149" s="338">
        <v>5169</v>
      </c>
      <c r="F149" s="72" t="s">
        <v>78</v>
      </c>
      <c r="G149" s="6">
        <v>0</v>
      </c>
      <c r="H149" s="5">
        <v>115.706</v>
      </c>
      <c r="I149" s="5"/>
      <c r="J149" s="7">
        <f>H149+I149</f>
        <v>115.706</v>
      </c>
    </row>
    <row r="150" spans="1:10" ht="12" customHeight="1" hidden="1">
      <c r="A150" s="367"/>
      <c r="B150" s="317" t="s">
        <v>27</v>
      </c>
      <c r="C150" s="318" t="s">
        <v>272</v>
      </c>
      <c r="D150" s="319" t="s">
        <v>3</v>
      </c>
      <c r="E150" s="319" t="s">
        <v>3</v>
      </c>
      <c r="F150" s="334" t="s">
        <v>273</v>
      </c>
      <c r="G150" s="321">
        <f>SUM(G151:G152)</f>
        <v>0</v>
      </c>
      <c r="H150" s="321">
        <f>SUM(H151:H152)</f>
        <v>136.125</v>
      </c>
      <c r="I150" s="321">
        <f>SUM(I151:I152)</f>
        <v>0</v>
      </c>
      <c r="J150" s="321">
        <f>SUM(J151:J152)</f>
        <v>136.125</v>
      </c>
    </row>
    <row r="151" spans="1:10" ht="12" customHeight="1" hidden="1">
      <c r="A151" s="367"/>
      <c r="B151" s="335"/>
      <c r="C151" s="336"/>
      <c r="D151" s="337">
        <v>2212</v>
      </c>
      <c r="E151" s="338">
        <v>5169</v>
      </c>
      <c r="F151" s="72" t="s">
        <v>78</v>
      </c>
      <c r="G151" s="7">
        <v>0</v>
      </c>
      <c r="H151" s="7">
        <v>20.419</v>
      </c>
      <c r="I151" s="7"/>
      <c r="J151" s="7">
        <f>H151+I151</f>
        <v>20.419</v>
      </c>
    </row>
    <row r="152" spans="1:10" ht="12" customHeight="1" hidden="1">
      <c r="A152" s="367"/>
      <c r="B152" s="344"/>
      <c r="C152" s="345" t="s">
        <v>241</v>
      </c>
      <c r="D152" s="325">
        <v>2212</v>
      </c>
      <c r="E152" s="346">
        <v>5169</v>
      </c>
      <c r="F152" s="283" t="s">
        <v>78</v>
      </c>
      <c r="G152" s="5">
        <v>0</v>
      </c>
      <c r="H152" s="5">
        <v>115.706</v>
      </c>
      <c r="I152" s="5"/>
      <c r="J152" s="4">
        <f>H152+I152</f>
        <v>115.706</v>
      </c>
    </row>
    <row r="153" spans="1:10" ht="12" customHeight="1" hidden="1">
      <c r="A153" s="367"/>
      <c r="B153" s="317" t="s">
        <v>27</v>
      </c>
      <c r="C153" s="318" t="s">
        <v>274</v>
      </c>
      <c r="D153" s="319" t="s">
        <v>3</v>
      </c>
      <c r="E153" s="319" t="s">
        <v>3</v>
      </c>
      <c r="F153" s="334" t="s">
        <v>275</v>
      </c>
      <c r="G153" s="321">
        <f>SUM(G154:G155)</f>
        <v>0</v>
      </c>
      <c r="H153" s="321">
        <f>SUM(H154:H155)</f>
        <v>136.125</v>
      </c>
      <c r="I153" s="321">
        <f>SUM(I154:I155)</f>
        <v>0</v>
      </c>
      <c r="J153" s="321">
        <f>SUM(J154:J155)</f>
        <v>136.125</v>
      </c>
    </row>
    <row r="154" spans="1:10" ht="12" customHeight="1" hidden="1">
      <c r="A154" s="367"/>
      <c r="B154" s="335"/>
      <c r="C154" s="336"/>
      <c r="D154" s="337">
        <v>2212</v>
      </c>
      <c r="E154" s="338">
        <v>5169</v>
      </c>
      <c r="F154" s="72" t="s">
        <v>78</v>
      </c>
      <c r="G154" s="7">
        <v>0</v>
      </c>
      <c r="H154" s="7">
        <v>20.419</v>
      </c>
      <c r="I154" s="7"/>
      <c r="J154" s="7">
        <f>H154+I154</f>
        <v>20.419</v>
      </c>
    </row>
    <row r="155" spans="1:10" ht="12" customHeight="1" hidden="1">
      <c r="A155" s="367"/>
      <c r="B155" s="343"/>
      <c r="C155" s="341" t="s">
        <v>241</v>
      </c>
      <c r="D155" s="337">
        <v>2212</v>
      </c>
      <c r="E155" s="338">
        <v>5169</v>
      </c>
      <c r="F155" s="72" t="s">
        <v>78</v>
      </c>
      <c r="G155" s="6">
        <v>0</v>
      </c>
      <c r="H155" s="5">
        <v>115.706</v>
      </c>
      <c r="I155" s="5"/>
      <c r="J155" s="7">
        <f>H155+I155</f>
        <v>115.706</v>
      </c>
    </row>
    <row r="156" spans="1:10" ht="12" customHeight="1" hidden="1">
      <c r="A156" s="367"/>
      <c r="B156" s="317" t="s">
        <v>27</v>
      </c>
      <c r="C156" s="318" t="s">
        <v>276</v>
      </c>
      <c r="D156" s="319" t="s">
        <v>3</v>
      </c>
      <c r="E156" s="319" t="s">
        <v>3</v>
      </c>
      <c r="F156" s="334" t="s">
        <v>277</v>
      </c>
      <c r="G156" s="321">
        <f>SUM(G157:G158)</f>
        <v>0</v>
      </c>
      <c r="H156" s="321">
        <f>SUM(H157:H158)</f>
        <v>232.92499999999998</v>
      </c>
      <c r="I156" s="321">
        <f>SUM(I157:I158)</f>
        <v>0</v>
      </c>
      <c r="J156" s="321">
        <f>SUM(J157:J158)</f>
        <v>232.92499999999998</v>
      </c>
    </row>
    <row r="157" spans="1:10" ht="12" customHeight="1" hidden="1">
      <c r="A157" s="367"/>
      <c r="B157" s="335"/>
      <c r="C157" s="336"/>
      <c r="D157" s="337">
        <v>2212</v>
      </c>
      <c r="E157" s="338">
        <v>5169</v>
      </c>
      <c r="F157" s="72" t="s">
        <v>78</v>
      </c>
      <c r="G157" s="7">
        <v>0</v>
      </c>
      <c r="H157" s="7">
        <v>34.939</v>
      </c>
      <c r="I157" s="7"/>
      <c r="J157" s="7">
        <f>H157+I157</f>
        <v>34.939</v>
      </c>
    </row>
    <row r="158" spans="1:10" ht="12" customHeight="1" hidden="1">
      <c r="A158" s="367"/>
      <c r="B158" s="343"/>
      <c r="C158" s="341" t="s">
        <v>241</v>
      </c>
      <c r="D158" s="337">
        <v>2212</v>
      </c>
      <c r="E158" s="338">
        <v>5169</v>
      </c>
      <c r="F158" s="72" t="s">
        <v>78</v>
      </c>
      <c r="G158" s="6">
        <v>0</v>
      </c>
      <c r="H158" s="5">
        <v>197.986</v>
      </c>
      <c r="I158" s="5"/>
      <c r="J158" s="7">
        <f>H158+I158</f>
        <v>197.986</v>
      </c>
    </row>
    <row r="159" spans="1:10" ht="12" customHeight="1" hidden="1">
      <c r="A159" s="367"/>
      <c r="B159" s="317" t="s">
        <v>27</v>
      </c>
      <c r="C159" s="318" t="s">
        <v>278</v>
      </c>
      <c r="D159" s="319" t="s">
        <v>3</v>
      </c>
      <c r="E159" s="319" t="s">
        <v>3</v>
      </c>
      <c r="F159" s="334" t="s">
        <v>279</v>
      </c>
      <c r="G159" s="321">
        <f>SUM(G160:G161)</f>
        <v>0</v>
      </c>
      <c r="H159" s="321">
        <f>SUM(H160:H161)</f>
        <v>136.125</v>
      </c>
      <c r="I159" s="321">
        <f>SUM(I160:I161)</f>
        <v>0</v>
      </c>
      <c r="J159" s="321">
        <f>SUM(J160:J161)</f>
        <v>136.125</v>
      </c>
    </row>
    <row r="160" spans="1:10" ht="12" customHeight="1" hidden="1">
      <c r="A160" s="367"/>
      <c r="B160" s="335"/>
      <c r="C160" s="336"/>
      <c r="D160" s="337">
        <v>2212</v>
      </c>
      <c r="E160" s="338">
        <v>5169</v>
      </c>
      <c r="F160" s="72" t="s">
        <v>78</v>
      </c>
      <c r="G160" s="7">
        <v>0</v>
      </c>
      <c r="H160" s="7">
        <v>20.419</v>
      </c>
      <c r="I160" s="7"/>
      <c r="J160" s="7">
        <f>H160+I160</f>
        <v>20.419</v>
      </c>
    </row>
    <row r="161" spans="1:10" ht="12" customHeight="1" hidden="1">
      <c r="A161" s="367"/>
      <c r="B161" s="343"/>
      <c r="C161" s="341" t="s">
        <v>241</v>
      </c>
      <c r="D161" s="337">
        <v>2212</v>
      </c>
      <c r="E161" s="338">
        <v>5169</v>
      </c>
      <c r="F161" s="72" t="s">
        <v>78</v>
      </c>
      <c r="G161" s="6">
        <v>0</v>
      </c>
      <c r="H161" s="5">
        <v>115.706</v>
      </c>
      <c r="I161" s="5"/>
      <c r="J161" s="7">
        <f>H161+I161</f>
        <v>115.706</v>
      </c>
    </row>
    <row r="162" spans="1:10" ht="12" customHeight="1" hidden="1">
      <c r="A162" s="367"/>
      <c r="B162" s="317" t="s">
        <v>27</v>
      </c>
      <c r="C162" s="318" t="s">
        <v>280</v>
      </c>
      <c r="D162" s="319" t="s">
        <v>3</v>
      </c>
      <c r="E162" s="319" t="s">
        <v>3</v>
      </c>
      <c r="F162" s="334" t="s">
        <v>281</v>
      </c>
      <c r="G162" s="321">
        <f>SUM(G163:G164)</f>
        <v>0</v>
      </c>
      <c r="H162" s="321">
        <f>SUM(H163:H164)</f>
        <v>65.945</v>
      </c>
      <c r="I162" s="321">
        <f>SUM(I163:I164)</f>
        <v>0</v>
      </c>
      <c r="J162" s="321">
        <f>SUM(J163:J164)</f>
        <v>65.945</v>
      </c>
    </row>
    <row r="163" spans="1:10" ht="12" customHeight="1" hidden="1">
      <c r="A163" s="367"/>
      <c r="B163" s="335"/>
      <c r="C163" s="336"/>
      <c r="D163" s="337">
        <v>2212</v>
      </c>
      <c r="E163" s="338">
        <v>5169</v>
      </c>
      <c r="F163" s="72" t="s">
        <v>78</v>
      </c>
      <c r="G163" s="7">
        <v>0</v>
      </c>
      <c r="H163" s="7">
        <v>9.892</v>
      </c>
      <c r="I163" s="7"/>
      <c r="J163" s="7">
        <f>H163+I163</f>
        <v>9.892</v>
      </c>
    </row>
    <row r="164" spans="1:10" ht="12" customHeight="1" hidden="1">
      <c r="A164" s="367"/>
      <c r="B164" s="343"/>
      <c r="C164" s="341" t="s">
        <v>241</v>
      </c>
      <c r="D164" s="337">
        <v>2212</v>
      </c>
      <c r="E164" s="338">
        <v>5169</v>
      </c>
      <c r="F164" s="72" t="s">
        <v>78</v>
      </c>
      <c r="G164" s="6">
        <v>0</v>
      </c>
      <c r="H164" s="5">
        <v>56.053</v>
      </c>
      <c r="I164" s="5"/>
      <c r="J164" s="7">
        <f>H164+I164</f>
        <v>56.053</v>
      </c>
    </row>
    <row r="165" spans="1:10" ht="12" customHeight="1" hidden="1">
      <c r="A165" s="367"/>
      <c r="B165" s="317" t="s">
        <v>27</v>
      </c>
      <c r="C165" s="318" t="s">
        <v>282</v>
      </c>
      <c r="D165" s="319" t="s">
        <v>3</v>
      </c>
      <c r="E165" s="319" t="s">
        <v>3</v>
      </c>
      <c r="F165" s="334" t="s">
        <v>283</v>
      </c>
      <c r="G165" s="321">
        <f>SUM(G166:G167)</f>
        <v>0</v>
      </c>
      <c r="H165" s="321">
        <f>SUM(H166:H167)</f>
        <v>65.945</v>
      </c>
      <c r="I165" s="321">
        <f>SUM(I166:I167)</f>
        <v>0</v>
      </c>
      <c r="J165" s="321">
        <f>SUM(J166:J167)</f>
        <v>65.945</v>
      </c>
    </row>
    <row r="166" spans="1:10" ht="12" customHeight="1" hidden="1">
      <c r="A166" s="367"/>
      <c r="B166" s="335"/>
      <c r="C166" s="336"/>
      <c r="D166" s="337">
        <v>2212</v>
      </c>
      <c r="E166" s="338">
        <v>5169</v>
      </c>
      <c r="F166" s="72" t="s">
        <v>78</v>
      </c>
      <c r="G166" s="7">
        <v>0</v>
      </c>
      <c r="H166" s="7">
        <v>9.892</v>
      </c>
      <c r="I166" s="7"/>
      <c r="J166" s="7">
        <f>H166+I166</f>
        <v>9.892</v>
      </c>
    </row>
    <row r="167" spans="1:10" ht="12" customHeight="1" hidden="1">
      <c r="A167" s="367"/>
      <c r="B167" s="343"/>
      <c r="C167" s="341" t="s">
        <v>241</v>
      </c>
      <c r="D167" s="337">
        <v>2212</v>
      </c>
      <c r="E167" s="338">
        <v>5169</v>
      </c>
      <c r="F167" s="72" t="s">
        <v>78</v>
      </c>
      <c r="G167" s="6">
        <v>0</v>
      </c>
      <c r="H167" s="5">
        <v>56.053</v>
      </c>
      <c r="I167" s="5"/>
      <c r="J167" s="7">
        <f>H167+I167</f>
        <v>56.053</v>
      </c>
    </row>
    <row r="168" spans="1:10" ht="12" customHeight="1" hidden="1">
      <c r="A168" s="367"/>
      <c r="B168" s="317" t="s">
        <v>27</v>
      </c>
      <c r="C168" s="318" t="s">
        <v>284</v>
      </c>
      <c r="D168" s="319" t="s">
        <v>3</v>
      </c>
      <c r="E168" s="319" t="s">
        <v>3</v>
      </c>
      <c r="F168" s="334" t="s">
        <v>285</v>
      </c>
      <c r="G168" s="321">
        <f>SUM(G169:G170)</f>
        <v>0</v>
      </c>
      <c r="H168" s="321">
        <f>SUM(H169:H170)</f>
        <v>59.894999999999996</v>
      </c>
      <c r="I168" s="321">
        <f>SUM(I169:I170)</f>
        <v>0</v>
      </c>
      <c r="J168" s="321">
        <f>SUM(J169:J170)</f>
        <v>59.894999999999996</v>
      </c>
    </row>
    <row r="169" spans="1:10" ht="12" customHeight="1" hidden="1">
      <c r="A169" s="367"/>
      <c r="B169" s="335"/>
      <c r="C169" s="336"/>
      <c r="D169" s="337">
        <v>2212</v>
      </c>
      <c r="E169" s="338">
        <v>5169</v>
      </c>
      <c r="F169" s="72" t="s">
        <v>78</v>
      </c>
      <c r="G169" s="7">
        <v>0</v>
      </c>
      <c r="H169" s="7">
        <v>8.985</v>
      </c>
      <c r="I169" s="7"/>
      <c r="J169" s="7">
        <f>H169+I169</f>
        <v>8.985</v>
      </c>
    </row>
    <row r="170" spans="1:10" ht="12" customHeight="1" hidden="1">
      <c r="A170" s="367"/>
      <c r="B170" s="343"/>
      <c r="C170" s="341" t="s">
        <v>241</v>
      </c>
      <c r="D170" s="337">
        <v>2212</v>
      </c>
      <c r="E170" s="338">
        <v>5169</v>
      </c>
      <c r="F170" s="72" t="s">
        <v>78</v>
      </c>
      <c r="G170" s="6">
        <v>0</v>
      </c>
      <c r="H170" s="5">
        <v>50.91</v>
      </c>
      <c r="I170" s="5"/>
      <c r="J170" s="7">
        <f>H170+I170</f>
        <v>50.91</v>
      </c>
    </row>
    <row r="171" spans="1:10" ht="12" customHeight="1" hidden="1">
      <c r="A171" s="367"/>
      <c r="B171" s="317" t="s">
        <v>27</v>
      </c>
      <c r="C171" s="318" t="s">
        <v>286</v>
      </c>
      <c r="D171" s="319" t="s">
        <v>3</v>
      </c>
      <c r="E171" s="319" t="s">
        <v>3</v>
      </c>
      <c r="F171" s="334" t="s">
        <v>287</v>
      </c>
      <c r="G171" s="321">
        <f>SUM(G172:G173)</f>
        <v>0</v>
      </c>
      <c r="H171" s="321">
        <f>SUM(H172:H173)</f>
        <v>59.894999999999996</v>
      </c>
      <c r="I171" s="321">
        <f>SUM(I172:I173)</f>
        <v>0</v>
      </c>
      <c r="J171" s="321">
        <f>SUM(J172:J173)</f>
        <v>59.894999999999996</v>
      </c>
    </row>
    <row r="172" spans="1:10" ht="12" customHeight="1" hidden="1">
      <c r="A172" s="367"/>
      <c r="B172" s="335"/>
      <c r="C172" s="336"/>
      <c r="D172" s="337">
        <v>2212</v>
      </c>
      <c r="E172" s="338">
        <v>5169</v>
      </c>
      <c r="F172" s="72" t="s">
        <v>78</v>
      </c>
      <c r="G172" s="7">
        <v>0</v>
      </c>
      <c r="H172" s="7">
        <v>8.985</v>
      </c>
      <c r="I172" s="7"/>
      <c r="J172" s="7">
        <f>H172+I172</f>
        <v>8.985</v>
      </c>
    </row>
    <row r="173" spans="1:10" ht="12" customHeight="1" hidden="1">
      <c r="A173" s="367"/>
      <c r="B173" s="343"/>
      <c r="C173" s="341" t="s">
        <v>241</v>
      </c>
      <c r="D173" s="337">
        <v>2212</v>
      </c>
      <c r="E173" s="338">
        <v>5169</v>
      </c>
      <c r="F173" s="72" t="s">
        <v>78</v>
      </c>
      <c r="G173" s="6">
        <v>0</v>
      </c>
      <c r="H173" s="4">
        <v>50.91</v>
      </c>
      <c r="I173" s="5"/>
      <c r="J173" s="7">
        <f>H173+I173</f>
        <v>50.91</v>
      </c>
    </row>
    <row r="174" spans="1:10" ht="12" customHeight="1" hidden="1">
      <c r="A174" s="367"/>
      <c r="B174" s="317" t="s">
        <v>27</v>
      </c>
      <c r="C174" s="318" t="s">
        <v>288</v>
      </c>
      <c r="D174" s="319" t="s">
        <v>3</v>
      </c>
      <c r="E174" s="319" t="s">
        <v>3</v>
      </c>
      <c r="F174" s="334" t="s">
        <v>289</v>
      </c>
      <c r="G174" s="321">
        <f>SUM(G175:G176)</f>
        <v>0</v>
      </c>
      <c r="H174" s="321">
        <f>SUM(H175:H176)</f>
        <v>65.945</v>
      </c>
      <c r="I174" s="321">
        <f>SUM(I175:I176)</f>
        <v>0</v>
      </c>
      <c r="J174" s="321">
        <f>SUM(J175:J176)</f>
        <v>65.945</v>
      </c>
    </row>
    <row r="175" spans="1:10" ht="12" customHeight="1" hidden="1">
      <c r="A175" s="367"/>
      <c r="B175" s="335"/>
      <c r="C175" s="336"/>
      <c r="D175" s="337">
        <v>2212</v>
      </c>
      <c r="E175" s="338">
        <v>5169</v>
      </c>
      <c r="F175" s="72" t="s">
        <v>78</v>
      </c>
      <c r="G175" s="7">
        <v>0</v>
      </c>
      <c r="H175" s="7">
        <v>9.892</v>
      </c>
      <c r="I175" s="7"/>
      <c r="J175" s="7">
        <f>H175+I175</f>
        <v>9.892</v>
      </c>
    </row>
    <row r="176" spans="1:10" ht="12" customHeight="1" hidden="1">
      <c r="A176" s="367"/>
      <c r="B176" s="343"/>
      <c r="C176" s="341" t="s">
        <v>241</v>
      </c>
      <c r="D176" s="337">
        <v>2212</v>
      </c>
      <c r="E176" s="338">
        <v>5169</v>
      </c>
      <c r="F176" s="72" t="s">
        <v>78</v>
      </c>
      <c r="G176" s="6">
        <v>0</v>
      </c>
      <c r="H176" s="5">
        <v>56.053</v>
      </c>
      <c r="I176" s="5"/>
      <c r="J176" s="7">
        <f>H176+I176</f>
        <v>56.053</v>
      </c>
    </row>
    <row r="177" spans="1:10" ht="12" customHeight="1" hidden="1">
      <c r="A177" s="367"/>
      <c r="B177" s="317" t="s">
        <v>27</v>
      </c>
      <c r="C177" s="318" t="s">
        <v>290</v>
      </c>
      <c r="D177" s="319" t="s">
        <v>3</v>
      </c>
      <c r="E177" s="319" t="s">
        <v>3</v>
      </c>
      <c r="F177" s="334" t="s">
        <v>291</v>
      </c>
      <c r="G177" s="321">
        <f>SUM(G178:G179)</f>
        <v>0</v>
      </c>
      <c r="H177" s="321">
        <f>SUM(H178:H179)</f>
        <v>59.894999999999996</v>
      </c>
      <c r="I177" s="321">
        <f>SUM(I178:I179)</f>
        <v>0</v>
      </c>
      <c r="J177" s="321">
        <f>SUM(J178:J179)</f>
        <v>59.894999999999996</v>
      </c>
    </row>
    <row r="178" spans="1:10" ht="12" customHeight="1" hidden="1">
      <c r="A178" s="367"/>
      <c r="B178" s="335"/>
      <c r="C178" s="336"/>
      <c r="D178" s="337">
        <v>2212</v>
      </c>
      <c r="E178" s="338">
        <v>5169</v>
      </c>
      <c r="F178" s="72" t="s">
        <v>78</v>
      </c>
      <c r="G178" s="7">
        <v>0</v>
      </c>
      <c r="H178" s="7">
        <v>8.985</v>
      </c>
      <c r="I178" s="7"/>
      <c r="J178" s="7">
        <f>H178+I178</f>
        <v>8.985</v>
      </c>
    </row>
    <row r="179" spans="1:10" ht="12" customHeight="1" hidden="1">
      <c r="A179" s="367"/>
      <c r="B179" s="343"/>
      <c r="C179" s="341" t="s">
        <v>241</v>
      </c>
      <c r="D179" s="337">
        <v>2212</v>
      </c>
      <c r="E179" s="338">
        <v>5169</v>
      </c>
      <c r="F179" s="72" t="s">
        <v>78</v>
      </c>
      <c r="G179" s="6">
        <v>0</v>
      </c>
      <c r="H179" s="5">
        <v>50.91</v>
      </c>
      <c r="I179" s="5"/>
      <c r="J179" s="7">
        <f>H179+I179</f>
        <v>50.91</v>
      </c>
    </row>
    <row r="180" spans="1:10" ht="12" customHeight="1" hidden="1">
      <c r="A180" s="367"/>
      <c r="B180" s="317" t="s">
        <v>27</v>
      </c>
      <c r="C180" s="318" t="s">
        <v>292</v>
      </c>
      <c r="D180" s="319" t="s">
        <v>3</v>
      </c>
      <c r="E180" s="319" t="s">
        <v>3</v>
      </c>
      <c r="F180" s="334" t="s">
        <v>293</v>
      </c>
      <c r="G180" s="321">
        <f>SUM(G181:G182)</f>
        <v>0</v>
      </c>
      <c r="H180" s="321">
        <f>SUM(H181:H182)</f>
        <v>65.945</v>
      </c>
      <c r="I180" s="321">
        <f>SUM(I181:I182)</f>
        <v>0</v>
      </c>
      <c r="J180" s="321">
        <f>SUM(J181:J182)</f>
        <v>65.945</v>
      </c>
    </row>
    <row r="181" spans="1:10" ht="12" customHeight="1" hidden="1">
      <c r="A181" s="367"/>
      <c r="B181" s="335"/>
      <c r="C181" s="336"/>
      <c r="D181" s="337">
        <v>2212</v>
      </c>
      <c r="E181" s="338">
        <v>5169</v>
      </c>
      <c r="F181" s="72" t="s">
        <v>78</v>
      </c>
      <c r="G181" s="7">
        <v>0</v>
      </c>
      <c r="H181" s="7">
        <v>9.892</v>
      </c>
      <c r="I181" s="7"/>
      <c r="J181" s="7">
        <f>H181+I181</f>
        <v>9.892</v>
      </c>
    </row>
    <row r="182" spans="1:10" ht="12" customHeight="1" hidden="1">
      <c r="A182" s="367"/>
      <c r="B182" s="343"/>
      <c r="C182" s="341" t="s">
        <v>241</v>
      </c>
      <c r="D182" s="337">
        <v>2212</v>
      </c>
      <c r="E182" s="338">
        <v>5169</v>
      </c>
      <c r="F182" s="72" t="s">
        <v>78</v>
      </c>
      <c r="G182" s="6">
        <v>0</v>
      </c>
      <c r="H182" s="5">
        <v>56.053</v>
      </c>
      <c r="I182" s="5"/>
      <c r="J182" s="7">
        <f>H182+I182</f>
        <v>56.053</v>
      </c>
    </row>
    <row r="183" spans="1:10" ht="12" customHeight="1" hidden="1">
      <c r="A183" s="367"/>
      <c r="B183" s="317" t="s">
        <v>27</v>
      </c>
      <c r="C183" s="318" t="s">
        <v>294</v>
      </c>
      <c r="D183" s="319" t="s">
        <v>3</v>
      </c>
      <c r="E183" s="319" t="s">
        <v>3</v>
      </c>
      <c r="F183" s="334" t="s">
        <v>295</v>
      </c>
      <c r="G183" s="321">
        <f>SUM(G184:G185)</f>
        <v>0</v>
      </c>
      <c r="H183" s="321">
        <f>SUM(H184:H185)</f>
        <v>59.894999999999996</v>
      </c>
      <c r="I183" s="321">
        <f>SUM(I184:I185)</f>
        <v>0</v>
      </c>
      <c r="J183" s="321">
        <f>SUM(J184:J185)</f>
        <v>59.894999999999996</v>
      </c>
    </row>
    <row r="184" spans="1:10" ht="12" customHeight="1" hidden="1">
      <c r="A184" s="367"/>
      <c r="B184" s="335"/>
      <c r="C184" s="336"/>
      <c r="D184" s="337">
        <v>2212</v>
      </c>
      <c r="E184" s="338">
        <v>5169</v>
      </c>
      <c r="F184" s="72" t="s">
        <v>78</v>
      </c>
      <c r="G184" s="7">
        <v>0</v>
      </c>
      <c r="H184" s="7">
        <v>8.985</v>
      </c>
      <c r="I184" s="7"/>
      <c r="J184" s="7">
        <f>H184+I184</f>
        <v>8.985</v>
      </c>
    </row>
    <row r="185" spans="1:10" ht="12" customHeight="1" hidden="1">
      <c r="A185" s="367"/>
      <c r="B185" s="343"/>
      <c r="C185" s="341" t="s">
        <v>241</v>
      </c>
      <c r="D185" s="337">
        <v>2212</v>
      </c>
      <c r="E185" s="338">
        <v>5169</v>
      </c>
      <c r="F185" s="72" t="s">
        <v>78</v>
      </c>
      <c r="G185" s="6">
        <v>0</v>
      </c>
      <c r="H185" s="5">
        <v>50.91</v>
      </c>
      <c r="I185" s="5"/>
      <c r="J185" s="7">
        <f>H185+I185</f>
        <v>50.91</v>
      </c>
    </row>
    <row r="186" spans="1:10" ht="12" customHeight="1" hidden="1">
      <c r="A186" s="367"/>
      <c r="B186" s="317" t="s">
        <v>27</v>
      </c>
      <c r="C186" s="318" t="s">
        <v>296</v>
      </c>
      <c r="D186" s="319" t="s">
        <v>3</v>
      </c>
      <c r="E186" s="319" t="s">
        <v>3</v>
      </c>
      <c r="F186" s="334" t="s">
        <v>297</v>
      </c>
      <c r="G186" s="321">
        <f>SUM(G187:G188)</f>
        <v>0</v>
      </c>
      <c r="H186" s="321">
        <f>SUM(H187:H188)</f>
        <v>65.945</v>
      </c>
      <c r="I186" s="321">
        <f>SUM(I187:I188)</f>
        <v>0</v>
      </c>
      <c r="J186" s="321">
        <f>SUM(J187:J188)</f>
        <v>65.945</v>
      </c>
    </row>
    <row r="187" spans="1:10" ht="12" customHeight="1" hidden="1">
      <c r="A187" s="367"/>
      <c r="B187" s="335"/>
      <c r="C187" s="336"/>
      <c r="D187" s="337">
        <v>2212</v>
      </c>
      <c r="E187" s="338">
        <v>5169</v>
      </c>
      <c r="F187" s="72" t="s">
        <v>78</v>
      </c>
      <c r="G187" s="7">
        <v>0</v>
      </c>
      <c r="H187" s="7">
        <v>9.892</v>
      </c>
      <c r="I187" s="7"/>
      <c r="J187" s="7">
        <f>H187+I187</f>
        <v>9.892</v>
      </c>
    </row>
    <row r="188" spans="1:10" ht="12" customHeight="1" hidden="1">
      <c r="A188" s="367"/>
      <c r="B188" s="343"/>
      <c r="C188" s="341" t="s">
        <v>241</v>
      </c>
      <c r="D188" s="337">
        <v>2212</v>
      </c>
      <c r="E188" s="338">
        <v>5169</v>
      </c>
      <c r="F188" s="72" t="s">
        <v>78</v>
      </c>
      <c r="G188" s="6">
        <v>0</v>
      </c>
      <c r="H188" s="5">
        <v>56.053</v>
      </c>
      <c r="I188" s="5"/>
      <c r="J188" s="7">
        <f>H188+I188</f>
        <v>56.053</v>
      </c>
    </row>
    <row r="189" spans="1:10" ht="12" customHeight="1" hidden="1">
      <c r="A189" s="367"/>
      <c r="B189" s="317" t="s">
        <v>27</v>
      </c>
      <c r="C189" s="318" t="s">
        <v>298</v>
      </c>
      <c r="D189" s="319" t="s">
        <v>3</v>
      </c>
      <c r="E189" s="319" t="s">
        <v>3</v>
      </c>
      <c r="F189" s="334" t="s">
        <v>299</v>
      </c>
      <c r="G189" s="321">
        <f>SUM(G190:G191)</f>
        <v>0</v>
      </c>
      <c r="H189" s="321">
        <f>SUM(H190:H191)</f>
        <v>65.945</v>
      </c>
      <c r="I189" s="321">
        <f>SUM(I190:I191)</f>
        <v>0</v>
      </c>
      <c r="J189" s="321">
        <f>SUM(J190:J191)</f>
        <v>65.945</v>
      </c>
    </row>
    <row r="190" spans="1:10" ht="12" customHeight="1" hidden="1">
      <c r="A190" s="367"/>
      <c r="B190" s="335"/>
      <c r="C190" s="336"/>
      <c r="D190" s="337">
        <v>2212</v>
      </c>
      <c r="E190" s="338">
        <v>5169</v>
      </c>
      <c r="F190" s="72" t="s">
        <v>78</v>
      </c>
      <c r="G190" s="7">
        <v>0</v>
      </c>
      <c r="H190" s="7">
        <v>9.892</v>
      </c>
      <c r="I190" s="7"/>
      <c r="J190" s="7">
        <f>H190+I190</f>
        <v>9.892</v>
      </c>
    </row>
    <row r="191" spans="1:10" ht="12" customHeight="1" hidden="1">
      <c r="A191" s="367"/>
      <c r="B191" s="343"/>
      <c r="C191" s="341" t="s">
        <v>241</v>
      </c>
      <c r="D191" s="337">
        <v>2212</v>
      </c>
      <c r="E191" s="338">
        <v>5169</v>
      </c>
      <c r="F191" s="72" t="s">
        <v>78</v>
      </c>
      <c r="G191" s="6">
        <v>0</v>
      </c>
      <c r="H191" s="5">
        <v>56.053</v>
      </c>
      <c r="I191" s="5"/>
      <c r="J191" s="7">
        <f>H191+I191</f>
        <v>56.053</v>
      </c>
    </row>
    <row r="192" spans="1:10" ht="12" customHeight="1" hidden="1">
      <c r="A192" s="367"/>
      <c r="B192" s="317" t="s">
        <v>27</v>
      </c>
      <c r="C192" s="318" t="s">
        <v>300</v>
      </c>
      <c r="D192" s="319" t="s">
        <v>3</v>
      </c>
      <c r="E192" s="319" t="s">
        <v>3</v>
      </c>
      <c r="F192" s="334" t="s">
        <v>301</v>
      </c>
      <c r="G192" s="321">
        <f>SUM(G193:G194)</f>
        <v>0</v>
      </c>
      <c r="H192" s="321">
        <f>SUM(H193:H194)</f>
        <v>59.894999999999996</v>
      </c>
      <c r="I192" s="321">
        <f>SUM(I193:I194)</f>
        <v>0</v>
      </c>
      <c r="J192" s="321">
        <f>SUM(J193:J194)</f>
        <v>59.894999999999996</v>
      </c>
    </row>
    <row r="193" spans="1:10" ht="12" customHeight="1" hidden="1">
      <c r="A193" s="367"/>
      <c r="B193" s="335"/>
      <c r="C193" s="336"/>
      <c r="D193" s="337">
        <v>2212</v>
      </c>
      <c r="E193" s="338">
        <v>5169</v>
      </c>
      <c r="F193" s="72" t="s">
        <v>78</v>
      </c>
      <c r="G193" s="7">
        <v>0</v>
      </c>
      <c r="H193" s="7">
        <v>8.985</v>
      </c>
      <c r="I193" s="7"/>
      <c r="J193" s="7">
        <f>H193+I193</f>
        <v>8.985</v>
      </c>
    </row>
    <row r="194" spans="1:10" ht="12" customHeight="1" hidden="1">
      <c r="A194" s="367"/>
      <c r="B194" s="343"/>
      <c r="C194" s="341" t="s">
        <v>241</v>
      </c>
      <c r="D194" s="337">
        <v>2212</v>
      </c>
      <c r="E194" s="338">
        <v>5169</v>
      </c>
      <c r="F194" s="72" t="s">
        <v>78</v>
      </c>
      <c r="G194" s="6">
        <v>0</v>
      </c>
      <c r="H194" s="5">
        <v>50.91</v>
      </c>
      <c r="I194" s="5"/>
      <c r="J194" s="7">
        <f>H194+I194</f>
        <v>50.91</v>
      </c>
    </row>
    <row r="195" spans="1:10" ht="12" customHeight="1" hidden="1">
      <c r="A195" s="367"/>
      <c r="B195" s="317" t="s">
        <v>27</v>
      </c>
      <c r="C195" s="318" t="s">
        <v>302</v>
      </c>
      <c r="D195" s="319" t="s">
        <v>3</v>
      </c>
      <c r="E195" s="319" t="s">
        <v>3</v>
      </c>
      <c r="F195" s="334" t="s">
        <v>303</v>
      </c>
      <c r="G195" s="321">
        <f>SUM(G196:G197)</f>
        <v>0</v>
      </c>
      <c r="H195" s="321">
        <f>SUM(H196:H197)</f>
        <v>78.04499999999999</v>
      </c>
      <c r="I195" s="321">
        <f>SUM(I196:I197)</f>
        <v>0</v>
      </c>
      <c r="J195" s="321">
        <f>SUM(J196:J197)</f>
        <v>78.04499999999999</v>
      </c>
    </row>
    <row r="196" spans="1:10" ht="12" customHeight="1" hidden="1">
      <c r="A196" s="367"/>
      <c r="B196" s="335"/>
      <c r="C196" s="336"/>
      <c r="D196" s="337">
        <v>2212</v>
      </c>
      <c r="E196" s="338">
        <v>5169</v>
      </c>
      <c r="F196" s="72" t="s">
        <v>78</v>
      </c>
      <c r="G196" s="7">
        <v>0</v>
      </c>
      <c r="H196" s="7">
        <v>11.707</v>
      </c>
      <c r="I196" s="7"/>
      <c r="J196" s="7">
        <f>H196+I196</f>
        <v>11.707</v>
      </c>
    </row>
    <row r="197" spans="1:10" ht="12" customHeight="1" hidden="1">
      <c r="A197" s="367"/>
      <c r="B197" s="343"/>
      <c r="C197" s="341" t="s">
        <v>241</v>
      </c>
      <c r="D197" s="337">
        <v>2212</v>
      </c>
      <c r="E197" s="338">
        <v>5169</v>
      </c>
      <c r="F197" s="72" t="s">
        <v>78</v>
      </c>
      <c r="G197" s="6">
        <v>0</v>
      </c>
      <c r="H197" s="5">
        <v>66.338</v>
      </c>
      <c r="I197" s="5"/>
      <c r="J197" s="7">
        <f>H197+I197</f>
        <v>66.338</v>
      </c>
    </row>
    <row r="198" spans="1:10" ht="12" customHeight="1" hidden="1">
      <c r="A198" s="367"/>
      <c r="B198" s="317" t="s">
        <v>27</v>
      </c>
      <c r="C198" s="318" t="s">
        <v>304</v>
      </c>
      <c r="D198" s="319" t="s">
        <v>3</v>
      </c>
      <c r="E198" s="319" t="s">
        <v>3</v>
      </c>
      <c r="F198" s="334" t="s">
        <v>305</v>
      </c>
      <c r="G198" s="321">
        <f>SUM(G199:G200)</f>
        <v>0</v>
      </c>
      <c r="H198" s="321">
        <f>SUM(H199:H200)</f>
        <v>78.04499999999999</v>
      </c>
      <c r="I198" s="321">
        <f>SUM(I199:I200)</f>
        <v>0</v>
      </c>
      <c r="J198" s="321">
        <f>SUM(J199:J200)</f>
        <v>78.04499999999999</v>
      </c>
    </row>
    <row r="199" spans="1:10" ht="12" customHeight="1" hidden="1">
      <c r="A199" s="367"/>
      <c r="B199" s="335"/>
      <c r="C199" s="336"/>
      <c r="D199" s="337">
        <v>2212</v>
      </c>
      <c r="E199" s="338">
        <v>5169</v>
      </c>
      <c r="F199" s="72" t="s">
        <v>78</v>
      </c>
      <c r="G199" s="7">
        <v>0</v>
      </c>
      <c r="H199" s="7">
        <v>11.707</v>
      </c>
      <c r="I199" s="7"/>
      <c r="J199" s="7">
        <f>H199+I199</f>
        <v>11.707</v>
      </c>
    </row>
    <row r="200" spans="1:10" ht="12" customHeight="1" hidden="1">
      <c r="A200" s="367"/>
      <c r="B200" s="343"/>
      <c r="C200" s="341" t="s">
        <v>241</v>
      </c>
      <c r="D200" s="337">
        <v>2212</v>
      </c>
      <c r="E200" s="338">
        <v>5169</v>
      </c>
      <c r="F200" s="72" t="s">
        <v>78</v>
      </c>
      <c r="G200" s="6">
        <v>0</v>
      </c>
      <c r="H200" s="5">
        <v>66.338</v>
      </c>
      <c r="I200" s="5"/>
      <c r="J200" s="7">
        <f>H200+I200</f>
        <v>66.338</v>
      </c>
    </row>
    <row r="201" spans="1:10" ht="12" customHeight="1" hidden="1">
      <c r="A201" s="367"/>
      <c r="B201" s="317" t="s">
        <v>27</v>
      </c>
      <c r="C201" s="318" t="s">
        <v>306</v>
      </c>
      <c r="D201" s="319" t="s">
        <v>3</v>
      </c>
      <c r="E201" s="319" t="s">
        <v>3</v>
      </c>
      <c r="F201" s="334" t="s">
        <v>307</v>
      </c>
      <c r="G201" s="321">
        <f>SUM(G202:G203)</f>
        <v>0</v>
      </c>
      <c r="H201" s="321">
        <f>SUM(H202:H203)</f>
        <v>102.245</v>
      </c>
      <c r="I201" s="321">
        <f>SUM(I202:I203)</f>
        <v>0</v>
      </c>
      <c r="J201" s="321">
        <f>SUM(J202:J203)</f>
        <v>102.245</v>
      </c>
    </row>
    <row r="202" spans="1:10" ht="12" customHeight="1" hidden="1">
      <c r="A202" s="367"/>
      <c r="B202" s="335"/>
      <c r="C202" s="336"/>
      <c r="D202" s="337">
        <v>2212</v>
      </c>
      <c r="E202" s="338">
        <v>5169</v>
      </c>
      <c r="F202" s="72" t="s">
        <v>78</v>
      </c>
      <c r="G202" s="7">
        <v>0</v>
      </c>
      <c r="H202" s="7">
        <v>15.337</v>
      </c>
      <c r="I202" s="7"/>
      <c r="J202" s="7">
        <f>H202+I202</f>
        <v>15.337</v>
      </c>
    </row>
    <row r="203" spans="1:10" ht="12" customHeight="1" hidden="1">
      <c r="A203" s="367"/>
      <c r="B203" s="343"/>
      <c r="C203" s="341" t="s">
        <v>241</v>
      </c>
      <c r="D203" s="337">
        <v>2212</v>
      </c>
      <c r="E203" s="338">
        <v>5169</v>
      </c>
      <c r="F203" s="72" t="s">
        <v>78</v>
      </c>
      <c r="G203" s="6">
        <v>0</v>
      </c>
      <c r="H203" s="5">
        <v>86.908</v>
      </c>
      <c r="I203" s="5"/>
      <c r="J203" s="7">
        <f>H203+I203</f>
        <v>86.908</v>
      </c>
    </row>
    <row r="204" spans="1:10" ht="12" customHeight="1" hidden="1">
      <c r="A204" s="367"/>
      <c r="B204" s="317" t="s">
        <v>27</v>
      </c>
      <c r="C204" s="318" t="s">
        <v>308</v>
      </c>
      <c r="D204" s="319" t="s">
        <v>3</v>
      </c>
      <c r="E204" s="319" t="s">
        <v>3</v>
      </c>
      <c r="F204" s="334" t="s">
        <v>309</v>
      </c>
      <c r="G204" s="321">
        <f>SUM(G205:G206)</f>
        <v>0</v>
      </c>
      <c r="H204" s="321">
        <f>SUM(H205:H206)</f>
        <v>65.945</v>
      </c>
      <c r="I204" s="321">
        <f>SUM(I205:I206)</f>
        <v>0</v>
      </c>
      <c r="J204" s="321">
        <f>SUM(J205:J206)</f>
        <v>65.945</v>
      </c>
    </row>
    <row r="205" spans="1:10" ht="12" customHeight="1" hidden="1">
      <c r="A205" s="367"/>
      <c r="B205" s="335"/>
      <c r="C205" s="336"/>
      <c r="D205" s="337">
        <v>2212</v>
      </c>
      <c r="E205" s="338">
        <v>5169</v>
      </c>
      <c r="F205" s="72" t="s">
        <v>78</v>
      </c>
      <c r="G205" s="7">
        <v>0</v>
      </c>
      <c r="H205" s="7">
        <v>9.892</v>
      </c>
      <c r="I205" s="7"/>
      <c r="J205" s="7">
        <f>H205+I205</f>
        <v>9.892</v>
      </c>
    </row>
    <row r="206" spans="1:10" ht="12" customHeight="1" hidden="1">
      <c r="A206" s="367"/>
      <c r="B206" s="343"/>
      <c r="C206" s="341" t="s">
        <v>241</v>
      </c>
      <c r="D206" s="337">
        <v>2212</v>
      </c>
      <c r="E206" s="338">
        <v>5169</v>
      </c>
      <c r="F206" s="72" t="s">
        <v>78</v>
      </c>
      <c r="G206" s="6">
        <v>0</v>
      </c>
      <c r="H206" s="5">
        <v>56.053</v>
      </c>
      <c r="I206" s="5"/>
      <c r="J206" s="7">
        <f>H206+I206</f>
        <v>56.053</v>
      </c>
    </row>
    <row r="207" spans="1:10" ht="12" customHeight="1" hidden="1">
      <c r="A207" s="367"/>
      <c r="B207" s="317" t="s">
        <v>27</v>
      </c>
      <c r="C207" s="318" t="s">
        <v>310</v>
      </c>
      <c r="D207" s="319" t="s">
        <v>3</v>
      </c>
      <c r="E207" s="319" t="s">
        <v>3</v>
      </c>
      <c r="F207" s="334" t="s">
        <v>311</v>
      </c>
      <c r="G207" s="321">
        <f>SUM(G208:G209)</f>
        <v>0</v>
      </c>
      <c r="H207" s="321">
        <f>SUM(H208:H209)</f>
        <v>65.945</v>
      </c>
      <c r="I207" s="321">
        <f>SUM(I208:I209)</f>
        <v>0</v>
      </c>
      <c r="J207" s="321">
        <f>SUM(J208:J209)</f>
        <v>65.945</v>
      </c>
    </row>
    <row r="208" spans="1:10" ht="12" customHeight="1" hidden="1">
      <c r="A208" s="367"/>
      <c r="B208" s="335"/>
      <c r="C208" s="336"/>
      <c r="D208" s="337">
        <v>2212</v>
      </c>
      <c r="E208" s="338">
        <v>5169</v>
      </c>
      <c r="F208" s="72" t="s">
        <v>78</v>
      </c>
      <c r="G208" s="7">
        <v>0</v>
      </c>
      <c r="H208" s="7">
        <v>9.892</v>
      </c>
      <c r="I208" s="7"/>
      <c r="J208" s="7">
        <f>H208+I208</f>
        <v>9.892</v>
      </c>
    </row>
    <row r="209" spans="1:10" ht="12" customHeight="1" hidden="1">
      <c r="A209" s="367"/>
      <c r="B209" s="343"/>
      <c r="C209" s="341" t="s">
        <v>241</v>
      </c>
      <c r="D209" s="337">
        <v>2212</v>
      </c>
      <c r="E209" s="338">
        <v>5169</v>
      </c>
      <c r="F209" s="72" t="s">
        <v>78</v>
      </c>
      <c r="G209" s="6">
        <v>0</v>
      </c>
      <c r="H209" s="5">
        <v>56.053</v>
      </c>
      <c r="I209" s="5"/>
      <c r="J209" s="7">
        <f>H209+I209</f>
        <v>56.053</v>
      </c>
    </row>
    <row r="210" spans="1:10" ht="12" customHeight="1" hidden="1">
      <c r="A210" s="367"/>
      <c r="B210" s="317" t="s">
        <v>27</v>
      </c>
      <c r="C210" s="318" t="s">
        <v>312</v>
      </c>
      <c r="D210" s="319" t="s">
        <v>3</v>
      </c>
      <c r="E210" s="319" t="s">
        <v>3</v>
      </c>
      <c r="F210" s="334" t="s">
        <v>313</v>
      </c>
      <c r="G210" s="321">
        <f>SUM(G211:G212)</f>
        <v>0</v>
      </c>
      <c r="H210" s="321">
        <f>SUM(H211:H212)</f>
        <v>59.894999999999996</v>
      </c>
      <c r="I210" s="321">
        <f>SUM(I211:I212)</f>
        <v>0</v>
      </c>
      <c r="J210" s="321">
        <f>SUM(J211:J212)</f>
        <v>59.894999999999996</v>
      </c>
    </row>
    <row r="211" spans="1:10" ht="12" customHeight="1" hidden="1">
      <c r="A211" s="367"/>
      <c r="B211" s="335"/>
      <c r="C211" s="336"/>
      <c r="D211" s="337">
        <v>2212</v>
      </c>
      <c r="E211" s="338">
        <v>5169</v>
      </c>
      <c r="F211" s="72" t="s">
        <v>78</v>
      </c>
      <c r="G211" s="7">
        <v>0</v>
      </c>
      <c r="H211" s="7">
        <v>8.985</v>
      </c>
      <c r="I211" s="7"/>
      <c r="J211" s="7">
        <f>H211+I211</f>
        <v>8.985</v>
      </c>
    </row>
    <row r="212" spans="1:10" ht="12" customHeight="1" hidden="1">
      <c r="A212" s="367"/>
      <c r="B212" s="343"/>
      <c r="C212" s="341" t="s">
        <v>241</v>
      </c>
      <c r="D212" s="337">
        <v>2212</v>
      </c>
      <c r="E212" s="338">
        <v>5169</v>
      </c>
      <c r="F212" s="72" t="s">
        <v>78</v>
      </c>
      <c r="G212" s="6">
        <v>0</v>
      </c>
      <c r="H212" s="5">
        <v>50.91</v>
      </c>
      <c r="I212" s="5"/>
      <c r="J212" s="7">
        <f>H212+I212</f>
        <v>50.91</v>
      </c>
    </row>
    <row r="213" spans="1:10" ht="12" customHeight="1" hidden="1">
      <c r="A213" s="367"/>
      <c r="B213" s="317" t="s">
        <v>27</v>
      </c>
      <c r="C213" s="318" t="s">
        <v>314</v>
      </c>
      <c r="D213" s="319" t="s">
        <v>3</v>
      </c>
      <c r="E213" s="319" t="s">
        <v>3</v>
      </c>
      <c r="F213" s="334" t="s">
        <v>315</v>
      </c>
      <c r="G213" s="321">
        <f>SUM(G214:G215)</f>
        <v>0</v>
      </c>
      <c r="H213" s="321">
        <f>SUM(H214:H215)</f>
        <v>59.894999999999996</v>
      </c>
      <c r="I213" s="321">
        <f>SUM(I214:I215)</f>
        <v>0</v>
      </c>
      <c r="J213" s="321">
        <f>SUM(J214:J215)</f>
        <v>59.894999999999996</v>
      </c>
    </row>
    <row r="214" spans="1:10" ht="12" customHeight="1" hidden="1">
      <c r="A214" s="367"/>
      <c r="B214" s="335"/>
      <c r="C214" s="336"/>
      <c r="D214" s="337">
        <v>2212</v>
      </c>
      <c r="E214" s="338">
        <v>5169</v>
      </c>
      <c r="F214" s="72" t="s">
        <v>78</v>
      </c>
      <c r="G214" s="7">
        <v>0</v>
      </c>
      <c r="H214" s="7">
        <v>8.985</v>
      </c>
      <c r="I214" s="7"/>
      <c r="J214" s="7">
        <f>H214+I214</f>
        <v>8.985</v>
      </c>
    </row>
    <row r="215" spans="1:10" ht="12" customHeight="1" hidden="1">
      <c r="A215" s="367"/>
      <c r="B215" s="343"/>
      <c r="C215" s="341" t="s">
        <v>241</v>
      </c>
      <c r="D215" s="337">
        <v>2212</v>
      </c>
      <c r="E215" s="338">
        <v>5169</v>
      </c>
      <c r="F215" s="72" t="s">
        <v>78</v>
      </c>
      <c r="G215" s="6">
        <v>0</v>
      </c>
      <c r="H215" s="5">
        <v>50.91</v>
      </c>
      <c r="I215" s="5"/>
      <c r="J215" s="7">
        <f>H215+I215</f>
        <v>50.91</v>
      </c>
    </row>
    <row r="216" spans="1:10" ht="12" customHeight="1" hidden="1">
      <c r="A216" s="367"/>
      <c r="B216" s="317" t="s">
        <v>27</v>
      </c>
      <c r="C216" s="318" t="s">
        <v>316</v>
      </c>
      <c r="D216" s="319" t="s">
        <v>3</v>
      </c>
      <c r="E216" s="319" t="s">
        <v>3</v>
      </c>
      <c r="F216" s="334" t="s">
        <v>317</v>
      </c>
      <c r="G216" s="321">
        <f>SUM(G217:G218)</f>
        <v>0</v>
      </c>
      <c r="H216" s="321">
        <f>SUM(H217:H218)</f>
        <v>65.945</v>
      </c>
      <c r="I216" s="321">
        <f>SUM(I217:I218)</f>
        <v>0</v>
      </c>
      <c r="J216" s="321">
        <f>SUM(J217:J218)</f>
        <v>65.945</v>
      </c>
    </row>
    <row r="217" spans="1:10" ht="12" customHeight="1" hidden="1">
      <c r="A217" s="367"/>
      <c r="B217" s="335"/>
      <c r="C217" s="336"/>
      <c r="D217" s="337">
        <v>2212</v>
      </c>
      <c r="E217" s="338">
        <v>5169</v>
      </c>
      <c r="F217" s="72" t="s">
        <v>78</v>
      </c>
      <c r="G217" s="7">
        <v>0</v>
      </c>
      <c r="H217" s="7">
        <v>9.892</v>
      </c>
      <c r="I217" s="7"/>
      <c r="J217" s="7">
        <f>H217+I217</f>
        <v>9.892</v>
      </c>
    </row>
    <row r="218" spans="1:10" ht="12" customHeight="1" hidden="1">
      <c r="A218" s="367"/>
      <c r="B218" s="344"/>
      <c r="C218" s="345" t="s">
        <v>241</v>
      </c>
      <c r="D218" s="325">
        <v>2212</v>
      </c>
      <c r="E218" s="346">
        <v>5169</v>
      </c>
      <c r="F218" s="283" t="s">
        <v>78</v>
      </c>
      <c r="G218" s="5">
        <v>0</v>
      </c>
      <c r="H218" s="5">
        <v>56.053</v>
      </c>
      <c r="I218" s="5"/>
      <c r="J218" s="4">
        <f>H218+I218</f>
        <v>56.053</v>
      </c>
    </row>
    <row r="219" spans="1:10" ht="12" customHeight="1" hidden="1">
      <c r="A219" s="367"/>
      <c r="B219" s="317" t="s">
        <v>27</v>
      </c>
      <c r="C219" s="318" t="s">
        <v>318</v>
      </c>
      <c r="D219" s="319" t="s">
        <v>3</v>
      </c>
      <c r="E219" s="319" t="s">
        <v>3</v>
      </c>
      <c r="F219" s="334" t="s">
        <v>319</v>
      </c>
      <c r="G219" s="321">
        <f>SUM(G220:G221)</f>
        <v>0</v>
      </c>
      <c r="H219" s="321">
        <f>SUM(H220:H221)</f>
        <v>59.894999999999996</v>
      </c>
      <c r="I219" s="321">
        <f>SUM(I220:I221)</f>
        <v>0</v>
      </c>
      <c r="J219" s="321">
        <f>SUM(J220:J221)</f>
        <v>59.894999999999996</v>
      </c>
    </row>
    <row r="220" spans="1:10" ht="12" customHeight="1" hidden="1">
      <c r="A220" s="367"/>
      <c r="B220" s="335"/>
      <c r="C220" s="336"/>
      <c r="D220" s="337">
        <v>2212</v>
      </c>
      <c r="E220" s="338">
        <v>5169</v>
      </c>
      <c r="F220" s="72" t="s">
        <v>78</v>
      </c>
      <c r="G220" s="7">
        <v>0</v>
      </c>
      <c r="H220" s="7">
        <v>8.985</v>
      </c>
      <c r="I220" s="7"/>
      <c r="J220" s="7">
        <f>H220+I220</f>
        <v>8.985</v>
      </c>
    </row>
    <row r="221" spans="1:10" ht="12" customHeight="1" hidden="1">
      <c r="A221" s="367"/>
      <c r="B221" s="343"/>
      <c r="C221" s="341" t="s">
        <v>241</v>
      </c>
      <c r="D221" s="337">
        <v>2212</v>
      </c>
      <c r="E221" s="338">
        <v>5169</v>
      </c>
      <c r="F221" s="72" t="s">
        <v>78</v>
      </c>
      <c r="G221" s="6">
        <v>0</v>
      </c>
      <c r="H221" s="5">
        <v>50.91</v>
      </c>
      <c r="I221" s="5"/>
      <c r="J221" s="7">
        <f>H221+I221</f>
        <v>50.91</v>
      </c>
    </row>
    <row r="222" spans="1:10" ht="12" customHeight="1" hidden="1">
      <c r="A222" s="367"/>
      <c r="B222" s="317" t="s">
        <v>27</v>
      </c>
      <c r="C222" s="318" t="s">
        <v>320</v>
      </c>
      <c r="D222" s="319" t="s">
        <v>3</v>
      </c>
      <c r="E222" s="319" t="s">
        <v>3</v>
      </c>
      <c r="F222" s="334" t="s">
        <v>321</v>
      </c>
      <c r="G222" s="321">
        <f>SUM(G223:G224)</f>
        <v>0</v>
      </c>
      <c r="H222" s="321">
        <f>SUM(H223:H224)</f>
        <v>59.894999999999996</v>
      </c>
      <c r="I222" s="321">
        <f>SUM(I223:I224)</f>
        <v>0</v>
      </c>
      <c r="J222" s="321">
        <f>SUM(J223:J224)</f>
        <v>59.894999999999996</v>
      </c>
    </row>
    <row r="223" spans="1:10" ht="12" customHeight="1" hidden="1">
      <c r="A223" s="367"/>
      <c r="B223" s="335"/>
      <c r="C223" s="336"/>
      <c r="D223" s="337">
        <v>2212</v>
      </c>
      <c r="E223" s="338">
        <v>5169</v>
      </c>
      <c r="F223" s="72" t="s">
        <v>78</v>
      </c>
      <c r="G223" s="7">
        <v>0</v>
      </c>
      <c r="H223" s="7">
        <v>8.985</v>
      </c>
      <c r="I223" s="7"/>
      <c r="J223" s="7">
        <f>H223+I223</f>
        <v>8.985</v>
      </c>
    </row>
    <row r="224" spans="1:10" ht="12" customHeight="1" hidden="1">
      <c r="A224" s="367"/>
      <c r="B224" s="343"/>
      <c r="C224" s="341" t="s">
        <v>241</v>
      </c>
      <c r="D224" s="337">
        <v>2212</v>
      </c>
      <c r="E224" s="338">
        <v>5169</v>
      </c>
      <c r="F224" s="72" t="s">
        <v>78</v>
      </c>
      <c r="G224" s="6">
        <v>0</v>
      </c>
      <c r="H224" s="5">
        <v>50.91</v>
      </c>
      <c r="I224" s="5"/>
      <c r="J224" s="7">
        <f>H224+I224</f>
        <v>50.91</v>
      </c>
    </row>
    <row r="225" spans="1:10" ht="12" customHeight="1" hidden="1">
      <c r="A225" s="367"/>
      <c r="B225" s="317" t="s">
        <v>27</v>
      </c>
      <c r="C225" s="318" t="s">
        <v>322</v>
      </c>
      <c r="D225" s="319" t="s">
        <v>3</v>
      </c>
      <c r="E225" s="319" t="s">
        <v>3</v>
      </c>
      <c r="F225" s="334" t="s">
        <v>323</v>
      </c>
      <c r="G225" s="321">
        <f>SUM(G226:G227)</f>
        <v>0</v>
      </c>
      <c r="H225" s="321">
        <f>SUM(H226:H227)</f>
        <v>160.507</v>
      </c>
      <c r="I225" s="321">
        <f>SUM(I226:I227)</f>
        <v>0</v>
      </c>
      <c r="J225" s="321">
        <f>SUM(J226:J227)</f>
        <v>160.507</v>
      </c>
    </row>
    <row r="226" spans="1:10" ht="12" customHeight="1" hidden="1">
      <c r="A226" s="367"/>
      <c r="B226" s="335"/>
      <c r="C226" s="336"/>
      <c r="D226" s="337">
        <v>2212</v>
      </c>
      <c r="E226" s="338">
        <v>5169</v>
      </c>
      <c r="F226" s="72" t="s">
        <v>78</v>
      </c>
      <c r="G226" s="7">
        <v>0</v>
      </c>
      <c r="H226" s="7">
        <v>24.077</v>
      </c>
      <c r="I226" s="7"/>
      <c r="J226" s="7">
        <f>H226+I226</f>
        <v>24.077</v>
      </c>
    </row>
    <row r="227" spans="1:10" ht="12" customHeight="1" hidden="1">
      <c r="A227" s="367"/>
      <c r="B227" s="343"/>
      <c r="C227" s="341" t="s">
        <v>241</v>
      </c>
      <c r="D227" s="337">
        <v>2212</v>
      </c>
      <c r="E227" s="338">
        <v>5169</v>
      </c>
      <c r="F227" s="72" t="s">
        <v>78</v>
      </c>
      <c r="G227" s="6">
        <v>0</v>
      </c>
      <c r="H227" s="5">
        <v>136.43</v>
      </c>
      <c r="I227" s="5"/>
      <c r="J227" s="7">
        <f>H227+I227</f>
        <v>136.43</v>
      </c>
    </row>
    <row r="228" spans="1:10" ht="12" customHeight="1" hidden="1">
      <c r="A228" s="367"/>
      <c r="B228" s="317" t="s">
        <v>27</v>
      </c>
      <c r="C228" s="318" t="s">
        <v>324</v>
      </c>
      <c r="D228" s="319" t="s">
        <v>3</v>
      </c>
      <c r="E228" s="319" t="s">
        <v>3</v>
      </c>
      <c r="F228" s="334" t="s">
        <v>325</v>
      </c>
      <c r="G228" s="321">
        <f>SUM(G229:G230)</f>
        <v>0</v>
      </c>
      <c r="H228" s="321">
        <f>SUM(H229:H230)</f>
        <v>160.507</v>
      </c>
      <c r="I228" s="321">
        <f>SUM(I229:I230)</f>
        <v>0</v>
      </c>
      <c r="J228" s="321">
        <f>SUM(J229:J230)</f>
        <v>160.507</v>
      </c>
    </row>
    <row r="229" spans="1:10" ht="12" customHeight="1" hidden="1">
      <c r="A229" s="367"/>
      <c r="B229" s="335"/>
      <c r="C229" s="336"/>
      <c r="D229" s="337">
        <v>2212</v>
      </c>
      <c r="E229" s="338">
        <v>5169</v>
      </c>
      <c r="F229" s="72" t="s">
        <v>78</v>
      </c>
      <c r="G229" s="7">
        <v>0</v>
      </c>
      <c r="H229" s="7">
        <v>24.077</v>
      </c>
      <c r="I229" s="7"/>
      <c r="J229" s="7">
        <f>H229+I229</f>
        <v>24.077</v>
      </c>
    </row>
    <row r="230" spans="1:10" ht="12" customHeight="1" hidden="1">
      <c r="A230" s="367"/>
      <c r="B230" s="343"/>
      <c r="C230" s="341" t="s">
        <v>241</v>
      </c>
      <c r="D230" s="337">
        <v>2212</v>
      </c>
      <c r="E230" s="338">
        <v>5169</v>
      </c>
      <c r="F230" s="72" t="s">
        <v>78</v>
      </c>
      <c r="G230" s="6">
        <v>0</v>
      </c>
      <c r="H230" s="5">
        <v>136.43</v>
      </c>
      <c r="I230" s="5"/>
      <c r="J230" s="7">
        <f>H230+I230</f>
        <v>136.43</v>
      </c>
    </row>
    <row r="231" spans="1:10" ht="12" customHeight="1" hidden="1">
      <c r="A231" s="367"/>
      <c r="B231" s="317" t="s">
        <v>27</v>
      </c>
      <c r="C231" s="318" t="s">
        <v>326</v>
      </c>
      <c r="D231" s="319" t="s">
        <v>3</v>
      </c>
      <c r="E231" s="319" t="s">
        <v>3</v>
      </c>
      <c r="F231" s="334" t="s">
        <v>327</v>
      </c>
      <c r="G231" s="321">
        <f>SUM(G232:G233)</f>
        <v>0</v>
      </c>
      <c r="H231" s="321">
        <f>SUM(H232:H233)</f>
        <v>160.507</v>
      </c>
      <c r="I231" s="321">
        <f>SUM(I232:I233)</f>
        <v>0</v>
      </c>
      <c r="J231" s="321">
        <f>SUM(J232:J233)</f>
        <v>160.507</v>
      </c>
    </row>
    <row r="232" spans="1:10" ht="12" customHeight="1" hidden="1">
      <c r="A232" s="367"/>
      <c r="B232" s="335"/>
      <c r="C232" s="336"/>
      <c r="D232" s="337">
        <v>2212</v>
      </c>
      <c r="E232" s="338">
        <v>5169</v>
      </c>
      <c r="F232" s="72" t="s">
        <v>78</v>
      </c>
      <c r="G232" s="7">
        <v>0</v>
      </c>
      <c r="H232" s="7">
        <v>24.077</v>
      </c>
      <c r="I232" s="7"/>
      <c r="J232" s="7">
        <f>H232+I232</f>
        <v>24.077</v>
      </c>
    </row>
    <row r="233" spans="1:10" ht="12" customHeight="1" hidden="1">
      <c r="A233" s="367"/>
      <c r="B233" s="343"/>
      <c r="C233" s="341" t="s">
        <v>241</v>
      </c>
      <c r="D233" s="337">
        <v>2212</v>
      </c>
      <c r="E233" s="338">
        <v>5169</v>
      </c>
      <c r="F233" s="72" t="s">
        <v>78</v>
      </c>
      <c r="G233" s="6">
        <v>0</v>
      </c>
      <c r="H233" s="5">
        <v>136.43</v>
      </c>
      <c r="I233" s="5"/>
      <c r="J233" s="7">
        <f>H233+I233</f>
        <v>136.43</v>
      </c>
    </row>
    <row r="234" spans="1:10" ht="12" customHeight="1" hidden="1">
      <c r="A234" s="367"/>
      <c r="B234" s="317" t="s">
        <v>27</v>
      </c>
      <c r="C234" s="318" t="s">
        <v>328</v>
      </c>
      <c r="D234" s="319" t="s">
        <v>3</v>
      </c>
      <c r="E234" s="319" t="s">
        <v>3</v>
      </c>
      <c r="F234" s="334" t="s">
        <v>329</v>
      </c>
      <c r="G234" s="321">
        <f>SUM(G235:G236)</f>
        <v>0</v>
      </c>
      <c r="H234" s="321">
        <f>SUM(H235:H236)</f>
        <v>314.90299999999996</v>
      </c>
      <c r="I234" s="321">
        <f>SUM(I235:I236)</f>
        <v>0</v>
      </c>
      <c r="J234" s="321">
        <f>SUM(J235:J236)</f>
        <v>314.90299999999996</v>
      </c>
    </row>
    <row r="235" spans="1:10" ht="12" customHeight="1" hidden="1">
      <c r="A235" s="367"/>
      <c r="B235" s="335"/>
      <c r="C235" s="336"/>
      <c r="D235" s="337">
        <v>2212</v>
      </c>
      <c r="E235" s="338">
        <v>5169</v>
      </c>
      <c r="F235" s="72" t="s">
        <v>78</v>
      </c>
      <c r="G235" s="7">
        <v>0</v>
      </c>
      <c r="H235" s="7">
        <v>47.236</v>
      </c>
      <c r="I235" s="7"/>
      <c r="J235" s="7">
        <f>H235+I235</f>
        <v>47.236</v>
      </c>
    </row>
    <row r="236" spans="1:10" ht="12" customHeight="1" hidden="1">
      <c r="A236" s="367"/>
      <c r="B236" s="343"/>
      <c r="C236" s="341" t="s">
        <v>241</v>
      </c>
      <c r="D236" s="337">
        <v>2212</v>
      </c>
      <c r="E236" s="338">
        <v>5169</v>
      </c>
      <c r="F236" s="72" t="s">
        <v>78</v>
      </c>
      <c r="G236" s="6">
        <v>0</v>
      </c>
      <c r="H236" s="5">
        <v>267.667</v>
      </c>
      <c r="I236" s="5"/>
      <c r="J236" s="7">
        <f>H236+I236</f>
        <v>267.667</v>
      </c>
    </row>
    <row r="237" spans="1:10" ht="12" customHeight="1" hidden="1">
      <c r="A237" s="367"/>
      <c r="B237" s="317" t="s">
        <v>27</v>
      </c>
      <c r="C237" s="318" t="s">
        <v>330</v>
      </c>
      <c r="D237" s="319" t="s">
        <v>3</v>
      </c>
      <c r="E237" s="319" t="s">
        <v>3</v>
      </c>
      <c r="F237" s="334" t="s">
        <v>331</v>
      </c>
      <c r="G237" s="321">
        <f>SUM(G238:G239)</f>
        <v>0</v>
      </c>
      <c r="H237" s="321">
        <f>SUM(H238:H239)</f>
        <v>132.495</v>
      </c>
      <c r="I237" s="321">
        <f>SUM(I238:I239)</f>
        <v>0</v>
      </c>
      <c r="J237" s="321">
        <f>SUM(J238:J239)</f>
        <v>132.495</v>
      </c>
    </row>
    <row r="238" spans="1:10" ht="12" customHeight="1" hidden="1">
      <c r="A238" s="367"/>
      <c r="B238" s="335"/>
      <c r="C238" s="336"/>
      <c r="D238" s="337">
        <v>2212</v>
      </c>
      <c r="E238" s="338">
        <v>5169</v>
      </c>
      <c r="F238" s="72" t="s">
        <v>78</v>
      </c>
      <c r="G238" s="7">
        <v>0</v>
      </c>
      <c r="H238" s="7">
        <v>19.875</v>
      </c>
      <c r="I238" s="7"/>
      <c r="J238" s="7">
        <f>H238+I238</f>
        <v>19.875</v>
      </c>
    </row>
    <row r="239" spans="1:10" ht="12" customHeight="1" hidden="1">
      <c r="A239" s="367"/>
      <c r="B239" s="343"/>
      <c r="C239" s="341" t="s">
        <v>241</v>
      </c>
      <c r="D239" s="337">
        <v>2212</v>
      </c>
      <c r="E239" s="338">
        <v>5169</v>
      </c>
      <c r="F239" s="72" t="s">
        <v>78</v>
      </c>
      <c r="G239" s="6">
        <v>0</v>
      </c>
      <c r="H239" s="5">
        <v>112.62</v>
      </c>
      <c r="I239" s="5"/>
      <c r="J239" s="7">
        <f>H239+I239</f>
        <v>112.62</v>
      </c>
    </row>
    <row r="240" spans="1:10" ht="12" customHeight="1" hidden="1">
      <c r="A240" s="367"/>
      <c r="B240" s="317" t="s">
        <v>27</v>
      </c>
      <c r="C240" s="318" t="s">
        <v>332</v>
      </c>
      <c r="D240" s="319" t="s">
        <v>3</v>
      </c>
      <c r="E240" s="319" t="s">
        <v>3</v>
      </c>
      <c r="F240" s="334" t="s">
        <v>333</v>
      </c>
      <c r="G240" s="321">
        <f>SUM(G241:G242)</f>
        <v>0</v>
      </c>
      <c r="H240" s="321">
        <f>SUM(H241:H242)</f>
        <v>128.381</v>
      </c>
      <c r="I240" s="321">
        <f>SUM(I241:I242)</f>
        <v>0</v>
      </c>
      <c r="J240" s="321">
        <f>SUM(J241:J242)</f>
        <v>128.381</v>
      </c>
    </row>
    <row r="241" spans="1:10" ht="12" customHeight="1" hidden="1">
      <c r="A241" s="367"/>
      <c r="B241" s="335"/>
      <c r="C241" s="336"/>
      <c r="D241" s="337">
        <v>2212</v>
      </c>
      <c r="E241" s="338">
        <v>5169</v>
      </c>
      <c r="F241" s="72" t="s">
        <v>78</v>
      </c>
      <c r="G241" s="7">
        <v>0</v>
      </c>
      <c r="H241" s="7">
        <v>19.258</v>
      </c>
      <c r="I241" s="7"/>
      <c r="J241" s="7">
        <f>H241+I241</f>
        <v>19.258</v>
      </c>
    </row>
    <row r="242" spans="1:10" ht="12" customHeight="1" hidden="1">
      <c r="A242" s="367"/>
      <c r="B242" s="343"/>
      <c r="C242" s="341" t="s">
        <v>241</v>
      </c>
      <c r="D242" s="337">
        <v>2212</v>
      </c>
      <c r="E242" s="338">
        <v>5169</v>
      </c>
      <c r="F242" s="72" t="s">
        <v>78</v>
      </c>
      <c r="G242" s="6">
        <v>0</v>
      </c>
      <c r="H242" s="5">
        <v>109.123</v>
      </c>
      <c r="I242" s="5"/>
      <c r="J242" s="7">
        <f>H242+I242</f>
        <v>109.123</v>
      </c>
    </row>
    <row r="243" spans="1:10" ht="12" customHeight="1" hidden="1">
      <c r="A243" s="367"/>
      <c r="B243" s="317" t="s">
        <v>27</v>
      </c>
      <c r="C243" s="318" t="s">
        <v>334</v>
      </c>
      <c r="D243" s="319" t="s">
        <v>3</v>
      </c>
      <c r="E243" s="319" t="s">
        <v>3</v>
      </c>
      <c r="F243" s="334" t="s">
        <v>335</v>
      </c>
      <c r="G243" s="321">
        <f>SUM(G244:G245)</f>
        <v>0</v>
      </c>
      <c r="H243" s="321">
        <f>SUM(H244:H245)</f>
        <v>128.381</v>
      </c>
      <c r="I243" s="321">
        <f>SUM(I244:I245)</f>
        <v>0</v>
      </c>
      <c r="J243" s="321">
        <f>SUM(J244:J245)</f>
        <v>128.381</v>
      </c>
    </row>
    <row r="244" spans="1:10" ht="12" customHeight="1" hidden="1">
      <c r="A244" s="367"/>
      <c r="B244" s="335"/>
      <c r="C244" s="336"/>
      <c r="D244" s="337">
        <v>2212</v>
      </c>
      <c r="E244" s="338">
        <v>5169</v>
      </c>
      <c r="F244" s="72" t="s">
        <v>78</v>
      </c>
      <c r="G244" s="7">
        <v>0</v>
      </c>
      <c r="H244" s="7">
        <v>19.258</v>
      </c>
      <c r="I244" s="7"/>
      <c r="J244" s="7">
        <f>H244+I244</f>
        <v>19.258</v>
      </c>
    </row>
    <row r="245" spans="1:10" ht="12" customHeight="1" hidden="1">
      <c r="A245" s="367"/>
      <c r="B245" s="343"/>
      <c r="C245" s="341" t="s">
        <v>241</v>
      </c>
      <c r="D245" s="337">
        <v>2212</v>
      </c>
      <c r="E245" s="338">
        <v>5169</v>
      </c>
      <c r="F245" s="72" t="s">
        <v>78</v>
      </c>
      <c r="G245" s="6">
        <v>0</v>
      </c>
      <c r="H245" s="5">
        <v>109.123</v>
      </c>
      <c r="I245" s="5"/>
      <c r="J245" s="7">
        <f>H245+I245</f>
        <v>109.123</v>
      </c>
    </row>
    <row r="246" spans="1:10" ht="12" customHeight="1" hidden="1">
      <c r="A246" s="367"/>
      <c r="B246" s="317" t="s">
        <v>27</v>
      </c>
      <c r="C246" s="318" t="s">
        <v>336</v>
      </c>
      <c r="D246" s="319" t="s">
        <v>3</v>
      </c>
      <c r="E246" s="319" t="s">
        <v>3</v>
      </c>
      <c r="F246" s="334" t="s">
        <v>337</v>
      </c>
      <c r="G246" s="321">
        <f>SUM(G247:G248)</f>
        <v>0</v>
      </c>
      <c r="H246" s="321">
        <f>SUM(H247:H248)</f>
        <v>164.863</v>
      </c>
      <c r="I246" s="321">
        <f>SUM(I247:I248)</f>
        <v>0</v>
      </c>
      <c r="J246" s="321">
        <f>SUM(J247:J248)</f>
        <v>164.863</v>
      </c>
    </row>
    <row r="247" spans="1:10" ht="12" customHeight="1" hidden="1">
      <c r="A247" s="367"/>
      <c r="B247" s="335"/>
      <c r="C247" s="336"/>
      <c r="D247" s="337">
        <v>2212</v>
      </c>
      <c r="E247" s="338">
        <v>5169</v>
      </c>
      <c r="F247" s="72" t="s">
        <v>78</v>
      </c>
      <c r="G247" s="7">
        <v>0</v>
      </c>
      <c r="H247" s="7">
        <v>24.73</v>
      </c>
      <c r="I247" s="7"/>
      <c r="J247" s="7">
        <f>H247+I247</f>
        <v>24.73</v>
      </c>
    </row>
    <row r="248" spans="1:10" ht="12" customHeight="1" hidden="1">
      <c r="A248" s="367"/>
      <c r="B248" s="343"/>
      <c r="C248" s="341" t="s">
        <v>241</v>
      </c>
      <c r="D248" s="337">
        <v>2212</v>
      </c>
      <c r="E248" s="338">
        <v>5169</v>
      </c>
      <c r="F248" s="72" t="s">
        <v>78</v>
      </c>
      <c r="G248" s="6">
        <v>0</v>
      </c>
      <c r="H248" s="5">
        <v>140.133</v>
      </c>
      <c r="I248" s="5"/>
      <c r="J248" s="7">
        <f>H248+I248</f>
        <v>140.133</v>
      </c>
    </row>
    <row r="249" spans="1:10" ht="12" customHeight="1" hidden="1">
      <c r="A249" s="367"/>
      <c r="B249" s="317" t="s">
        <v>27</v>
      </c>
      <c r="C249" s="318" t="s">
        <v>338</v>
      </c>
      <c r="D249" s="319" t="s">
        <v>3</v>
      </c>
      <c r="E249" s="319" t="s">
        <v>3</v>
      </c>
      <c r="F249" s="334" t="s">
        <v>339</v>
      </c>
      <c r="G249" s="321">
        <f>SUM(G250:G251)</f>
        <v>0</v>
      </c>
      <c r="H249" s="321">
        <f>SUM(H250:H251)</f>
        <v>132.495</v>
      </c>
      <c r="I249" s="321">
        <f>SUM(I250:I251)</f>
        <v>0</v>
      </c>
      <c r="J249" s="321">
        <f>SUM(J250:J251)</f>
        <v>132.495</v>
      </c>
    </row>
    <row r="250" spans="1:10" ht="12" customHeight="1" hidden="1">
      <c r="A250" s="367"/>
      <c r="B250" s="335"/>
      <c r="C250" s="336"/>
      <c r="D250" s="337">
        <v>2212</v>
      </c>
      <c r="E250" s="338">
        <v>5169</v>
      </c>
      <c r="F250" s="72" t="s">
        <v>78</v>
      </c>
      <c r="G250" s="7">
        <v>0</v>
      </c>
      <c r="H250" s="7">
        <v>19.875</v>
      </c>
      <c r="I250" s="7"/>
      <c r="J250" s="7">
        <f>H250+I250</f>
        <v>19.875</v>
      </c>
    </row>
    <row r="251" spans="1:10" ht="12" customHeight="1" hidden="1">
      <c r="A251" s="367"/>
      <c r="B251" s="343"/>
      <c r="C251" s="341" t="s">
        <v>241</v>
      </c>
      <c r="D251" s="337">
        <v>2212</v>
      </c>
      <c r="E251" s="338">
        <v>5169</v>
      </c>
      <c r="F251" s="72" t="s">
        <v>78</v>
      </c>
      <c r="G251" s="6">
        <v>0</v>
      </c>
      <c r="H251" s="5">
        <v>112.62</v>
      </c>
      <c r="I251" s="5"/>
      <c r="J251" s="7">
        <f>H251+I251</f>
        <v>112.62</v>
      </c>
    </row>
    <row r="252" spans="1:10" ht="12" customHeight="1" hidden="1">
      <c r="A252" s="367"/>
      <c r="B252" s="317" t="s">
        <v>27</v>
      </c>
      <c r="C252" s="318" t="s">
        <v>340</v>
      </c>
      <c r="D252" s="319" t="s">
        <v>3</v>
      </c>
      <c r="E252" s="319" t="s">
        <v>3</v>
      </c>
      <c r="F252" s="334" t="s">
        <v>341</v>
      </c>
      <c r="G252" s="321">
        <f>SUM(G253:G254)</f>
        <v>0</v>
      </c>
      <c r="H252" s="321">
        <f>SUM(H253:H254)</f>
        <v>132.495</v>
      </c>
      <c r="I252" s="321">
        <f>SUM(I253:I254)</f>
        <v>0</v>
      </c>
      <c r="J252" s="321">
        <f>SUM(J253:J254)</f>
        <v>132.495</v>
      </c>
    </row>
    <row r="253" spans="1:10" ht="12" customHeight="1" hidden="1">
      <c r="A253" s="367"/>
      <c r="B253" s="335"/>
      <c r="C253" s="336"/>
      <c r="D253" s="337">
        <v>2212</v>
      </c>
      <c r="E253" s="338">
        <v>5169</v>
      </c>
      <c r="F253" s="72" t="s">
        <v>78</v>
      </c>
      <c r="G253" s="7">
        <v>0</v>
      </c>
      <c r="H253" s="7">
        <v>19.875</v>
      </c>
      <c r="I253" s="7"/>
      <c r="J253" s="7">
        <f>H253+I253</f>
        <v>19.875</v>
      </c>
    </row>
    <row r="254" spans="1:10" ht="12" customHeight="1" hidden="1">
      <c r="A254" s="367"/>
      <c r="B254" s="343"/>
      <c r="C254" s="341" t="s">
        <v>241</v>
      </c>
      <c r="D254" s="337">
        <v>2212</v>
      </c>
      <c r="E254" s="338">
        <v>5169</v>
      </c>
      <c r="F254" s="72" t="s">
        <v>78</v>
      </c>
      <c r="G254" s="6">
        <v>0</v>
      </c>
      <c r="H254" s="5">
        <v>112.62</v>
      </c>
      <c r="I254" s="5"/>
      <c r="J254" s="7">
        <f>H254+I254</f>
        <v>112.62</v>
      </c>
    </row>
    <row r="255" spans="1:10" ht="12" customHeight="1" hidden="1">
      <c r="A255" s="367"/>
      <c r="B255" s="317" t="s">
        <v>27</v>
      </c>
      <c r="C255" s="318" t="s">
        <v>342</v>
      </c>
      <c r="D255" s="319" t="s">
        <v>3</v>
      </c>
      <c r="E255" s="319" t="s">
        <v>3</v>
      </c>
      <c r="F255" s="334" t="s">
        <v>343</v>
      </c>
      <c r="G255" s="321">
        <f>SUM(G256:G257)</f>
        <v>0</v>
      </c>
      <c r="H255" s="321">
        <f>SUM(H256:H257)</f>
        <v>120.395</v>
      </c>
      <c r="I255" s="321">
        <f>SUM(I256:I257)</f>
        <v>0</v>
      </c>
      <c r="J255" s="321">
        <f>SUM(J256:J257)</f>
        <v>120.395</v>
      </c>
    </row>
    <row r="256" spans="1:10" ht="12" customHeight="1" hidden="1">
      <c r="A256" s="367"/>
      <c r="B256" s="335"/>
      <c r="C256" s="336"/>
      <c r="D256" s="337">
        <v>2212</v>
      </c>
      <c r="E256" s="338">
        <v>5169</v>
      </c>
      <c r="F256" s="72" t="s">
        <v>78</v>
      </c>
      <c r="G256" s="7">
        <v>0</v>
      </c>
      <c r="H256" s="7">
        <v>18.06</v>
      </c>
      <c r="I256" s="7"/>
      <c r="J256" s="7">
        <f>H256+I256</f>
        <v>18.06</v>
      </c>
    </row>
    <row r="257" spans="1:10" ht="12" customHeight="1" hidden="1">
      <c r="A257" s="367"/>
      <c r="B257" s="343"/>
      <c r="C257" s="341" t="s">
        <v>241</v>
      </c>
      <c r="D257" s="337">
        <v>2212</v>
      </c>
      <c r="E257" s="338">
        <v>5169</v>
      </c>
      <c r="F257" s="72" t="s">
        <v>78</v>
      </c>
      <c r="G257" s="6">
        <v>0</v>
      </c>
      <c r="H257" s="5">
        <v>102.335</v>
      </c>
      <c r="I257" s="5"/>
      <c r="J257" s="7">
        <f>H257+I257</f>
        <v>102.335</v>
      </c>
    </row>
    <row r="258" spans="1:10" ht="12" customHeight="1" hidden="1">
      <c r="A258" s="367"/>
      <c r="B258" s="317" t="s">
        <v>27</v>
      </c>
      <c r="C258" s="318" t="s">
        <v>344</v>
      </c>
      <c r="D258" s="319" t="s">
        <v>3</v>
      </c>
      <c r="E258" s="319" t="s">
        <v>3</v>
      </c>
      <c r="F258" s="334" t="s">
        <v>345</v>
      </c>
      <c r="G258" s="321">
        <f>SUM(G259:G260)</f>
        <v>0</v>
      </c>
      <c r="H258" s="321">
        <f>SUM(H259:H260)</f>
        <v>112.167</v>
      </c>
      <c r="I258" s="321">
        <f>SUM(I259:I260)</f>
        <v>0</v>
      </c>
      <c r="J258" s="321">
        <f>SUM(J259:J260)</f>
        <v>112.167</v>
      </c>
    </row>
    <row r="259" spans="1:10" ht="12" customHeight="1" hidden="1">
      <c r="A259" s="367"/>
      <c r="B259" s="335"/>
      <c r="C259" s="336"/>
      <c r="D259" s="337">
        <v>2212</v>
      </c>
      <c r="E259" s="338">
        <v>5169</v>
      </c>
      <c r="F259" s="72" t="s">
        <v>78</v>
      </c>
      <c r="G259" s="7">
        <v>0</v>
      </c>
      <c r="H259" s="7">
        <v>16.826</v>
      </c>
      <c r="I259" s="7"/>
      <c r="J259" s="7">
        <f>H259+I259</f>
        <v>16.826</v>
      </c>
    </row>
    <row r="260" spans="1:10" ht="12" customHeight="1" hidden="1">
      <c r="A260" s="367"/>
      <c r="B260" s="343"/>
      <c r="C260" s="341" t="s">
        <v>241</v>
      </c>
      <c r="D260" s="337">
        <v>2212</v>
      </c>
      <c r="E260" s="338">
        <v>5169</v>
      </c>
      <c r="F260" s="72" t="s">
        <v>78</v>
      </c>
      <c r="G260" s="6">
        <v>0</v>
      </c>
      <c r="H260" s="4">
        <v>95.341</v>
      </c>
      <c r="I260" s="5"/>
      <c r="J260" s="7">
        <f>H260+I260</f>
        <v>95.341</v>
      </c>
    </row>
    <row r="261" spans="1:10" ht="12" customHeight="1" hidden="1">
      <c r="A261" s="367"/>
      <c r="B261" s="317" t="s">
        <v>27</v>
      </c>
      <c r="C261" s="318" t="s">
        <v>346</v>
      </c>
      <c r="D261" s="319" t="s">
        <v>3</v>
      </c>
      <c r="E261" s="319" t="s">
        <v>3</v>
      </c>
      <c r="F261" s="334" t="s">
        <v>347</v>
      </c>
      <c r="G261" s="321">
        <f>SUM(G262:G263)</f>
        <v>0</v>
      </c>
      <c r="H261" s="321">
        <f>SUM(H262:H263)</f>
        <v>120.395</v>
      </c>
      <c r="I261" s="321">
        <f>SUM(I262:I263)</f>
        <v>0</v>
      </c>
      <c r="J261" s="321">
        <f>SUM(J262:J263)</f>
        <v>120.395</v>
      </c>
    </row>
    <row r="262" spans="1:10" ht="12" customHeight="1" hidden="1">
      <c r="A262" s="367"/>
      <c r="B262" s="335"/>
      <c r="C262" s="336"/>
      <c r="D262" s="337">
        <v>2212</v>
      </c>
      <c r="E262" s="338">
        <v>5169</v>
      </c>
      <c r="F262" s="72" t="s">
        <v>78</v>
      </c>
      <c r="G262" s="7">
        <v>0</v>
      </c>
      <c r="H262" s="7">
        <v>18.06</v>
      </c>
      <c r="I262" s="7"/>
      <c r="J262" s="7">
        <f>H262+I262</f>
        <v>18.06</v>
      </c>
    </row>
    <row r="263" spans="1:10" ht="12" customHeight="1" hidden="1">
      <c r="A263" s="367"/>
      <c r="B263" s="343"/>
      <c r="C263" s="341" t="s">
        <v>241</v>
      </c>
      <c r="D263" s="337">
        <v>2212</v>
      </c>
      <c r="E263" s="338">
        <v>5169</v>
      </c>
      <c r="F263" s="72" t="s">
        <v>78</v>
      </c>
      <c r="G263" s="6">
        <v>0</v>
      </c>
      <c r="H263" s="5">
        <v>102.335</v>
      </c>
      <c r="I263" s="5"/>
      <c r="J263" s="7">
        <f>H263+I263</f>
        <v>102.335</v>
      </c>
    </row>
    <row r="264" spans="1:10" ht="12" customHeight="1" hidden="1">
      <c r="A264" s="367"/>
      <c r="B264" s="317" t="s">
        <v>27</v>
      </c>
      <c r="C264" s="318" t="s">
        <v>348</v>
      </c>
      <c r="D264" s="319" t="s">
        <v>3</v>
      </c>
      <c r="E264" s="319" t="s">
        <v>3</v>
      </c>
      <c r="F264" s="334" t="s">
        <v>349</v>
      </c>
      <c r="G264" s="321">
        <f>SUM(G265:G266)</f>
        <v>0</v>
      </c>
      <c r="H264" s="321">
        <f>SUM(H265:H266)</f>
        <v>99.946</v>
      </c>
      <c r="I264" s="321">
        <f>SUM(I265:I266)</f>
        <v>0</v>
      </c>
      <c r="J264" s="321">
        <f>SUM(J265:J266)</f>
        <v>99.946</v>
      </c>
    </row>
    <row r="265" spans="1:10" ht="12" customHeight="1" hidden="1">
      <c r="A265" s="367"/>
      <c r="B265" s="335"/>
      <c r="C265" s="336"/>
      <c r="D265" s="337">
        <v>2212</v>
      </c>
      <c r="E265" s="338">
        <v>5169</v>
      </c>
      <c r="F265" s="72" t="s">
        <v>78</v>
      </c>
      <c r="G265" s="7">
        <v>0</v>
      </c>
      <c r="H265" s="7">
        <v>14.992</v>
      </c>
      <c r="I265" s="7"/>
      <c r="J265" s="7">
        <f>H265+I265</f>
        <v>14.992</v>
      </c>
    </row>
    <row r="266" spans="1:10" ht="12" customHeight="1" hidden="1">
      <c r="A266" s="367"/>
      <c r="B266" s="343"/>
      <c r="C266" s="341" t="s">
        <v>241</v>
      </c>
      <c r="D266" s="337">
        <v>2212</v>
      </c>
      <c r="E266" s="338">
        <v>5169</v>
      </c>
      <c r="F266" s="72" t="s">
        <v>78</v>
      </c>
      <c r="G266" s="6">
        <v>0</v>
      </c>
      <c r="H266" s="5">
        <v>84.954</v>
      </c>
      <c r="I266" s="5"/>
      <c r="J266" s="7">
        <f>H266+I266</f>
        <v>84.954</v>
      </c>
    </row>
    <row r="267" spans="1:10" ht="12" customHeight="1" hidden="1">
      <c r="A267" s="367"/>
      <c r="B267" s="317" t="s">
        <v>27</v>
      </c>
      <c r="C267" s="318" t="s">
        <v>350</v>
      </c>
      <c r="D267" s="319" t="s">
        <v>3</v>
      </c>
      <c r="E267" s="319" t="s">
        <v>3</v>
      </c>
      <c r="F267" s="334" t="s">
        <v>351</v>
      </c>
      <c r="G267" s="321">
        <f>SUM(G268:G269)</f>
        <v>0</v>
      </c>
      <c r="H267" s="321">
        <f>SUM(H268:H269)</f>
        <v>104.05999999999999</v>
      </c>
      <c r="I267" s="321">
        <f>SUM(I268:I269)</f>
        <v>0</v>
      </c>
      <c r="J267" s="321">
        <f>SUM(J268:J269)</f>
        <v>104.05999999999999</v>
      </c>
    </row>
    <row r="268" spans="1:10" ht="12" customHeight="1" hidden="1">
      <c r="A268" s="367"/>
      <c r="B268" s="335"/>
      <c r="C268" s="336"/>
      <c r="D268" s="337">
        <v>2212</v>
      </c>
      <c r="E268" s="338">
        <v>5169</v>
      </c>
      <c r="F268" s="72" t="s">
        <v>78</v>
      </c>
      <c r="G268" s="7">
        <v>0</v>
      </c>
      <c r="H268" s="7">
        <v>15.609</v>
      </c>
      <c r="I268" s="7"/>
      <c r="J268" s="7">
        <f>H268+I268</f>
        <v>15.609</v>
      </c>
    </row>
    <row r="269" spans="1:10" ht="12" customHeight="1" hidden="1">
      <c r="A269" s="367"/>
      <c r="B269" s="343"/>
      <c r="C269" s="341" t="s">
        <v>241</v>
      </c>
      <c r="D269" s="337">
        <v>2212</v>
      </c>
      <c r="E269" s="338">
        <v>5169</v>
      </c>
      <c r="F269" s="72" t="s">
        <v>78</v>
      </c>
      <c r="G269" s="6">
        <v>0</v>
      </c>
      <c r="H269" s="5">
        <v>88.451</v>
      </c>
      <c r="I269" s="5"/>
      <c r="J269" s="7">
        <f>H269+I269</f>
        <v>88.451</v>
      </c>
    </row>
    <row r="270" spans="1:10" ht="12" customHeight="1" hidden="1">
      <c r="A270" s="367"/>
      <c r="B270" s="317" t="s">
        <v>27</v>
      </c>
      <c r="C270" s="318" t="s">
        <v>352</v>
      </c>
      <c r="D270" s="319" t="s">
        <v>3</v>
      </c>
      <c r="E270" s="319" t="s">
        <v>3</v>
      </c>
      <c r="F270" s="334" t="s">
        <v>353</v>
      </c>
      <c r="G270" s="321">
        <f>SUM(G271:G272)</f>
        <v>0</v>
      </c>
      <c r="H270" s="321">
        <f>SUM(H271:H272)</f>
        <v>120.395</v>
      </c>
      <c r="I270" s="321">
        <f>SUM(I271:I272)</f>
        <v>0</v>
      </c>
      <c r="J270" s="321">
        <f>SUM(J271:J272)</f>
        <v>120.395</v>
      </c>
    </row>
    <row r="271" spans="1:10" ht="12" customHeight="1" hidden="1">
      <c r="A271" s="367"/>
      <c r="B271" s="335"/>
      <c r="C271" s="336"/>
      <c r="D271" s="337">
        <v>2212</v>
      </c>
      <c r="E271" s="338">
        <v>5169</v>
      </c>
      <c r="F271" s="72" t="s">
        <v>78</v>
      </c>
      <c r="G271" s="7">
        <v>0</v>
      </c>
      <c r="H271" s="7">
        <v>18.06</v>
      </c>
      <c r="I271" s="7"/>
      <c r="J271" s="7">
        <f>H271+I271</f>
        <v>18.06</v>
      </c>
    </row>
    <row r="272" spans="1:10" ht="12" customHeight="1" hidden="1">
      <c r="A272" s="367"/>
      <c r="B272" s="343"/>
      <c r="C272" s="341" t="s">
        <v>241</v>
      </c>
      <c r="D272" s="337">
        <v>2212</v>
      </c>
      <c r="E272" s="338">
        <v>5169</v>
      </c>
      <c r="F272" s="72" t="s">
        <v>78</v>
      </c>
      <c r="G272" s="6">
        <v>0</v>
      </c>
      <c r="H272" s="5">
        <v>102.335</v>
      </c>
      <c r="I272" s="5"/>
      <c r="J272" s="7">
        <f>H272+I272</f>
        <v>102.335</v>
      </c>
    </row>
    <row r="273" spans="1:10" ht="12" customHeight="1" hidden="1">
      <c r="A273" s="367"/>
      <c r="B273" s="317" t="s">
        <v>27</v>
      </c>
      <c r="C273" s="318" t="s">
        <v>354</v>
      </c>
      <c r="D273" s="319" t="s">
        <v>3</v>
      </c>
      <c r="E273" s="319" t="s">
        <v>3</v>
      </c>
      <c r="F273" s="334" t="s">
        <v>355</v>
      </c>
      <c r="G273" s="321">
        <f>SUM(G274:G275)</f>
        <v>0</v>
      </c>
      <c r="H273" s="321">
        <f>SUM(H274:H275)</f>
        <v>75.625</v>
      </c>
      <c r="I273" s="321">
        <f>SUM(I274:I275)</f>
        <v>0</v>
      </c>
      <c r="J273" s="321">
        <f>SUM(J274:J275)</f>
        <v>75.625</v>
      </c>
    </row>
    <row r="274" spans="1:10" ht="12" customHeight="1" hidden="1">
      <c r="A274" s="367"/>
      <c r="B274" s="335"/>
      <c r="C274" s="336"/>
      <c r="D274" s="337">
        <v>2212</v>
      </c>
      <c r="E274" s="338">
        <v>5169</v>
      </c>
      <c r="F274" s="72" t="s">
        <v>78</v>
      </c>
      <c r="G274" s="7">
        <v>0</v>
      </c>
      <c r="H274" s="7">
        <v>11.344</v>
      </c>
      <c r="I274" s="7"/>
      <c r="J274" s="7">
        <f>H274+I274</f>
        <v>11.344</v>
      </c>
    </row>
    <row r="275" spans="1:10" ht="12" customHeight="1" hidden="1">
      <c r="A275" s="367"/>
      <c r="B275" s="343"/>
      <c r="C275" s="341" t="s">
        <v>241</v>
      </c>
      <c r="D275" s="337">
        <v>2212</v>
      </c>
      <c r="E275" s="338">
        <v>5169</v>
      </c>
      <c r="F275" s="72" t="s">
        <v>78</v>
      </c>
      <c r="G275" s="6">
        <v>0</v>
      </c>
      <c r="H275" s="5">
        <v>64.281</v>
      </c>
      <c r="I275" s="5"/>
      <c r="J275" s="7">
        <f>H275+I275</f>
        <v>64.281</v>
      </c>
    </row>
    <row r="276" spans="1:10" ht="12" customHeight="1" hidden="1">
      <c r="A276" s="367"/>
      <c r="B276" s="317" t="s">
        <v>27</v>
      </c>
      <c r="C276" s="318" t="s">
        <v>356</v>
      </c>
      <c r="D276" s="319" t="s">
        <v>3</v>
      </c>
      <c r="E276" s="319" t="s">
        <v>3</v>
      </c>
      <c r="F276" s="334" t="s">
        <v>357</v>
      </c>
      <c r="G276" s="321">
        <f>SUM(G277:G278)</f>
        <v>0</v>
      </c>
      <c r="H276" s="321">
        <f>SUM(H277:H278)</f>
        <v>111.925</v>
      </c>
      <c r="I276" s="321">
        <f>SUM(I277:I278)</f>
        <v>0</v>
      </c>
      <c r="J276" s="321">
        <f>SUM(J277:J278)</f>
        <v>111.925</v>
      </c>
    </row>
    <row r="277" spans="1:10" ht="12" customHeight="1" hidden="1">
      <c r="A277" s="367"/>
      <c r="B277" s="335"/>
      <c r="C277" s="336"/>
      <c r="D277" s="337">
        <v>2212</v>
      </c>
      <c r="E277" s="338">
        <v>5169</v>
      </c>
      <c r="F277" s="72" t="s">
        <v>78</v>
      </c>
      <c r="G277" s="7">
        <v>0</v>
      </c>
      <c r="H277" s="7">
        <v>16.789</v>
      </c>
      <c r="I277" s="7"/>
      <c r="J277" s="7">
        <f>H277+I277</f>
        <v>16.789</v>
      </c>
    </row>
    <row r="278" spans="1:10" ht="12" customHeight="1" hidden="1">
      <c r="A278" s="367"/>
      <c r="B278" s="343"/>
      <c r="C278" s="341" t="s">
        <v>241</v>
      </c>
      <c r="D278" s="337">
        <v>2212</v>
      </c>
      <c r="E278" s="338">
        <v>5169</v>
      </c>
      <c r="F278" s="72" t="s">
        <v>78</v>
      </c>
      <c r="G278" s="6">
        <v>0</v>
      </c>
      <c r="H278" s="5">
        <v>95.136</v>
      </c>
      <c r="I278" s="5"/>
      <c r="J278" s="7">
        <f>H278+I278</f>
        <v>95.136</v>
      </c>
    </row>
    <row r="279" spans="1:10" ht="12" customHeight="1" hidden="1">
      <c r="A279" s="367"/>
      <c r="B279" s="317" t="s">
        <v>27</v>
      </c>
      <c r="C279" s="318" t="s">
        <v>358</v>
      </c>
      <c r="D279" s="319" t="s">
        <v>3</v>
      </c>
      <c r="E279" s="319" t="s">
        <v>3</v>
      </c>
      <c r="F279" s="334" t="s">
        <v>359</v>
      </c>
      <c r="G279" s="321">
        <f>SUM(G280:G281)</f>
        <v>0</v>
      </c>
      <c r="H279" s="321">
        <f>SUM(H280:H281)</f>
        <v>293.425</v>
      </c>
      <c r="I279" s="321">
        <f>SUM(I280:I281)</f>
        <v>0</v>
      </c>
      <c r="J279" s="321">
        <f>SUM(J280:J281)</f>
        <v>293.425</v>
      </c>
    </row>
    <row r="280" spans="1:10" ht="12" customHeight="1" hidden="1">
      <c r="A280" s="367"/>
      <c r="B280" s="335"/>
      <c r="C280" s="336"/>
      <c r="D280" s="337">
        <v>2212</v>
      </c>
      <c r="E280" s="338">
        <v>5169</v>
      </c>
      <c r="F280" s="72" t="s">
        <v>78</v>
      </c>
      <c r="G280" s="7">
        <v>0</v>
      </c>
      <c r="H280" s="7">
        <v>44.014</v>
      </c>
      <c r="I280" s="7"/>
      <c r="J280" s="7">
        <f>H280+I280</f>
        <v>44.014</v>
      </c>
    </row>
    <row r="281" spans="1:10" ht="12" customHeight="1" hidden="1">
      <c r="A281" s="367"/>
      <c r="B281" s="343"/>
      <c r="C281" s="341" t="s">
        <v>241</v>
      </c>
      <c r="D281" s="337">
        <v>2212</v>
      </c>
      <c r="E281" s="338">
        <v>5169</v>
      </c>
      <c r="F281" s="72" t="s">
        <v>78</v>
      </c>
      <c r="G281" s="6">
        <v>0</v>
      </c>
      <c r="H281" s="5">
        <v>249.411</v>
      </c>
      <c r="I281" s="5"/>
      <c r="J281" s="7">
        <f>H281+I281</f>
        <v>249.411</v>
      </c>
    </row>
    <row r="282" spans="1:10" ht="12" customHeight="1" hidden="1">
      <c r="A282" s="367"/>
      <c r="B282" s="317" t="s">
        <v>27</v>
      </c>
      <c r="C282" s="318" t="s">
        <v>360</v>
      </c>
      <c r="D282" s="319" t="s">
        <v>3</v>
      </c>
      <c r="E282" s="319" t="s">
        <v>3</v>
      </c>
      <c r="F282" s="334" t="s">
        <v>361</v>
      </c>
      <c r="G282" s="321">
        <f>SUM(G283:G284)</f>
        <v>0</v>
      </c>
      <c r="H282" s="321">
        <f>SUM(H283:H284)</f>
        <v>136.125</v>
      </c>
      <c r="I282" s="321">
        <f>SUM(I283:I284)</f>
        <v>0</v>
      </c>
      <c r="J282" s="321">
        <f>SUM(J283:J284)</f>
        <v>136.125</v>
      </c>
    </row>
    <row r="283" spans="1:10" ht="12" customHeight="1" hidden="1">
      <c r="A283" s="367"/>
      <c r="B283" s="335"/>
      <c r="C283" s="336"/>
      <c r="D283" s="337">
        <v>2212</v>
      </c>
      <c r="E283" s="338">
        <v>5169</v>
      </c>
      <c r="F283" s="72" t="s">
        <v>78</v>
      </c>
      <c r="G283" s="7">
        <v>0</v>
      </c>
      <c r="H283" s="7">
        <v>20.419</v>
      </c>
      <c r="I283" s="7"/>
      <c r="J283" s="7">
        <f>H283+I283</f>
        <v>20.419</v>
      </c>
    </row>
    <row r="284" spans="1:10" ht="12" customHeight="1" hidden="1">
      <c r="A284" s="367"/>
      <c r="B284" s="347"/>
      <c r="C284" s="348" t="s">
        <v>241</v>
      </c>
      <c r="D284" s="325">
        <v>2212</v>
      </c>
      <c r="E284" s="346">
        <v>5169</v>
      </c>
      <c r="F284" s="283" t="s">
        <v>78</v>
      </c>
      <c r="G284" s="4">
        <v>0</v>
      </c>
      <c r="H284" s="4">
        <v>115.706</v>
      </c>
      <c r="I284" s="5"/>
      <c r="J284" s="4">
        <f>H284+I284</f>
        <v>115.706</v>
      </c>
    </row>
    <row r="285" spans="1:10" ht="12" customHeight="1" hidden="1">
      <c r="A285" s="367"/>
      <c r="B285" s="317" t="s">
        <v>27</v>
      </c>
      <c r="C285" s="318" t="s">
        <v>362</v>
      </c>
      <c r="D285" s="319" t="s">
        <v>3</v>
      </c>
      <c r="E285" s="319" t="s">
        <v>3</v>
      </c>
      <c r="F285" s="334" t="s">
        <v>363</v>
      </c>
      <c r="G285" s="321">
        <f>SUM(G286:G287)</f>
        <v>0</v>
      </c>
      <c r="H285" s="321">
        <f>SUM(H286:H287)</f>
        <v>305.52500000000003</v>
      </c>
      <c r="I285" s="321">
        <f>SUM(I286:I287)</f>
        <v>0</v>
      </c>
      <c r="J285" s="321">
        <f>SUM(J286:J287)</f>
        <v>305.52500000000003</v>
      </c>
    </row>
    <row r="286" spans="1:10" ht="12" customHeight="1" hidden="1">
      <c r="A286" s="367"/>
      <c r="B286" s="335"/>
      <c r="C286" s="336"/>
      <c r="D286" s="337">
        <v>2212</v>
      </c>
      <c r="E286" s="338">
        <v>5169</v>
      </c>
      <c r="F286" s="72" t="s">
        <v>78</v>
      </c>
      <c r="G286" s="7">
        <v>0</v>
      </c>
      <c r="H286" s="7">
        <v>45.829</v>
      </c>
      <c r="I286" s="7"/>
      <c r="J286" s="7">
        <f>H286+I286</f>
        <v>45.829</v>
      </c>
    </row>
    <row r="287" spans="1:10" ht="12" customHeight="1" hidden="1">
      <c r="A287" s="367"/>
      <c r="B287" s="343"/>
      <c r="C287" s="341" t="s">
        <v>241</v>
      </c>
      <c r="D287" s="337">
        <v>2212</v>
      </c>
      <c r="E287" s="338">
        <v>5169</v>
      </c>
      <c r="F287" s="72" t="s">
        <v>78</v>
      </c>
      <c r="G287" s="6">
        <v>0</v>
      </c>
      <c r="H287" s="5">
        <v>259.696</v>
      </c>
      <c r="I287" s="5"/>
      <c r="J287" s="7">
        <f>H287+I287</f>
        <v>259.696</v>
      </c>
    </row>
    <row r="288" spans="1:10" ht="12" customHeight="1" hidden="1">
      <c r="A288" s="367"/>
      <c r="B288" s="317" t="s">
        <v>27</v>
      </c>
      <c r="C288" s="318" t="s">
        <v>364</v>
      </c>
      <c r="D288" s="319" t="s">
        <v>3</v>
      </c>
      <c r="E288" s="319" t="s">
        <v>3</v>
      </c>
      <c r="F288" s="334" t="s">
        <v>365</v>
      </c>
      <c r="G288" s="321">
        <f>SUM(G289:G290)</f>
        <v>0</v>
      </c>
      <c r="H288" s="321">
        <f>SUM(H289:H290)</f>
        <v>71.39</v>
      </c>
      <c r="I288" s="321">
        <f>SUM(I289:I290)</f>
        <v>0</v>
      </c>
      <c r="J288" s="321">
        <f>SUM(J289:J290)</f>
        <v>71.39</v>
      </c>
    </row>
    <row r="289" spans="1:10" ht="12" customHeight="1" hidden="1">
      <c r="A289" s="367"/>
      <c r="B289" s="335"/>
      <c r="C289" s="336"/>
      <c r="D289" s="337">
        <v>2212</v>
      </c>
      <c r="E289" s="338">
        <v>5169</v>
      </c>
      <c r="F289" s="72" t="s">
        <v>78</v>
      </c>
      <c r="G289" s="7">
        <v>0</v>
      </c>
      <c r="H289" s="7">
        <v>10.709</v>
      </c>
      <c r="I289" s="7"/>
      <c r="J289" s="7">
        <f>H289+I289</f>
        <v>10.709</v>
      </c>
    </row>
    <row r="290" spans="1:10" ht="12" customHeight="1" hidden="1">
      <c r="A290" s="367"/>
      <c r="B290" s="343"/>
      <c r="C290" s="341" t="s">
        <v>241</v>
      </c>
      <c r="D290" s="337">
        <v>2212</v>
      </c>
      <c r="E290" s="338">
        <v>5169</v>
      </c>
      <c r="F290" s="72" t="s">
        <v>78</v>
      </c>
      <c r="G290" s="6">
        <v>0</v>
      </c>
      <c r="H290" s="5">
        <v>60.681</v>
      </c>
      <c r="I290" s="5"/>
      <c r="J290" s="7">
        <f>H290+I290</f>
        <v>60.681</v>
      </c>
    </row>
    <row r="291" spans="1:10" ht="12" customHeight="1" hidden="1">
      <c r="A291" s="367"/>
      <c r="B291" s="317" t="s">
        <v>27</v>
      </c>
      <c r="C291" s="318" t="s">
        <v>366</v>
      </c>
      <c r="D291" s="319" t="s">
        <v>3</v>
      </c>
      <c r="E291" s="319" t="s">
        <v>3</v>
      </c>
      <c r="F291" s="334" t="s">
        <v>367</v>
      </c>
      <c r="G291" s="321">
        <f>SUM(G292:G293)</f>
        <v>0</v>
      </c>
      <c r="H291" s="321">
        <f>SUM(H292:H293)</f>
        <v>71.39</v>
      </c>
      <c r="I291" s="321">
        <f>SUM(I292:I293)</f>
        <v>0</v>
      </c>
      <c r="J291" s="321">
        <f>SUM(J292:J293)</f>
        <v>71.39</v>
      </c>
    </row>
    <row r="292" spans="1:10" ht="12" customHeight="1" hidden="1">
      <c r="A292" s="367"/>
      <c r="B292" s="335"/>
      <c r="C292" s="336"/>
      <c r="D292" s="337">
        <v>2212</v>
      </c>
      <c r="E292" s="338">
        <v>5169</v>
      </c>
      <c r="F292" s="72" t="s">
        <v>78</v>
      </c>
      <c r="G292" s="7">
        <v>0</v>
      </c>
      <c r="H292" s="7">
        <v>10.709</v>
      </c>
      <c r="I292" s="7"/>
      <c r="J292" s="7">
        <f>H292+I292</f>
        <v>10.709</v>
      </c>
    </row>
    <row r="293" spans="1:10" ht="12" customHeight="1" hidden="1">
      <c r="A293" s="367"/>
      <c r="B293" s="343"/>
      <c r="C293" s="341" t="s">
        <v>241</v>
      </c>
      <c r="D293" s="337">
        <v>2212</v>
      </c>
      <c r="E293" s="338">
        <v>5169</v>
      </c>
      <c r="F293" s="72" t="s">
        <v>78</v>
      </c>
      <c r="G293" s="6">
        <v>0</v>
      </c>
      <c r="H293" s="5">
        <v>60.681</v>
      </c>
      <c r="I293" s="5"/>
      <c r="J293" s="7">
        <f>H293+I293</f>
        <v>60.681</v>
      </c>
    </row>
    <row r="294" spans="1:10" ht="12" customHeight="1" hidden="1">
      <c r="A294" s="367"/>
      <c r="B294" s="317" t="s">
        <v>27</v>
      </c>
      <c r="C294" s="318" t="s">
        <v>368</v>
      </c>
      <c r="D294" s="319" t="s">
        <v>3</v>
      </c>
      <c r="E294" s="319" t="s">
        <v>3</v>
      </c>
      <c r="F294" s="334" t="s">
        <v>369</v>
      </c>
      <c r="G294" s="321">
        <f>SUM(G295:G296)</f>
        <v>0</v>
      </c>
      <c r="H294" s="321">
        <f>SUM(H295:H296)</f>
        <v>71.39</v>
      </c>
      <c r="I294" s="321">
        <f>SUM(I295:I296)</f>
        <v>0</v>
      </c>
      <c r="J294" s="321">
        <f>SUM(J295:J296)</f>
        <v>71.39</v>
      </c>
    </row>
    <row r="295" spans="1:10" ht="12" customHeight="1" hidden="1">
      <c r="A295" s="367"/>
      <c r="B295" s="335"/>
      <c r="C295" s="336"/>
      <c r="D295" s="337">
        <v>2212</v>
      </c>
      <c r="E295" s="338">
        <v>5169</v>
      </c>
      <c r="F295" s="72" t="s">
        <v>78</v>
      </c>
      <c r="G295" s="7">
        <v>0</v>
      </c>
      <c r="H295" s="7">
        <v>10.709</v>
      </c>
      <c r="I295" s="7"/>
      <c r="J295" s="7">
        <f>H295+I295</f>
        <v>10.709</v>
      </c>
    </row>
    <row r="296" spans="1:10" ht="12" customHeight="1" hidden="1">
      <c r="A296" s="367"/>
      <c r="B296" s="343"/>
      <c r="C296" s="341" t="s">
        <v>241</v>
      </c>
      <c r="D296" s="337">
        <v>2212</v>
      </c>
      <c r="E296" s="338">
        <v>5169</v>
      </c>
      <c r="F296" s="72" t="s">
        <v>78</v>
      </c>
      <c r="G296" s="6">
        <v>0</v>
      </c>
      <c r="H296" s="5">
        <v>60.681</v>
      </c>
      <c r="I296" s="5"/>
      <c r="J296" s="7">
        <f>H296+I296</f>
        <v>60.681</v>
      </c>
    </row>
    <row r="297" spans="1:10" ht="12" customHeight="1" hidden="1">
      <c r="A297" s="367"/>
      <c r="B297" s="317" t="s">
        <v>27</v>
      </c>
      <c r="C297" s="318" t="s">
        <v>370</v>
      </c>
      <c r="D297" s="319" t="s">
        <v>3</v>
      </c>
      <c r="E297" s="319" t="s">
        <v>3</v>
      </c>
      <c r="F297" s="334" t="s">
        <v>371</v>
      </c>
      <c r="G297" s="321">
        <f>SUM(G298:G299)</f>
        <v>0</v>
      </c>
      <c r="H297" s="321">
        <f>SUM(H298:H299)</f>
        <v>71.39</v>
      </c>
      <c r="I297" s="321">
        <f>SUM(I298:I299)</f>
        <v>0</v>
      </c>
      <c r="J297" s="321">
        <f>SUM(J298:J299)</f>
        <v>71.39</v>
      </c>
    </row>
    <row r="298" spans="1:10" ht="12" customHeight="1" hidden="1">
      <c r="A298" s="367"/>
      <c r="B298" s="335"/>
      <c r="C298" s="336"/>
      <c r="D298" s="337">
        <v>2212</v>
      </c>
      <c r="E298" s="338">
        <v>5169</v>
      </c>
      <c r="F298" s="72" t="s">
        <v>78</v>
      </c>
      <c r="G298" s="7">
        <v>0</v>
      </c>
      <c r="H298" s="7">
        <v>10.709</v>
      </c>
      <c r="I298" s="7"/>
      <c r="J298" s="7">
        <f>H298+I298</f>
        <v>10.709</v>
      </c>
    </row>
    <row r="299" spans="1:10" ht="12" customHeight="1" hidden="1">
      <c r="A299" s="367"/>
      <c r="B299" s="343"/>
      <c r="C299" s="341" t="s">
        <v>241</v>
      </c>
      <c r="D299" s="337">
        <v>2212</v>
      </c>
      <c r="E299" s="338">
        <v>5169</v>
      </c>
      <c r="F299" s="72" t="s">
        <v>78</v>
      </c>
      <c r="G299" s="6">
        <v>0</v>
      </c>
      <c r="H299" s="5">
        <v>60.681</v>
      </c>
      <c r="I299" s="5"/>
      <c r="J299" s="7">
        <f>H299+I299</f>
        <v>60.681</v>
      </c>
    </row>
    <row r="300" spans="1:10" ht="12" customHeight="1" hidden="1">
      <c r="A300" s="367"/>
      <c r="B300" s="317" t="s">
        <v>27</v>
      </c>
      <c r="C300" s="318" t="s">
        <v>372</v>
      </c>
      <c r="D300" s="319" t="s">
        <v>3</v>
      </c>
      <c r="E300" s="319" t="s">
        <v>3</v>
      </c>
      <c r="F300" s="334" t="s">
        <v>373</v>
      </c>
      <c r="G300" s="321">
        <f>SUM(G301:G302)</f>
        <v>0</v>
      </c>
      <c r="H300" s="321">
        <f>SUM(H301:H302)</f>
        <v>71.39</v>
      </c>
      <c r="I300" s="321">
        <f>SUM(I301:I302)</f>
        <v>0</v>
      </c>
      <c r="J300" s="321">
        <f>SUM(J301:J302)</f>
        <v>71.39</v>
      </c>
    </row>
    <row r="301" spans="1:10" ht="12" customHeight="1" hidden="1">
      <c r="A301" s="367"/>
      <c r="B301" s="335"/>
      <c r="C301" s="336"/>
      <c r="D301" s="337">
        <v>2212</v>
      </c>
      <c r="E301" s="338">
        <v>5169</v>
      </c>
      <c r="F301" s="72" t="s">
        <v>78</v>
      </c>
      <c r="G301" s="7">
        <v>0</v>
      </c>
      <c r="H301" s="7">
        <v>10.709</v>
      </c>
      <c r="I301" s="7"/>
      <c r="J301" s="7">
        <f>H301+I301</f>
        <v>10.709</v>
      </c>
    </row>
    <row r="302" spans="1:10" ht="12" customHeight="1" hidden="1">
      <c r="A302" s="367"/>
      <c r="B302" s="343"/>
      <c r="C302" s="341" t="s">
        <v>241</v>
      </c>
      <c r="D302" s="337">
        <v>2212</v>
      </c>
      <c r="E302" s="338">
        <v>5169</v>
      </c>
      <c r="F302" s="72" t="s">
        <v>78</v>
      </c>
      <c r="G302" s="6">
        <v>0</v>
      </c>
      <c r="H302" s="5">
        <v>60.681</v>
      </c>
      <c r="I302" s="5"/>
      <c r="J302" s="7">
        <f>H302+I302</f>
        <v>60.681</v>
      </c>
    </row>
    <row r="303" spans="1:10" ht="12" customHeight="1" hidden="1">
      <c r="A303" s="367"/>
      <c r="B303" s="317" t="s">
        <v>27</v>
      </c>
      <c r="C303" s="318" t="s">
        <v>374</v>
      </c>
      <c r="D303" s="319" t="s">
        <v>3</v>
      </c>
      <c r="E303" s="319" t="s">
        <v>3</v>
      </c>
      <c r="F303" s="334" t="s">
        <v>375</v>
      </c>
      <c r="G303" s="321">
        <f>SUM(G304:G305)</f>
        <v>0</v>
      </c>
      <c r="H303" s="321">
        <f>SUM(H304:H305)</f>
        <v>71.39</v>
      </c>
      <c r="I303" s="321">
        <f>SUM(I304:I305)</f>
        <v>0</v>
      </c>
      <c r="J303" s="321">
        <f>SUM(J304:J305)</f>
        <v>71.39</v>
      </c>
    </row>
    <row r="304" spans="1:10" ht="12" customHeight="1" hidden="1">
      <c r="A304" s="367"/>
      <c r="B304" s="335"/>
      <c r="C304" s="336"/>
      <c r="D304" s="337">
        <v>2212</v>
      </c>
      <c r="E304" s="338">
        <v>5169</v>
      </c>
      <c r="F304" s="72" t="s">
        <v>78</v>
      </c>
      <c r="G304" s="7">
        <v>0</v>
      </c>
      <c r="H304" s="7">
        <v>10.709</v>
      </c>
      <c r="I304" s="7"/>
      <c r="J304" s="7">
        <f>H304+I304</f>
        <v>10.709</v>
      </c>
    </row>
    <row r="305" spans="1:10" ht="12" customHeight="1" hidden="1">
      <c r="A305" s="367"/>
      <c r="B305" s="343"/>
      <c r="C305" s="341" t="s">
        <v>241</v>
      </c>
      <c r="D305" s="337">
        <v>2212</v>
      </c>
      <c r="E305" s="338">
        <v>5169</v>
      </c>
      <c r="F305" s="72" t="s">
        <v>78</v>
      </c>
      <c r="G305" s="6">
        <v>0</v>
      </c>
      <c r="H305" s="5">
        <v>60.681</v>
      </c>
      <c r="I305" s="5"/>
      <c r="J305" s="7">
        <f>H305+I305</f>
        <v>60.681</v>
      </c>
    </row>
    <row r="306" spans="1:10" ht="12" customHeight="1" hidden="1">
      <c r="A306" s="367"/>
      <c r="B306" s="317" t="s">
        <v>27</v>
      </c>
      <c r="C306" s="318" t="s">
        <v>376</v>
      </c>
      <c r="D306" s="319" t="s">
        <v>3</v>
      </c>
      <c r="E306" s="319" t="s">
        <v>3</v>
      </c>
      <c r="F306" s="334" t="s">
        <v>377</v>
      </c>
      <c r="G306" s="321">
        <f>SUM(G307:G308)</f>
        <v>0</v>
      </c>
      <c r="H306" s="321">
        <f>SUM(H307:H308)</f>
        <v>71.39</v>
      </c>
      <c r="I306" s="321">
        <f>SUM(I307:I308)</f>
        <v>0</v>
      </c>
      <c r="J306" s="321">
        <f>SUM(J307:J308)</f>
        <v>71.39</v>
      </c>
    </row>
    <row r="307" spans="1:10" ht="12" customHeight="1" hidden="1">
      <c r="A307" s="367"/>
      <c r="B307" s="335"/>
      <c r="C307" s="336"/>
      <c r="D307" s="337">
        <v>2212</v>
      </c>
      <c r="E307" s="338">
        <v>5169</v>
      </c>
      <c r="F307" s="72" t="s">
        <v>78</v>
      </c>
      <c r="G307" s="7">
        <v>0</v>
      </c>
      <c r="H307" s="7">
        <v>10.709</v>
      </c>
      <c r="I307" s="7"/>
      <c r="J307" s="7">
        <f>H307+I307</f>
        <v>10.709</v>
      </c>
    </row>
    <row r="308" spans="1:10" ht="12" customHeight="1" hidden="1">
      <c r="A308" s="367"/>
      <c r="B308" s="343"/>
      <c r="C308" s="341" t="s">
        <v>241</v>
      </c>
      <c r="D308" s="337">
        <v>2212</v>
      </c>
      <c r="E308" s="338">
        <v>5169</v>
      </c>
      <c r="F308" s="72" t="s">
        <v>78</v>
      </c>
      <c r="G308" s="6">
        <v>0</v>
      </c>
      <c r="H308" s="5">
        <v>60.681</v>
      </c>
      <c r="I308" s="5"/>
      <c r="J308" s="7">
        <f>H308+I308</f>
        <v>60.681</v>
      </c>
    </row>
    <row r="309" spans="1:10" ht="12" customHeight="1" hidden="1">
      <c r="A309" s="367"/>
      <c r="B309" s="317" t="s">
        <v>27</v>
      </c>
      <c r="C309" s="318" t="s">
        <v>378</v>
      </c>
      <c r="D309" s="319" t="s">
        <v>3</v>
      </c>
      <c r="E309" s="319" t="s">
        <v>3</v>
      </c>
      <c r="F309" s="334" t="s">
        <v>379</v>
      </c>
      <c r="G309" s="321">
        <f>SUM(G310:G311)</f>
        <v>0</v>
      </c>
      <c r="H309" s="321">
        <f>SUM(H310:H311)</f>
        <v>71.39</v>
      </c>
      <c r="I309" s="321">
        <f>SUM(I310:I311)</f>
        <v>0</v>
      </c>
      <c r="J309" s="321">
        <f>SUM(J310:J311)</f>
        <v>71.39</v>
      </c>
    </row>
    <row r="310" spans="1:10" ht="12" customHeight="1" hidden="1">
      <c r="A310" s="367"/>
      <c r="B310" s="335"/>
      <c r="C310" s="336"/>
      <c r="D310" s="337">
        <v>2212</v>
      </c>
      <c r="E310" s="338">
        <v>5169</v>
      </c>
      <c r="F310" s="72" t="s">
        <v>78</v>
      </c>
      <c r="G310" s="7">
        <v>0</v>
      </c>
      <c r="H310" s="7">
        <v>10.709</v>
      </c>
      <c r="I310" s="7"/>
      <c r="J310" s="7">
        <f>H310+I310</f>
        <v>10.709</v>
      </c>
    </row>
    <row r="311" spans="1:10" ht="12" customHeight="1" hidden="1">
      <c r="A311" s="367"/>
      <c r="B311" s="343"/>
      <c r="C311" s="341" t="s">
        <v>241</v>
      </c>
      <c r="D311" s="337">
        <v>2212</v>
      </c>
      <c r="E311" s="338">
        <v>5169</v>
      </c>
      <c r="F311" s="72" t="s">
        <v>78</v>
      </c>
      <c r="G311" s="6">
        <v>0</v>
      </c>
      <c r="H311" s="5">
        <v>60.681</v>
      </c>
      <c r="I311" s="5"/>
      <c r="J311" s="7">
        <f>H311+I311</f>
        <v>60.681</v>
      </c>
    </row>
    <row r="312" spans="1:10" ht="12" customHeight="1" hidden="1">
      <c r="A312" s="367"/>
      <c r="B312" s="317" t="s">
        <v>27</v>
      </c>
      <c r="C312" s="318" t="s">
        <v>380</v>
      </c>
      <c r="D312" s="319" t="s">
        <v>3</v>
      </c>
      <c r="E312" s="319" t="s">
        <v>3</v>
      </c>
      <c r="F312" s="334" t="s">
        <v>381</v>
      </c>
      <c r="G312" s="321">
        <f>SUM(G313:G314)</f>
        <v>0</v>
      </c>
      <c r="H312" s="321">
        <f>SUM(H313:H314)</f>
        <v>71.39</v>
      </c>
      <c r="I312" s="321">
        <f>SUM(I313:I314)</f>
        <v>0</v>
      </c>
      <c r="J312" s="321">
        <f>SUM(J313:J314)</f>
        <v>71.39</v>
      </c>
    </row>
    <row r="313" spans="1:10" ht="12" customHeight="1" hidden="1">
      <c r="A313" s="367"/>
      <c r="B313" s="335"/>
      <c r="C313" s="336"/>
      <c r="D313" s="337">
        <v>2212</v>
      </c>
      <c r="E313" s="338">
        <v>5169</v>
      </c>
      <c r="F313" s="72" t="s">
        <v>78</v>
      </c>
      <c r="G313" s="7">
        <v>0</v>
      </c>
      <c r="H313" s="7">
        <v>10.709</v>
      </c>
      <c r="I313" s="7"/>
      <c r="J313" s="7">
        <f>H313+I313</f>
        <v>10.709</v>
      </c>
    </row>
    <row r="314" spans="1:10" ht="12" customHeight="1" hidden="1">
      <c r="A314" s="367"/>
      <c r="B314" s="343"/>
      <c r="C314" s="341" t="s">
        <v>241</v>
      </c>
      <c r="D314" s="337">
        <v>2212</v>
      </c>
      <c r="E314" s="338">
        <v>5169</v>
      </c>
      <c r="F314" s="72" t="s">
        <v>78</v>
      </c>
      <c r="G314" s="6">
        <v>0</v>
      </c>
      <c r="H314" s="5">
        <v>60.681</v>
      </c>
      <c r="I314" s="5"/>
      <c r="J314" s="7">
        <f>H314+I314</f>
        <v>60.681</v>
      </c>
    </row>
    <row r="315" spans="1:10" ht="12" customHeight="1" hidden="1">
      <c r="A315" s="367"/>
      <c r="B315" s="317" t="s">
        <v>27</v>
      </c>
      <c r="C315" s="318" t="s">
        <v>382</v>
      </c>
      <c r="D315" s="319" t="s">
        <v>3</v>
      </c>
      <c r="E315" s="319" t="s">
        <v>3</v>
      </c>
      <c r="F315" s="334" t="s">
        <v>383</v>
      </c>
      <c r="G315" s="321">
        <f>SUM(G316:G317)</f>
        <v>0</v>
      </c>
      <c r="H315" s="321">
        <f>SUM(H316:H317)</f>
        <v>71.39</v>
      </c>
      <c r="I315" s="321">
        <f>SUM(I316:I317)</f>
        <v>0</v>
      </c>
      <c r="J315" s="321">
        <f>SUM(J316:J317)</f>
        <v>71.39</v>
      </c>
    </row>
    <row r="316" spans="1:10" ht="12" customHeight="1" hidden="1">
      <c r="A316" s="367"/>
      <c r="B316" s="335"/>
      <c r="C316" s="336"/>
      <c r="D316" s="337">
        <v>2212</v>
      </c>
      <c r="E316" s="338">
        <v>5169</v>
      </c>
      <c r="F316" s="72" t="s">
        <v>78</v>
      </c>
      <c r="G316" s="7">
        <v>0</v>
      </c>
      <c r="H316" s="7">
        <v>10.709</v>
      </c>
      <c r="I316" s="7"/>
      <c r="J316" s="7">
        <f>H316+I316</f>
        <v>10.709</v>
      </c>
    </row>
    <row r="317" spans="1:10" ht="12" customHeight="1" hidden="1">
      <c r="A317" s="367"/>
      <c r="B317" s="343"/>
      <c r="C317" s="341" t="s">
        <v>241</v>
      </c>
      <c r="D317" s="337">
        <v>2212</v>
      </c>
      <c r="E317" s="338">
        <v>5169</v>
      </c>
      <c r="F317" s="72" t="s">
        <v>78</v>
      </c>
      <c r="G317" s="6">
        <v>0</v>
      </c>
      <c r="H317" s="5">
        <v>60.681</v>
      </c>
      <c r="I317" s="5"/>
      <c r="J317" s="7">
        <f>H317+I317</f>
        <v>60.681</v>
      </c>
    </row>
    <row r="318" spans="1:10" ht="12" customHeight="1" hidden="1">
      <c r="A318" s="367"/>
      <c r="B318" s="317" t="s">
        <v>27</v>
      </c>
      <c r="C318" s="318" t="s">
        <v>384</v>
      </c>
      <c r="D318" s="319" t="s">
        <v>3</v>
      </c>
      <c r="E318" s="319" t="s">
        <v>3</v>
      </c>
      <c r="F318" s="334" t="s">
        <v>385</v>
      </c>
      <c r="G318" s="321">
        <f>SUM(G319:G320)</f>
        <v>0</v>
      </c>
      <c r="H318" s="321">
        <f>SUM(H319:H320)</f>
        <v>71.39</v>
      </c>
      <c r="I318" s="321">
        <f>SUM(I319:I320)</f>
        <v>0</v>
      </c>
      <c r="J318" s="321">
        <f>SUM(J319:J320)</f>
        <v>71.39</v>
      </c>
    </row>
    <row r="319" spans="1:10" ht="12" customHeight="1" hidden="1">
      <c r="A319" s="367"/>
      <c r="B319" s="335"/>
      <c r="C319" s="336"/>
      <c r="D319" s="337">
        <v>2212</v>
      </c>
      <c r="E319" s="338">
        <v>5169</v>
      </c>
      <c r="F319" s="72" t="s">
        <v>78</v>
      </c>
      <c r="G319" s="7">
        <v>0</v>
      </c>
      <c r="H319" s="7">
        <v>10.709</v>
      </c>
      <c r="I319" s="7"/>
      <c r="J319" s="7">
        <f>H319+I319</f>
        <v>10.709</v>
      </c>
    </row>
    <row r="320" spans="1:10" ht="12" customHeight="1" hidden="1">
      <c r="A320" s="367"/>
      <c r="B320" s="343"/>
      <c r="C320" s="341" t="s">
        <v>241</v>
      </c>
      <c r="D320" s="337">
        <v>2212</v>
      </c>
      <c r="E320" s="338">
        <v>5169</v>
      </c>
      <c r="F320" s="72" t="s">
        <v>78</v>
      </c>
      <c r="G320" s="6">
        <v>0</v>
      </c>
      <c r="H320" s="5">
        <v>60.681</v>
      </c>
      <c r="I320" s="5"/>
      <c r="J320" s="7">
        <f>H320+I320</f>
        <v>60.681</v>
      </c>
    </row>
    <row r="321" spans="1:10" ht="12" customHeight="1" hidden="1">
      <c r="A321" s="367"/>
      <c r="B321" s="317" t="s">
        <v>27</v>
      </c>
      <c r="C321" s="318" t="s">
        <v>386</v>
      </c>
      <c r="D321" s="319" t="s">
        <v>3</v>
      </c>
      <c r="E321" s="319" t="s">
        <v>3</v>
      </c>
      <c r="F321" s="334" t="s">
        <v>387</v>
      </c>
      <c r="G321" s="321">
        <f>SUM(G322:G323)</f>
        <v>0</v>
      </c>
      <c r="H321" s="321">
        <f>SUM(H322:H323)</f>
        <v>71.39</v>
      </c>
      <c r="I321" s="321">
        <f>SUM(I322:I323)</f>
        <v>0</v>
      </c>
      <c r="J321" s="321">
        <f>SUM(J322:J323)</f>
        <v>71.39</v>
      </c>
    </row>
    <row r="322" spans="1:10" ht="12" customHeight="1" hidden="1">
      <c r="A322" s="367"/>
      <c r="B322" s="335"/>
      <c r="C322" s="336"/>
      <c r="D322" s="337">
        <v>2212</v>
      </c>
      <c r="E322" s="338">
        <v>5169</v>
      </c>
      <c r="F322" s="72" t="s">
        <v>78</v>
      </c>
      <c r="G322" s="7">
        <v>0</v>
      </c>
      <c r="H322" s="7">
        <v>10.709</v>
      </c>
      <c r="I322" s="7"/>
      <c r="J322" s="7">
        <f>H322+I322</f>
        <v>10.709</v>
      </c>
    </row>
    <row r="323" spans="1:10" ht="12" customHeight="1" hidden="1">
      <c r="A323" s="367"/>
      <c r="B323" s="343"/>
      <c r="C323" s="341" t="s">
        <v>241</v>
      </c>
      <c r="D323" s="337">
        <v>2212</v>
      </c>
      <c r="E323" s="338">
        <v>5169</v>
      </c>
      <c r="F323" s="72" t="s">
        <v>78</v>
      </c>
      <c r="G323" s="6">
        <v>0</v>
      </c>
      <c r="H323" s="5">
        <v>60.681</v>
      </c>
      <c r="I323" s="5"/>
      <c r="J323" s="7">
        <f>H323+I323</f>
        <v>60.681</v>
      </c>
    </row>
    <row r="324" spans="1:10" ht="12" customHeight="1" hidden="1">
      <c r="A324" s="367"/>
      <c r="B324" s="317" t="s">
        <v>27</v>
      </c>
      <c r="C324" s="318" t="s">
        <v>388</v>
      </c>
      <c r="D324" s="319" t="s">
        <v>3</v>
      </c>
      <c r="E324" s="319" t="s">
        <v>3</v>
      </c>
      <c r="F324" s="334" t="s">
        <v>389</v>
      </c>
      <c r="G324" s="321">
        <f>SUM(G325:G326)</f>
        <v>0</v>
      </c>
      <c r="H324" s="321">
        <f>SUM(H325:H326)</f>
        <v>71.39</v>
      </c>
      <c r="I324" s="321">
        <f>SUM(I325:I326)</f>
        <v>0</v>
      </c>
      <c r="J324" s="321">
        <f>SUM(J325:J326)</f>
        <v>71.39</v>
      </c>
    </row>
    <row r="325" spans="1:10" ht="12" customHeight="1" hidden="1">
      <c r="A325" s="367"/>
      <c r="B325" s="335"/>
      <c r="C325" s="336"/>
      <c r="D325" s="337">
        <v>2212</v>
      </c>
      <c r="E325" s="338">
        <v>5169</v>
      </c>
      <c r="F325" s="72" t="s">
        <v>78</v>
      </c>
      <c r="G325" s="7">
        <v>0</v>
      </c>
      <c r="H325" s="7">
        <v>10.709</v>
      </c>
      <c r="I325" s="7"/>
      <c r="J325" s="7">
        <f>H325+I325</f>
        <v>10.709</v>
      </c>
    </row>
    <row r="326" spans="1:10" ht="12" customHeight="1" hidden="1">
      <c r="A326" s="367"/>
      <c r="B326" s="343"/>
      <c r="C326" s="341" t="s">
        <v>241</v>
      </c>
      <c r="D326" s="337">
        <v>2212</v>
      </c>
      <c r="E326" s="338">
        <v>5169</v>
      </c>
      <c r="F326" s="72" t="s">
        <v>78</v>
      </c>
      <c r="G326" s="6">
        <v>0</v>
      </c>
      <c r="H326" s="5">
        <v>60.681</v>
      </c>
      <c r="I326" s="5"/>
      <c r="J326" s="7">
        <f>H326+I326</f>
        <v>60.681</v>
      </c>
    </row>
    <row r="327" spans="1:10" ht="12" customHeight="1" hidden="1">
      <c r="A327" s="367"/>
      <c r="B327" s="317" t="s">
        <v>27</v>
      </c>
      <c r="C327" s="318" t="s">
        <v>390</v>
      </c>
      <c r="D327" s="319" t="s">
        <v>3</v>
      </c>
      <c r="E327" s="319" t="s">
        <v>3</v>
      </c>
      <c r="F327" s="334" t="s">
        <v>391</v>
      </c>
      <c r="G327" s="321">
        <f>SUM(G328:G329)</f>
        <v>0</v>
      </c>
      <c r="H327" s="321">
        <f>SUM(H328:H329)</f>
        <v>71.39</v>
      </c>
      <c r="I327" s="321">
        <f>SUM(I328:I329)</f>
        <v>0</v>
      </c>
      <c r="J327" s="321">
        <f>SUM(J328:J329)</f>
        <v>71.39</v>
      </c>
    </row>
    <row r="328" spans="1:10" ht="12" customHeight="1" hidden="1">
      <c r="A328" s="367"/>
      <c r="B328" s="335"/>
      <c r="C328" s="336"/>
      <c r="D328" s="337">
        <v>2212</v>
      </c>
      <c r="E328" s="338">
        <v>5169</v>
      </c>
      <c r="F328" s="72" t="s">
        <v>78</v>
      </c>
      <c r="G328" s="7">
        <v>0</v>
      </c>
      <c r="H328" s="7">
        <v>10.709</v>
      </c>
      <c r="I328" s="7"/>
      <c r="J328" s="7">
        <f>H328+I328</f>
        <v>10.709</v>
      </c>
    </row>
    <row r="329" spans="1:10" ht="12" customHeight="1" hidden="1">
      <c r="A329" s="367"/>
      <c r="B329" s="343"/>
      <c r="C329" s="341" t="s">
        <v>241</v>
      </c>
      <c r="D329" s="337">
        <v>2212</v>
      </c>
      <c r="E329" s="338">
        <v>5169</v>
      </c>
      <c r="F329" s="72" t="s">
        <v>78</v>
      </c>
      <c r="G329" s="6">
        <v>0</v>
      </c>
      <c r="H329" s="5">
        <v>60.681</v>
      </c>
      <c r="I329" s="5"/>
      <c r="J329" s="7">
        <f>H329+I329</f>
        <v>60.681</v>
      </c>
    </row>
    <row r="330" spans="1:10" ht="12" customHeight="1" hidden="1">
      <c r="A330" s="367"/>
      <c r="B330" s="317" t="s">
        <v>27</v>
      </c>
      <c r="C330" s="318" t="s">
        <v>392</v>
      </c>
      <c r="D330" s="319" t="s">
        <v>3</v>
      </c>
      <c r="E330" s="319" t="s">
        <v>3</v>
      </c>
      <c r="F330" s="334" t="s">
        <v>393</v>
      </c>
      <c r="G330" s="321">
        <f>SUM(G331:G332)</f>
        <v>0</v>
      </c>
      <c r="H330" s="321">
        <f>SUM(H331:H332)</f>
        <v>71.39</v>
      </c>
      <c r="I330" s="321">
        <f>SUM(I331:I332)</f>
        <v>0</v>
      </c>
      <c r="J330" s="321">
        <f>SUM(J331:J332)</f>
        <v>71.39</v>
      </c>
    </row>
    <row r="331" spans="1:10" ht="12" customHeight="1" hidden="1">
      <c r="A331" s="367"/>
      <c r="B331" s="335"/>
      <c r="C331" s="336"/>
      <c r="D331" s="337">
        <v>2212</v>
      </c>
      <c r="E331" s="338">
        <v>5169</v>
      </c>
      <c r="F331" s="72" t="s">
        <v>78</v>
      </c>
      <c r="G331" s="7">
        <v>0</v>
      </c>
      <c r="H331" s="7">
        <v>10.709</v>
      </c>
      <c r="I331" s="7"/>
      <c r="J331" s="7">
        <f>H331+I331</f>
        <v>10.709</v>
      </c>
    </row>
    <row r="332" spans="1:10" ht="12" customHeight="1" hidden="1">
      <c r="A332" s="367"/>
      <c r="B332" s="343"/>
      <c r="C332" s="341" t="s">
        <v>241</v>
      </c>
      <c r="D332" s="337">
        <v>2212</v>
      </c>
      <c r="E332" s="338">
        <v>5169</v>
      </c>
      <c r="F332" s="72" t="s">
        <v>78</v>
      </c>
      <c r="G332" s="6">
        <v>0</v>
      </c>
      <c r="H332" s="5">
        <v>60.681</v>
      </c>
      <c r="I332" s="5"/>
      <c r="J332" s="7">
        <f>H332+I332</f>
        <v>60.681</v>
      </c>
    </row>
    <row r="333" spans="1:10" ht="12" customHeight="1" hidden="1">
      <c r="A333" s="367"/>
      <c r="B333" s="317" t="s">
        <v>27</v>
      </c>
      <c r="C333" s="318" t="s">
        <v>394</v>
      </c>
      <c r="D333" s="319" t="s">
        <v>3</v>
      </c>
      <c r="E333" s="319" t="s">
        <v>3</v>
      </c>
      <c r="F333" s="334" t="s">
        <v>395</v>
      </c>
      <c r="G333" s="321">
        <f>SUM(G334:G335)</f>
        <v>0</v>
      </c>
      <c r="H333" s="321">
        <f>SUM(H334:H335)</f>
        <v>71.39</v>
      </c>
      <c r="I333" s="321">
        <f>SUM(I334:I335)</f>
        <v>0</v>
      </c>
      <c r="J333" s="321">
        <f>SUM(J334:J335)</f>
        <v>71.39</v>
      </c>
    </row>
    <row r="334" spans="1:10" ht="12" customHeight="1" hidden="1">
      <c r="A334" s="367"/>
      <c r="B334" s="335"/>
      <c r="C334" s="336"/>
      <c r="D334" s="337">
        <v>2212</v>
      </c>
      <c r="E334" s="338">
        <v>5169</v>
      </c>
      <c r="F334" s="72" t="s">
        <v>78</v>
      </c>
      <c r="G334" s="7">
        <v>0</v>
      </c>
      <c r="H334" s="7">
        <v>10.709</v>
      </c>
      <c r="I334" s="7"/>
      <c r="J334" s="7">
        <f>H334+I334</f>
        <v>10.709</v>
      </c>
    </row>
    <row r="335" spans="1:10" ht="12" customHeight="1" hidden="1">
      <c r="A335" s="367"/>
      <c r="B335" s="343"/>
      <c r="C335" s="341" t="s">
        <v>241</v>
      </c>
      <c r="D335" s="337">
        <v>2212</v>
      </c>
      <c r="E335" s="338">
        <v>5169</v>
      </c>
      <c r="F335" s="72" t="s">
        <v>78</v>
      </c>
      <c r="G335" s="6">
        <v>0</v>
      </c>
      <c r="H335" s="5">
        <v>60.681</v>
      </c>
      <c r="I335" s="5"/>
      <c r="J335" s="7">
        <f>H335+I335</f>
        <v>60.681</v>
      </c>
    </row>
    <row r="336" spans="1:10" ht="12" customHeight="1" hidden="1">
      <c r="A336" s="367"/>
      <c r="B336" s="317" t="s">
        <v>27</v>
      </c>
      <c r="C336" s="318" t="s">
        <v>396</v>
      </c>
      <c r="D336" s="319" t="s">
        <v>3</v>
      </c>
      <c r="E336" s="319" t="s">
        <v>3</v>
      </c>
      <c r="F336" s="334" t="s">
        <v>397</v>
      </c>
      <c r="G336" s="321">
        <f>SUM(G337:G338)</f>
        <v>0</v>
      </c>
      <c r="H336" s="321">
        <f>SUM(H337:H338)</f>
        <v>71.39</v>
      </c>
      <c r="I336" s="321">
        <f>SUM(I337:I338)</f>
        <v>0</v>
      </c>
      <c r="J336" s="321">
        <f>SUM(J337:J338)</f>
        <v>71.39</v>
      </c>
    </row>
    <row r="337" spans="1:10" ht="12" customHeight="1" hidden="1">
      <c r="A337" s="367"/>
      <c r="B337" s="335"/>
      <c r="C337" s="336"/>
      <c r="D337" s="337">
        <v>2212</v>
      </c>
      <c r="E337" s="338">
        <v>5169</v>
      </c>
      <c r="F337" s="72" t="s">
        <v>78</v>
      </c>
      <c r="G337" s="7">
        <v>0</v>
      </c>
      <c r="H337" s="7">
        <v>10.709</v>
      </c>
      <c r="I337" s="7"/>
      <c r="J337" s="7">
        <f>H337+I337</f>
        <v>10.709</v>
      </c>
    </row>
    <row r="338" spans="1:10" ht="12" customHeight="1" hidden="1">
      <c r="A338" s="367"/>
      <c r="B338" s="343"/>
      <c r="C338" s="341" t="s">
        <v>241</v>
      </c>
      <c r="D338" s="337">
        <v>2212</v>
      </c>
      <c r="E338" s="338">
        <v>5169</v>
      </c>
      <c r="F338" s="72" t="s">
        <v>78</v>
      </c>
      <c r="G338" s="6">
        <v>0</v>
      </c>
      <c r="H338" s="5">
        <v>60.681</v>
      </c>
      <c r="I338" s="5"/>
      <c r="J338" s="7">
        <f>H338+I338</f>
        <v>60.681</v>
      </c>
    </row>
    <row r="339" spans="1:10" ht="12" customHeight="1" hidden="1">
      <c r="A339" s="367"/>
      <c r="B339" s="317" t="s">
        <v>27</v>
      </c>
      <c r="C339" s="318" t="s">
        <v>398</v>
      </c>
      <c r="D339" s="319" t="s">
        <v>3</v>
      </c>
      <c r="E339" s="319" t="s">
        <v>3</v>
      </c>
      <c r="F339" s="334" t="s">
        <v>399</v>
      </c>
      <c r="G339" s="321">
        <f>SUM(G340:G341)</f>
        <v>0</v>
      </c>
      <c r="H339" s="321">
        <f>SUM(H340:H341)</f>
        <v>71.39</v>
      </c>
      <c r="I339" s="321">
        <f>SUM(I340:I341)</f>
        <v>0</v>
      </c>
      <c r="J339" s="321">
        <f>SUM(J340:J341)</f>
        <v>71.39</v>
      </c>
    </row>
    <row r="340" spans="1:10" ht="12" customHeight="1" hidden="1">
      <c r="A340" s="367"/>
      <c r="B340" s="335"/>
      <c r="C340" s="336"/>
      <c r="D340" s="337">
        <v>2212</v>
      </c>
      <c r="E340" s="338">
        <v>5169</v>
      </c>
      <c r="F340" s="72" t="s">
        <v>78</v>
      </c>
      <c r="G340" s="7">
        <v>0</v>
      </c>
      <c r="H340" s="7">
        <v>10.709</v>
      </c>
      <c r="I340" s="7"/>
      <c r="J340" s="7">
        <f>H340+I340</f>
        <v>10.709</v>
      </c>
    </row>
    <row r="341" spans="1:10" ht="12" customHeight="1" hidden="1">
      <c r="A341" s="367"/>
      <c r="B341" s="343"/>
      <c r="C341" s="341" t="s">
        <v>241</v>
      </c>
      <c r="D341" s="337">
        <v>2212</v>
      </c>
      <c r="E341" s="338">
        <v>5169</v>
      </c>
      <c r="F341" s="72" t="s">
        <v>78</v>
      </c>
      <c r="G341" s="6">
        <v>0</v>
      </c>
      <c r="H341" s="5">
        <v>60.681</v>
      </c>
      <c r="I341" s="5"/>
      <c r="J341" s="7">
        <f>H341+I341</f>
        <v>60.681</v>
      </c>
    </row>
    <row r="342" spans="1:10" ht="12" customHeight="1" hidden="1">
      <c r="A342" s="367"/>
      <c r="B342" s="317" t="s">
        <v>27</v>
      </c>
      <c r="C342" s="318" t="s">
        <v>400</v>
      </c>
      <c r="D342" s="319" t="s">
        <v>3</v>
      </c>
      <c r="E342" s="319" t="s">
        <v>3</v>
      </c>
      <c r="F342" s="334" t="s">
        <v>401</v>
      </c>
      <c r="G342" s="321">
        <f>SUM(G343:G344)</f>
        <v>0</v>
      </c>
      <c r="H342" s="321">
        <f>SUM(H343:H344)</f>
        <v>71.39</v>
      </c>
      <c r="I342" s="321">
        <f>SUM(I343:I344)</f>
        <v>0</v>
      </c>
      <c r="J342" s="321">
        <f>SUM(J343:J344)</f>
        <v>71.39</v>
      </c>
    </row>
    <row r="343" spans="1:10" ht="12" customHeight="1" hidden="1">
      <c r="A343" s="367"/>
      <c r="B343" s="335"/>
      <c r="C343" s="336"/>
      <c r="D343" s="337">
        <v>2212</v>
      </c>
      <c r="E343" s="338">
        <v>5169</v>
      </c>
      <c r="F343" s="72" t="s">
        <v>78</v>
      </c>
      <c r="G343" s="7">
        <v>0</v>
      </c>
      <c r="H343" s="7">
        <v>10.709</v>
      </c>
      <c r="I343" s="7"/>
      <c r="J343" s="7">
        <f>H343+I343</f>
        <v>10.709</v>
      </c>
    </row>
    <row r="344" spans="1:10" ht="12" customHeight="1" hidden="1">
      <c r="A344" s="367"/>
      <c r="B344" s="343"/>
      <c r="C344" s="341" t="s">
        <v>241</v>
      </c>
      <c r="D344" s="337">
        <v>2212</v>
      </c>
      <c r="E344" s="338">
        <v>5169</v>
      </c>
      <c r="F344" s="72" t="s">
        <v>78</v>
      </c>
      <c r="G344" s="6">
        <v>0</v>
      </c>
      <c r="H344" s="5">
        <v>60.681</v>
      </c>
      <c r="I344" s="5"/>
      <c r="J344" s="7">
        <f>H344+I344</f>
        <v>60.681</v>
      </c>
    </row>
    <row r="345" spans="1:10" ht="12" customHeight="1" hidden="1">
      <c r="A345" s="367"/>
      <c r="B345" s="317" t="s">
        <v>27</v>
      </c>
      <c r="C345" s="318" t="s">
        <v>402</v>
      </c>
      <c r="D345" s="319" t="s">
        <v>3</v>
      </c>
      <c r="E345" s="319" t="s">
        <v>3</v>
      </c>
      <c r="F345" s="334" t="s">
        <v>403</v>
      </c>
      <c r="G345" s="321">
        <f>SUM(G346:G347)</f>
        <v>0</v>
      </c>
      <c r="H345" s="321">
        <f>SUM(H346:H347)</f>
        <v>65.945</v>
      </c>
      <c r="I345" s="321">
        <f>SUM(I346:I347)</f>
        <v>0</v>
      </c>
      <c r="J345" s="321">
        <f>SUM(J346:J347)</f>
        <v>65.945</v>
      </c>
    </row>
    <row r="346" spans="1:10" ht="12" customHeight="1" hidden="1">
      <c r="A346" s="367"/>
      <c r="B346" s="335"/>
      <c r="C346" s="336"/>
      <c r="D346" s="337">
        <v>2212</v>
      </c>
      <c r="E346" s="338">
        <v>5169</v>
      </c>
      <c r="F346" s="72" t="s">
        <v>78</v>
      </c>
      <c r="G346" s="7">
        <v>0</v>
      </c>
      <c r="H346" s="7">
        <v>9.892</v>
      </c>
      <c r="I346" s="7"/>
      <c r="J346" s="7">
        <f>H346+I346</f>
        <v>9.892</v>
      </c>
    </row>
    <row r="347" spans="1:10" ht="12" customHeight="1" hidden="1">
      <c r="A347" s="367"/>
      <c r="B347" s="343"/>
      <c r="C347" s="341" t="s">
        <v>241</v>
      </c>
      <c r="D347" s="337">
        <v>2212</v>
      </c>
      <c r="E347" s="338">
        <v>5169</v>
      </c>
      <c r="F347" s="72" t="s">
        <v>78</v>
      </c>
      <c r="G347" s="6">
        <v>0</v>
      </c>
      <c r="H347" s="4">
        <v>56.053</v>
      </c>
      <c r="I347" s="5"/>
      <c r="J347" s="7">
        <f>H347+I347</f>
        <v>56.053</v>
      </c>
    </row>
    <row r="348" spans="1:10" ht="12" customHeight="1" hidden="1">
      <c r="A348" s="367"/>
      <c r="B348" s="317" t="s">
        <v>27</v>
      </c>
      <c r="C348" s="318" t="s">
        <v>404</v>
      </c>
      <c r="D348" s="319" t="s">
        <v>3</v>
      </c>
      <c r="E348" s="319" t="s">
        <v>3</v>
      </c>
      <c r="F348" s="334" t="s">
        <v>405</v>
      </c>
      <c r="G348" s="321">
        <f>SUM(G349:G350)</f>
        <v>0</v>
      </c>
      <c r="H348" s="321">
        <f>SUM(H349:H350)</f>
        <v>71.995</v>
      </c>
      <c r="I348" s="321">
        <f>SUM(I349:I350)</f>
        <v>0</v>
      </c>
      <c r="J348" s="321">
        <f>SUM(J349:J350)</f>
        <v>71.995</v>
      </c>
    </row>
    <row r="349" spans="1:10" ht="12" customHeight="1" hidden="1">
      <c r="A349" s="367"/>
      <c r="B349" s="335"/>
      <c r="C349" s="336"/>
      <c r="D349" s="337">
        <v>2212</v>
      </c>
      <c r="E349" s="338">
        <v>5169</v>
      </c>
      <c r="F349" s="72" t="s">
        <v>78</v>
      </c>
      <c r="G349" s="7">
        <v>0</v>
      </c>
      <c r="H349" s="7">
        <v>10.8</v>
      </c>
      <c r="I349" s="7"/>
      <c r="J349" s="7">
        <f>H349+I349</f>
        <v>10.8</v>
      </c>
    </row>
    <row r="350" spans="1:10" ht="12" customHeight="1" hidden="1">
      <c r="A350" s="367"/>
      <c r="B350" s="347"/>
      <c r="C350" s="348" t="s">
        <v>241</v>
      </c>
      <c r="D350" s="325">
        <v>2212</v>
      </c>
      <c r="E350" s="346">
        <v>5169</v>
      </c>
      <c r="F350" s="283" t="s">
        <v>78</v>
      </c>
      <c r="G350" s="4">
        <v>0</v>
      </c>
      <c r="H350" s="4">
        <v>61.195</v>
      </c>
      <c r="I350" s="5"/>
      <c r="J350" s="4">
        <f>H350+I350</f>
        <v>61.195</v>
      </c>
    </row>
    <row r="351" spans="1:10" ht="12" customHeight="1" hidden="1">
      <c r="A351" s="367"/>
      <c r="B351" s="317" t="s">
        <v>27</v>
      </c>
      <c r="C351" s="318" t="s">
        <v>406</v>
      </c>
      <c r="D351" s="319" t="s">
        <v>3</v>
      </c>
      <c r="E351" s="319" t="s">
        <v>3</v>
      </c>
      <c r="F351" s="334" t="s">
        <v>407</v>
      </c>
      <c r="G351" s="321">
        <f>SUM(G352:G353)</f>
        <v>0</v>
      </c>
      <c r="H351" s="321">
        <f>SUM(H352:H353)</f>
        <v>65.945</v>
      </c>
      <c r="I351" s="321">
        <f>SUM(I352:I353)</f>
        <v>0</v>
      </c>
      <c r="J351" s="321">
        <f>SUM(J352:J353)</f>
        <v>65.945</v>
      </c>
    </row>
    <row r="352" spans="1:10" ht="12" customHeight="1" hidden="1">
      <c r="A352" s="367"/>
      <c r="B352" s="335"/>
      <c r="C352" s="336"/>
      <c r="D352" s="337">
        <v>2212</v>
      </c>
      <c r="E352" s="338">
        <v>5169</v>
      </c>
      <c r="F352" s="72" t="s">
        <v>78</v>
      </c>
      <c r="G352" s="7">
        <v>0</v>
      </c>
      <c r="H352" s="7">
        <v>9.892</v>
      </c>
      <c r="I352" s="7"/>
      <c r="J352" s="7">
        <f>H352+I352</f>
        <v>9.892</v>
      </c>
    </row>
    <row r="353" spans="1:10" ht="12" customHeight="1" hidden="1">
      <c r="A353" s="367"/>
      <c r="B353" s="343"/>
      <c r="C353" s="341" t="s">
        <v>241</v>
      </c>
      <c r="D353" s="337">
        <v>2212</v>
      </c>
      <c r="E353" s="338">
        <v>5169</v>
      </c>
      <c r="F353" s="72" t="s">
        <v>78</v>
      </c>
      <c r="G353" s="6">
        <v>0</v>
      </c>
      <c r="H353" s="5">
        <v>56.053</v>
      </c>
      <c r="I353" s="5"/>
      <c r="J353" s="7">
        <f>H353+I353</f>
        <v>56.053</v>
      </c>
    </row>
    <row r="354" spans="1:10" ht="12" customHeight="1" hidden="1">
      <c r="A354" s="367"/>
      <c r="B354" s="317" t="s">
        <v>27</v>
      </c>
      <c r="C354" s="318" t="s">
        <v>408</v>
      </c>
      <c r="D354" s="319" t="s">
        <v>3</v>
      </c>
      <c r="E354" s="319" t="s">
        <v>3</v>
      </c>
      <c r="F354" s="334" t="s">
        <v>409</v>
      </c>
      <c r="G354" s="321">
        <f>SUM(G355:G356)</f>
        <v>0</v>
      </c>
      <c r="H354" s="321">
        <f>SUM(H355:H356)</f>
        <v>65.945</v>
      </c>
      <c r="I354" s="321">
        <f>SUM(I355:I356)</f>
        <v>0</v>
      </c>
      <c r="J354" s="321">
        <f>SUM(J355:J356)</f>
        <v>65.945</v>
      </c>
    </row>
    <row r="355" spans="1:10" ht="12" customHeight="1" hidden="1">
      <c r="A355" s="367"/>
      <c r="B355" s="335"/>
      <c r="C355" s="336"/>
      <c r="D355" s="337">
        <v>2212</v>
      </c>
      <c r="E355" s="338">
        <v>5169</v>
      </c>
      <c r="F355" s="72" t="s">
        <v>78</v>
      </c>
      <c r="G355" s="7">
        <v>0</v>
      </c>
      <c r="H355" s="7">
        <v>9.892</v>
      </c>
      <c r="I355" s="7"/>
      <c r="J355" s="7">
        <f>H355+I355</f>
        <v>9.892</v>
      </c>
    </row>
    <row r="356" spans="1:10" ht="12" customHeight="1" hidden="1">
      <c r="A356" s="367"/>
      <c r="B356" s="343"/>
      <c r="C356" s="341" t="s">
        <v>241</v>
      </c>
      <c r="D356" s="337">
        <v>2212</v>
      </c>
      <c r="E356" s="338">
        <v>5169</v>
      </c>
      <c r="F356" s="72" t="s">
        <v>78</v>
      </c>
      <c r="G356" s="6">
        <v>0</v>
      </c>
      <c r="H356" s="5">
        <v>56.053</v>
      </c>
      <c r="I356" s="5"/>
      <c r="J356" s="7">
        <f>H356+I356</f>
        <v>56.053</v>
      </c>
    </row>
    <row r="357" spans="1:10" ht="12" customHeight="1" hidden="1">
      <c r="A357" s="367"/>
      <c r="B357" s="317" t="s">
        <v>27</v>
      </c>
      <c r="C357" s="318" t="s">
        <v>410</v>
      </c>
      <c r="D357" s="319" t="s">
        <v>3</v>
      </c>
      <c r="E357" s="319" t="s">
        <v>3</v>
      </c>
      <c r="F357" s="334" t="s">
        <v>411</v>
      </c>
      <c r="G357" s="321">
        <f>SUM(G358:G359)</f>
        <v>0</v>
      </c>
      <c r="H357" s="321">
        <f>SUM(H358:H359)</f>
        <v>59.894999999999996</v>
      </c>
      <c r="I357" s="321">
        <f>SUM(I358:I359)</f>
        <v>0</v>
      </c>
      <c r="J357" s="321">
        <f>SUM(J358:J359)</f>
        <v>59.894999999999996</v>
      </c>
    </row>
    <row r="358" spans="1:10" ht="12" customHeight="1" hidden="1">
      <c r="A358" s="367"/>
      <c r="B358" s="335"/>
      <c r="C358" s="336"/>
      <c r="D358" s="337">
        <v>2212</v>
      </c>
      <c r="E358" s="338">
        <v>5169</v>
      </c>
      <c r="F358" s="72" t="s">
        <v>78</v>
      </c>
      <c r="G358" s="7">
        <v>0</v>
      </c>
      <c r="H358" s="7">
        <v>8.985</v>
      </c>
      <c r="I358" s="7"/>
      <c r="J358" s="7">
        <f>H358+I358</f>
        <v>8.985</v>
      </c>
    </row>
    <row r="359" spans="1:10" ht="12" customHeight="1" hidden="1">
      <c r="A359" s="367"/>
      <c r="B359" s="343"/>
      <c r="C359" s="341" t="s">
        <v>241</v>
      </c>
      <c r="D359" s="337">
        <v>2212</v>
      </c>
      <c r="E359" s="338">
        <v>5169</v>
      </c>
      <c r="F359" s="72" t="s">
        <v>78</v>
      </c>
      <c r="G359" s="6">
        <v>0</v>
      </c>
      <c r="H359" s="5">
        <v>50.91</v>
      </c>
      <c r="I359" s="5"/>
      <c r="J359" s="7">
        <f>H359+I359</f>
        <v>50.91</v>
      </c>
    </row>
    <row r="360" spans="1:10" ht="12" customHeight="1" thickBot="1">
      <c r="A360" s="367"/>
      <c r="B360" s="252" t="s">
        <v>27</v>
      </c>
      <c r="C360" s="253" t="s">
        <v>3</v>
      </c>
      <c r="D360" s="254" t="s">
        <v>3</v>
      </c>
      <c r="E360" s="254" t="s">
        <v>3</v>
      </c>
      <c r="F360" s="349" t="s">
        <v>412</v>
      </c>
      <c r="G360" s="256">
        <f>G361+G363+G365</f>
        <v>0</v>
      </c>
      <c r="H360" s="350">
        <f>H361+H363+H365</f>
        <v>0.0033000000000000004</v>
      </c>
      <c r="I360" s="257">
        <f>I361+I363+I365</f>
        <v>0</v>
      </c>
      <c r="J360" s="257">
        <f>J361+J363+J365</f>
        <v>0.0033000000000000004</v>
      </c>
    </row>
    <row r="361" spans="1:10" ht="12.75" customHeight="1" hidden="1">
      <c r="A361" s="367"/>
      <c r="B361" s="285" t="s">
        <v>149</v>
      </c>
      <c r="C361" s="351" t="s">
        <v>413</v>
      </c>
      <c r="D361" s="352">
        <v>6402</v>
      </c>
      <c r="E361" s="352" t="s">
        <v>3</v>
      </c>
      <c r="F361" s="353" t="s">
        <v>414</v>
      </c>
      <c r="G361" s="263">
        <f>SUM(G362)</f>
        <v>0</v>
      </c>
      <c r="H361" s="354">
        <f>SUM(H362)</f>
        <v>0.003</v>
      </c>
      <c r="I361" s="263">
        <f>SUM(I362)</f>
        <v>0</v>
      </c>
      <c r="J361" s="262">
        <f>SUM(J362)</f>
        <v>0.003</v>
      </c>
    </row>
    <row r="362" spans="1:10" ht="12.75" customHeight="1" hidden="1">
      <c r="A362" s="367"/>
      <c r="B362" s="73"/>
      <c r="C362" s="74"/>
      <c r="D362" s="75"/>
      <c r="E362" s="75">
        <v>5364</v>
      </c>
      <c r="F362" s="327" t="s">
        <v>415</v>
      </c>
      <c r="G362" s="4">
        <v>0</v>
      </c>
      <c r="H362" s="355">
        <v>0.003</v>
      </c>
      <c r="I362" s="356"/>
      <c r="J362" s="5">
        <f>H362+I362</f>
        <v>0.003</v>
      </c>
    </row>
    <row r="363" spans="1:10" ht="12.75" customHeight="1" hidden="1">
      <c r="A363" s="367"/>
      <c r="B363" s="285" t="s">
        <v>149</v>
      </c>
      <c r="C363" s="351" t="s">
        <v>416</v>
      </c>
      <c r="D363" s="352">
        <v>6402</v>
      </c>
      <c r="E363" s="352" t="s">
        <v>3</v>
      </c>
      <c r="F363" s="353" t="s">
        <v>417</v>
      </c>
      <c r="G363" s="263">
        <f>SUM(G364)</f>
        <v>0</v>
      </c>
      <c r="H363" s="354">
        <f>SUM(H364)</f>
        <v>6E-05</v>
      </c>
      <c r="I363" s="263">
        <f>SUM(I364)</f>
        <v>0</v>
      </c>
      <c r="J363" s="262">
        <f>SUM(J364)</f>
        <v>6E-05</v>
      </c>
    </row>
    <row r="364" spans="1:10" ht="12.75" customHeight="1" hidden="1">
      <c r="A364" s="367"/>
      <c r="B364" s="73"/>
      <c r="C364" s="74"/>
      <c r="D364" s="75"/>
      <c r="E364" s="75">
        <v>5364</v>
      </c>
      <c r="F364" s="327" t="s">
        <v>415</v>
      </c>
      <c r="G364" s="4">
        <v>0</v>
      </c>
      <c r="H364" s="355">
        <v>6E-05</v>
      </c>
      <c r="I364" s="356"/>
      <c r="J364" s="5">
        <f>H364+I364</f>
        <v>6E-05</v>
      </c>
    </row>
    <row r="365" spans="1:10" ht="12.75" customHeight="1" hidden="1">
      <c r="A365" s="367"/>
      <c r="B365" s="285" t="s">
        <v>149</v>
      </c>
      <c r="C365" s="351" t="s">
        <v>418</v>
      </c>
      <c r="D365" s="352">
        <v>6402</v>
      </c>
      <c r="E365" s="352" t="s">
        <v>3</v>
      </c>
      <c r="F365" s="353" t="s">
        <v>419</v>
      </c>
      <c r="G365" s="263">
        <f>SUM(G366)</f>
        <v>0</v>
      </c>
      <c r="H365" s="354">
        <f>SUM(H366)</f>
        <v>0.00024</v>
      </c>
      <c r="I365" s="263">
        <f>SUM(I366)</f>
        <v>0</v>
      </c>
      <c r="J365" s="262">
        <f>SUM(J366)</f>
        <v>0.00024</v>
      </c>
    </row>
    <row r="366" spans="1:10" ht="12.75" customHeight="1" hidden="1">
      <c r="A366" s="368"/>
      <c r="B366" s="73"/>
      <c r="C366" s="74"/>
      <c r="D366" s="75"/>
      <c r="E366" s="75">
        <v>5364</v>
      </c>
      <c r="F366" s="327" t="s">
        <v>415</v>
      </c>
      <c r="G366" s="4">
        <v>0</v>
      </c>
      <c r="H366" s="355">
        <v>0.00024</v>
      </c>
      <c r="I366" s="356"/>
      <c r="J366" s="5">
        <f>H366+I366</f>
        <v>0.00024</v>
      </c>
    </row>
    <row r="367" spans="1:10" ht="12.75" customHeight="1">
      <c r="A367" s="357"/>
      <c r="B367" s="357"/>
      <c r="C367" s="357"/>
      <c r="D367" s="357"/>
      <c r="E367" s="357"/>
      <c r="F367" s="357"/>
      <c r="G367" s="357"/>
      <c r="H367" s="357"/>
      <c r="I367" s="357"/>
      <c r="J367" s="357"/>
    </row>
    <row r="368" ht="12.75" customHeight="1">
      <c r="I368" s="358"/>
    </row>
  </sheetData>
  <sheetProtection/>
  <mergeCells count="12">
    <mergeCell ref="G5:G6"/>
    <mergeCell ref="H5:H6"/>
    <mergeCell ref="I5:J5"/>
    <mergeCell ref="A7:A366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12"/>
  <sheetViews>
    <sheetView zoomScalePageLayoutView="0" workbookViewId="0" topLeftCell="A19">
      <selection activeCell="G92" sqref="G92"/>
    </sheetView>
  </sheetViews>
  <sheetFormatPr defaultColWidth="9.140625" defaultRowHeight="12.75"/>
  <cols>
    <col min="1" max="2" width="3.00390625" style="18" customWidth="1"/>
    <col min="3" max="3" width="9.140625" style="18" customWidth="1"/>
    <col min="4" max="4" width="4.28125" style="18" customWidth="1"/>
    <col min="5" max="5" width="5.28125" style="18" customWidth="1"/>
    <col min="6" max="6" width="7.8515625" style="18" bestFit="1" customWidth="1"/>
    <col min="7" max="7" width="44.140625" style="18" customWidth="1"/>
    <col min="8" max="8" width="8.140625" style="18" customWidth="1"/>
    <col min="9" max="9" width="8.7109375" style="18" customWidth="1"/>
    <col min="10" max="10" width="8.57421875" style="18" customWidth="1"/>
    <col min="11" max="11" width="8.7109375" style="18" customWidth="1"/>
    <col min="12" max="16384" width="9.140625" style="18" customWidth="1"/>
  </cols>
  <sheetData>
    <row r="1" spans="1:11" s="152" customFormat="1" ht="17.25">
      <c r="A1" s="383" t="s">
        <v>81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s="21" customFormat="1" ht="12.75">
      <c r="A2" s="10"/>
      <c r="B2" s="11"/>
      <c r="C2" s="12"/>
      <c r="D2" s="11"/>
      <c r="E2" s="11"/>
      <c r="F2" s="13"/>
      <c r="G2" s="14"/>
      <c r="H2" s="15"/>
      <c r="I2" s="15"/>
      <c r="J2" s="15"/>
      <c r="K2" s="153"/>
    </row>
    <row r="3" spans="1:11" s="21" customFormat="1" ht="15.75" customHeight="1">
      <c r="A3" s="370" t="s">
        <v>82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3.5" thickBot="1">
      <c r="A4" s="16"/>
      <c r="B4" s="16"/>
      <c r="C4" s="16"/>
      <c r="D4" s="16"/>
      <c r="E4" s="16"/>
      <c r="F4" s="16"/>
      <c r="G4" s="16"/>
      <c r="H4" s="16"/>
      <c r="I4" s="17"/>
      <c r="K4" s="17" t="s">
        <v>75</v>
      </c>
    </row>
    <row r="5" spans="1:11" ht="12.75" customHeight="1" thickBot="1">
      <c r="A5" s="390" t="s">
        <v>77</v>
      </c>
      <c r="B5" s="392" t="s">
        <v>4</v>
      </c>
      <c r="C5" s="394" t="s">
        <v>6</v>
      </c>
      <c r="D5" s="394" t="s">
        <v>7</v>
      </c>
      <c r="E5" s="394" t="s">
        <v>8</v>
      </c>
      <c r="F5" s="399" t="s">
        <v>76</v>
      </c>
      <c r="G5" s="384" t="s">
        <v>83</v>
      </c>
      <c r="H5" s="388" t="s">
        <v>66</v>
      </c>
      <c r="I5" s="384" t="s">
        <v>67</v>
      </c>
      <c r="J5" s="386" t="s">
        <v>420</v>
      </c>
      <c r="K5" s="387"/>
    </row>
    <row r="6" spans="1:11" ht="12.75" customHeight="1" thickBot="1">
      <c r="A6" s="391"/>
      <c r="B6" s="393"/>
      <c r="C6" s="395"/>
      <c r="D6" s="395"/>
      <c r="E6" s="395"/>
      <c r="F6" s="400"/>
      <c r="G6" s="385"/>
      <c r="H6" s="389"/>
      <c r="I6" s="385"/>
      <c r="J6" s="19" t="s">
        <v>26</v>
      </c>
      <c r="K6" s="20" t="s">
        <v>68</v>
      </c>
    </row>
    <row r="7" spans="1:11" s="21" customFormat="1" ht="12.75" customHeight="1" thickBot="1">
      <c r="A7" s="396" t="s">
        <v>62</v>
      </c>
      <c r="B7" s="41" t="s">
        <v>5</v>
      </c>
      <c r="C7" s="42" t="s">
        <v>6</v>
      </c>
      <c r="D7" s="42" t="s">
        <v>7</v>
      </c>
      <c r="E7" s="42" t="s">
        <v>8</v>
      </c>
      <c r="F7" s="43"/>
      <c r="G7" s="44" t="s">
        <v>84</v>
      </c>
      <c r="H7" s="2">
        <f>H8+H96</f>
        <v>0</v>
      </c>
      <c r="I7" s="2">
        <f>I8+I96</f>
        <v>291514.24399999995</v>
      </c>
      <c r="J7" s="2">
        <f>J8+J96</f>
        <v>349.45000000000005</v>
      </c>
      <c r="K7" s="2">
        <f>K8+K96</f>
        <v>291863.69399999996</v>
      </c>
    </row>
    <row r="8" spans="1:11" ht="12.75" customHeight="1" thickBot="1">
      <c r="A8" s="397"/>
      <c r="B8" s="45" t="s">
        <v>5</v>
      </c>
      <c r="C8" s="46" t="s">
        <v>3</v>
      </c>
      <c r="D8" s="47" t="s">
        <v>3</v>
      </c>
      <c r="E8" s="48" t="s">
        <v>3</v>
      </c>
      <c r="F8" s="49"/>
      <c r="G8" s="22" t="s">
        <v>85</v>
      </c>
      <c r="H8" s="50">
        <f>H9+H20+H23+H25+H28+H31+H34+H44+H56+H58+H61+H68+H73+H76+H79+H82+H84+H86+H88+H90+H92+H94</f>
        <v>0</v>
      </c>
      <c r="I8" s="50">
        <f>I9+I20+I23+I25+I28+I31+I34+I44+I56+I58+I61+I68+I73+I76+I79+I82+I84+I86+I88+I90+I92+I94</f>
        <v>226034.37899999996</v>
      </c>
      <c r="J8" s="50">
        <f>J9+J20+J23+J25+J28+J31+J34+J44+J56+J58+J61+J68+J73+J76+J79+J82+J84+J86+J88+J90+J92+J94</f>
        <v>349.45000000000005</v>
      </c>
      <c r="K8" s="146">
        <f>K9+K20+K23+K25+K28+K31+K34+K44+K56+K58+K61+K68+K73+K76+K79+K82+K84+K86+K88+K90+K92+K94</f>
        <v>226383.82899999994</v>
      </c>
    </row>
    <row r="9" spans="1:11" ht="12.75" customHeight="1">
      <c r="A9" s="397"/>
      <c r="B9" s="52" t="s">
        <v>5</v>
      </c>
      <c r="C9" s="53" t="s">
        <v>86</v>
      </c>
      <c r="D9" s="54"/>
      <c r="E9" s="55" t="s">
        <v>3</v>
      </c>
      <c r="F9" s="56"/>
      <c r="G9" s="23" t="s">
        <v>87</v>
      </c>
      <c r="H9" s="57">
        <f>SUM(H10:H19)</f>
        <v>0</v>
      </c>
      <c r="I9" s="57">
        <f>SUM(I10:I19)</f>
        <v>49387.99999999999</v>
      </c>
      <c r="J9" s="57">
        <f>SUM(J10:J19)</f>
        <v>0</v>
      </c>
      <c r="K9" s="57">
        <f>SUM(K10:K19)</f>
        <v>49387.99999999999</v>
      </c>
    </row>
    <row r="10" spans="1:11" ht="12.75" customHeight="1">
      <c r="A10" s="397"/>
      <c r="B10" s="58"/>
      <c r="C10" s="63"/>
      <c r="D10" s="59">
        <v>2212</v>
      </c>
      <c r="E10" s="60">
        <v>6121</v>
      </c>
      <c r="F10" s="61">
        <v>38100000</v>
      </c>
      <c r="G10" s="24" t="s">
        <v>88</v>
      </c>
      <c r="H10" s="7">
        <v>0</v>
      </c>
      <c r="I10" s="137">
        <f>3699.5-0.63</f>
        <v>3698.87</v>
      </c>
      <c r="J10" s="91"/>
      <c r="K10" s="25">
        <f aca="true" t="shared" si="0" ref="K10:K27">I10+J10</f>
        <v>3698.87</v>
      </c>
    </row>
    <row r="11" spans="1:11" ht="12.75" customHeight="1">
      <c r="A11" s="397"/>
      <c r="B11" s="62"/>
      <c r="C11" s="63"/>
      <c r="D11" s="59">
        <v>2212</v>
      </c>
      <c r="E11" s="60">
        <v>6121</v>
      </c>
      <c r="F11" s="64" t="s">
        <v>89</v>
      </c>
      <c r="G11" s="24" t="s">
        <v>88</v>
      </c>
      <c r="H11" s="7">
        <v>0</v>
      </c>
      <c r="I11" s="137">
        <f>3699.5-14.06836</f>
        <v>3685.43164</v>
      </c>
      <c r="J11" s="91"/>
      <c r="K11" s="25">
        <f t="shared" si="0"/>
        <v>3685.43164</v>
      </c>
    </row>
    <row r="12" spans="1:11" ht="12.75" customHeight="1">
      <c r="A12" s="397"/>
      <c r="B12" s="62"/>
      <c r="C12" s="63"/>
      <c r="D12" s="59">
        <v>2212</v>
      </c>
      <c r="E12" s="60">
        <v>6121</v>
      </c>
      <c r="F12" s="64" t="s">
        <v>90</v>
      </c>
      <c r="G12" s="24" t="s">
        <v>88</v>
      </c>
      <c r="H12" s="7">
        <v>0</v>
      </c>
      <c r="I12" s="137">
        <f>41924-159.44129</f>
        <v>41764.55871</v>
      </c>
      <c r="J12" s="91"/>
      <c r="K12" s="25">
        <f t="shared" si="0"/>
        <v>41764.55871</v>
      </c>
    </row>
    <row r="13" spans="1:11" ht="12.75" customHeight="1">
      <c r="A13" s="397"/>
      <c r="B13" s="62"/>
      <c r="C13" s="63"/>
      <c r="D13" s="65">
        <v>2212</v>
      </c>
      <c r="E13" s="66">
        <v>5139</v>
      </c>
      <c r="F13" s="67">
        <v>38100000</v>
      </c>
      <c r="G13" s="68" t="s">
        <v>79</v>
      </c>
      <c r="H13" s="69">
        <v>0</v>
      </c>
      <c r="I13" s="138">
        <v>1.5</v>
      </c>
      <c r="J13" s="70"/>
      <c r="K13" s="25">
        <f t="shared" si="0"/>
        <v>1.5</v>
      </c>
    </row>
    <row r="14" spans="1:11" ht="12.75" customHeight="1">
      <c r="A14" s="397"/>
      <c r="B14" s="62"/>
      <c r="C14" s="63"/>
      <c r="D14" s="59">
        <v>2212</v>
      </c>
      <c r="E14" s="66">
        <v>5139</v>
      </c>
      <c r="F14" s="71">
        <v>38585005</v>
      </c>
      <c r="G14" s="68" t="s">
        <v>79</v>
      </c>
      <c r="H14" s="69">
        <v>0</v>
      </c>
      <c r="I14" s="138">
        <f>10*0.85</f>
        <v>8.5</v>
      </c>
      <c r="J14" s="70"/>
      <c r="K14" s="25">
        <f t="shared" si="0"/>
        <v>8.5</v>
      </c>
    </row>
    <row r="15" spans="1:11" ht="12.75" customHeight="1">
      <c r="A15" s="397"/>
      <c r="B15" s="62"/>
      <c r="C15" s="63"/>
      <c r="D15" s="59">
        <v>2212</v>
      </c>
      <c r="E15" s="66">
        <v>5169</v>
      </c>
      <c r="F15" s="61">
        <v>38100000</v>
      </c>
      <c r="G15" s="72" t="s">
        <v>78</v>
      </c>
      <c r="H15" s="69">
        <v>0</v>
      </c>
      <c r="I15" s="138">
        <v>7.5</v>
      </c>
      <c r="J15" s="70"/>
      <c r="K15" s="25">
        <f t="shared" si="0"/>
        <v>7.5</v>
      </c>
    </row>
    <row r="16" spans="1:11" ht="12.75" customHeight="1">
      <c r="A16" s="397"/>
      <c r="B16" s="62"/>
      <c r="C16" s="63"/>
      <c r="D16" s="59">
        <v>2212</v>
      </c>
      <c r="E16" s="66">
        <v>5169</v>
      </c>
      <c r="F16" s="71">
        <v>38585005</v>
      </c>
      <c r="G16" s="72" t="s">
        <v>78</v>
      </c>
      <c r="H16" s="69">
        <v>0</v>
      </c>
      <c r="I16" s="138">
        <f>50*0.85</f>
        <v>42.5</v>
      </c>
      <c r="J16" s="70"/>
      <c r="K16" s="25">
        <f t="shared" si="0"/>
        <v>42.5</v>
      </c>
    </row>
    <row r="17" spans="1:11" ht="12.75" customHeight="1">
      <c r="A17" s="397"/>
      <c r="B17" s="78"/>
      <c r="C17" s="90"/>
      <c r="D17" s="59">
        <v>6310</v>
      </c>
      <c r="E17" s="60">
        <v>5163</v>
      </c>
      <c r="F17" s="64"/>
      <c r="G17" s="27" t="s">
        <v>91</v>
      </c>
      <c r="H17" s="7">
        <v>0</v>
      </c>
      <c r="I17" s="69">
        <v>5</v>
      </c>
      <c r="J17" s="7"/>
      <c r="K17" s="25">
        <f t="shared" si="0"/>
        <v>5</v>
      </c>
    </row>
    <row r="18" spans="1:11" s="234" customFormat="1" ht="12.75" customHeight="1">
      <c r="A18" s="397"/>
      <c r="B18" s="62"/>
      <c r="C18" s="154"/>
      <c r="D18" s="65">
        <v>6402</v>
      </c>
      <c r="E18" s="232">
        <v>5368</v>
      </c>
      <c r="F18" s="233"/>
      <c r="G18" s="24" t="s">
        <v>142</v>
      </c>
      <c r="H18" s="101">
        <v>0</v>
      </c>
      <c r="I18" s="101">
        <v>173.50965</v>
      </c>
      <c r="J18" s="101"/>
      <c r="K18" s="25">
        <f t="shared" si="0"/>
        <v>173.50965</v>
      </c>
    </row>
    <row r="19" spans="1:11" s="234" customFormat="1" ht="12.75" customHeight="1" thickBot="1">
      <c r="A19" s="397"/>
      <c r="B19" s="62"/>
      <c r="C19" s="154"/>
      <c r="D19" s="59">
        <v>6409</v>
      </c>
      <c r="E19" s="60">
        <v>5363</v>
      </c>
      <c r="F19" s="64"/>
      <c r="G19" s="155" t="s">
        <v>143</v>
      </c>
      <c r="H19" s="7">
        <v>0</v>
      </c>
      <c r="I19" s="101">
        <v>0.63</v>
      </c>
      <c r="J19" s="101"/>
      <c r="K19" s="25">
        <f t="shared" si="0"/>
        <v>0.63</v>
      </c>
    </row>
    <row r="20" spans="1:11" ht="12.75" customHeight="1">
      <c r="A20" s="397"/>
      <c r="B20" s="52" t="s">
        <v>5</v>
      </c>
      <c r="C20" s="53" t="s">
        <v>92</v>
      </c>
      <c r="D20" s="54"/>
      <c r="E20" s="55" t="s">
        <v>3</v>
      </c>
      <c r="F20" s="56"/>
      <c r="G20" s="23" t="s">
        <v>93</v>
      </c>
      <c r="H20" s="82">
        <f>SUM(H21:H22)</f>
        <v>0</v>
      </c>
      <c r="I20" s="82">
        <f>SUM(I21:I22)</f>
        <v>196.33</v>
      </c>
      <c r="J20" s="57">
        <f>SUM(J21:J22)</f>
        <v>0</v>
      </c>
      <c r="K20" s="57">
        <f>SUM(K21:K22)</f>
        <v>196.33</v>
      </c>
    </row>
    <row r="21" spans="1:11" ht="12.75" customHeight="1">
      <c r="A21" s="397"/>
      <c r="B21" s="78"/>
      <c r="C21" s="154"/>
      <c r="D21" s="79">
        <v>6310</v>
      </c>
      <c r="E21" s="80">
        <v>5163</v>
      </c>
      <c r="F21" s="81"/>
      <c r="G21" s="24" t="s">
        <v>91</v>
      </c>
      <c r="H21" s="9">
        <v>0</v>
      </c>
      <c r="I21" s="139">
        <v>5</v>
      </c>
      <c r="J21" s="70"/>
      <c r="K21" s="25">
        <f t="shared" si="0"/>
        <v>5</v>
      </c>
    </row>
    <row r="22" spans="1:11" ht="12.75" customHeight="1" thickBot="1">
      <c r="A22" s="397"/>
      <c r="B22" s="85"/>
      <c r="C22" s="154"/>
      <c r="D22" s="59">
        <v>6409</v>
      </c>
      <c r="E22" s="60">
        <v>5363</v>
      </c>
      <c r="F22" s="64"/>
      <c r="G22" s="155" t="s">
        <v>143</v>
      </c>
      <c r="H22" s="7">
        <v>0</v>
      </c>
      <c r="I22" s="101">
        <f>191.33</f>
        <v>191.33</v>
      </c>
      <c r="J22" s="101"/>
      <c r="K22" s="25">
        <f t="shared" si="0"/>
        <v>191.33</v>
      </c>
    </row>
    <row r="23" spans="1:11" ht="12.75" customHeight="1">
      <c r="A23" s="397"/>
      <c r="B23" s="52" t="s">
        <v>5</v>
      </c>
      <c r="C23" s="53" t="s">
        <v>94</v>
      </c>
      <c r="D23" s="54"/>
      <c r="E23" s="55" t="s">
        <v>3</v>
      </c>
      <c r="F23" s="56"/>
      <c r="G23" s="23" t="s">
        <v>95</v>
      </c>
      <c r="H23" s="82">
        <f>SUM(H24:H24)</f>
        <v>0</v>
      </c>
      <c r="I23" s="82">
        <f>SUM(I24:I24)</f>
        <v>4</v>
      </c>
      <c r="J23" s="57">
        <f>SUM(J24:J24)</f>
        <v>0</v>
      </c>
      <c r="K23" s="57">
        <f>SUM(K24:K24)</f>
        <v>4</v>
      </c>
    </row>
    <row r="24" spans="1:11" ht="12.75" customHeight="1" thickBot="1">
      <c r="A24" s="397"/>
      <c r="B24" s="78"/>
      <c r="C24" s="90"/>
      <c r="D24" s="59">
        <v>6310</v>
      </c>
      <c r="E24" s="60">
        <v>5163</v>
      </c>
      <c r="F24" s="64"/>
      <c r="G24" s="27" t="s">
        <v>91</v>
      </c>
      <c r="H24" s="69">
        <v>0</v>
      </c>
      <c r="I24" s="138">
        <v>4</v>
      </c>
      <c r="J24" s="70"/>
      <c r="K24" s="25">
        <f t="shared" si="0"/>
        <v>4</v>
      </c>
    </row>
    <row r="25" spans="1:11" ht="12.75" customHeight="1">
      <c r="A25" s="397"/>
      <c r="B25" s="52" t="s">
        <v>5</v>
      </c>
      <c r="C25" s="53" t="s">
        <v>96</v>
      </c>
      <c r="D25" s="54"/>
      <c r="E25" s="55" t="s">
        <v>3</v>
      </c>
      <c r="F25" s="56"/>
      <c r="G25" s="23" t="s">
        <v>97</v>
      </c>
      <c r="H25" s="82">
        <f>SUM(H26:H27)</f>
        <v>0</v>
      </c>
      <c r="I25" s="82">
        <f>SUM(I26:I27)</f>
        <v>90</v>
      </c>
      <c r="J25" s="57">
        <f>SUM(J26:J27)</f>
        <v>0</v>
      </c>
      <c r="K25" s="57">
        <f>SUM(K26:K27)</f>
        <v>90</v>
      </c>
    </row>
    <row r="26" spans="1:11" ht="12.75" customHeight="1">
      <c r="A26" s="397"/>
      <c r="B26" s="85"/>
      <c r="C26" s="90"/>
      <c r="D26" s="65">
        <v>6310</v>
      </c>
      <c r="E26" s="60">
        <v>5163</v>
      </c>
      <c r="F26" s="64"/>
      <c r="G26" s="27" t="s">
        <v>91</v>
      </c>
      <c r="H26" s="86">
        <v>0</v>
      </c>
      <c r="I26" s="138">
        <v>5</v>
      </c>
      <c r="J26" s="70"/>
      <c r="K26" s="25">
        <f t="shared" si="0"/>
        <v>5</v>
      </c>
    </row>
    <row r="27" spans="1:11" ht="12.75" customHeight="1" thickBot="1">
      <c r="A27" s="397"/>
      <c r="B27" s="73"/>
      <c r="C27" s="147" t="s">
        <v>98</v>
      </c>
      <c r="D27" s="75">
        <v>2212</v>
      </c>
      <c r="E27" s="76">
        <v>6351</v>
      </c>
      <c r="F27" s="87" t="s">
        <v>99</v>
      </c>
      <c r="G27" s="31" t="s">
        <v>100</v>
      </c>
      <c r="H27" s="83">
        <v>0</v>
      </c>
      <c r="I27" s="101">
        <v>85</v>
      </c>
      <c r="J27" s="128"/>
      <c r="K27" s="25">
        <f t="shared" si="0"/>
        <v>85</v>
      </c>
    </row>
    <row r="28" spans="1:11" ht="12.75" customHeight="1">
      <c r="A28" s="397"/>
      <c r="B28" s="52" t="s">
        <v>5</v>
      </c>
      <c r="C28" s="53" t="s">
        <v>101</v>
      </c>
      <c r="D28" s="54"/>
      <c r="E28" s="55" t="s">
        <v>3</v>
      </c>
      <c r="F28" s="56"/>
      <c r="G28" s="23" t="s">
        <v>102</v>
      </c>
      <c r="H28" s="82">
        <f>SUM(H29:H30)</f>
        <v>0</v>
      </c>
      <c r="I28" s="82">
        <f>SUM(I29:I30)</f>
        <v>371.15</v>
      </c>
      <c r="J28" s="57">
        <f>SUM(J29:J30)</f>
        <v>0</v>
      </c>
      <c r="K28" s="57">
        <f>SUM(K29:K30)</f>
        <v>371.15</v>
      </c>
    </row>
    <row r="29" spans="1:11" ht="12.75" customHeight="1">
      <c r="A29" s="397"/>
      <c r="B29" s="78"/>
      <c r="C29" s="90"/>
      <c r="D29" s="59">
        <v>6310</v>
      </c>
      <c r="E29" s="60">
        <v>5163</v>
      </c>
      <c r="F29" s="64"/>
      <c r="G29" s="27" t="s">
        <v>91</v>
      </c>
      <c r="H29" s="69">
        <v>0</v>
      </c>
      <c r="I29" s="69">
        <v>5</v>
      </c>
      <c r="J29" s="7"/>
      <c r="K29" s="25">
        <f>I29+J29</f>
        <v>5</v>
      </c>
    </row>
    <row r="30" spans="1:11" ht="12.75" customHeight="1" thickBot="1">
      <c r="A30" s="397"/>
      <c r="B30" s="245"/>
      <c r="C30" s="63"/>
      <c r="D30" s="65">
        <v>6402</v>
      </c>
      <c r="E30" s="232">
        <v>5368</v>
      </c>
      <c r="F30" s="233"/>
      <c r="G30" s="24" t="s">
        <v>142</v>
      </c>
      <c r="H30" s="101">
        <v>0</v>
      </c>
      <c r="I30" s="246">
        <v>366.15</v>
      </c>
      <c r="J30" s="246"/>
      <c r="K30" s="35">
        <f>I30+J30</f>
        <v>366.15</v>
      </c>
    </row>
    <row r="31" spans="1:11" ht="12.75" customHeight="1">
      <c r="A31" s="397"/>
      <c r="B31" s="52" t="s">
        <v>5</v>
      </c>
      <c r="C31" s="53" t="s">
        <v>103</v>
      </c>
      <c r="D31" s="54"/>
      <c r="E31" s="55" t="s">
        <v>3</v>
      </c>
      <c r="F31" s="56"/>
      <c r="G31" s="23" t="s">
        <v>104</v>
      </c>
      <c r="H31" s="82">
        <f>SUM(H32:H33)</f>
        <v>0</v>
      </c>
      <c r="I31" s="82">
        <f>SUM(I32:I33)</f>
        <v>67.931</v>
      </c>
      <c r="J31" s="57">
        <f>SUM(J32:J33)</f>
        <v>0</v>
      </c>
      <c r="K31" s="57">
        <f>SUM(K32:K33)</f>
        <v>67.931</v>
      </c>
    </row>
    <row r="32" spans="1:11" ht="12.75" customHeight="1">
      <c r="A32" s="397"/>
      <c r="B32" s="78"/>
      <c r="C32" s="90"/>
      <c r="D32" s="59">
        <v>6310</v>
      </c>
      <c r="E32" s="60">
        <v>5163</v>
      </c>
      <c r="F32" s="64"/>
      <c r="G32" s="27" t="s">
        <v>91</v>
      </c>
      <c r="H32" s="7">
        <v>0</v>
      </c>
      <c r="I32" s="139">
        <v>1</v>
      </c>
      <c r="J32" s="70"/>
      <c r="K32" s="25">
        <f>I32+J32</f>
        <v>1</v>
      </c>
    </row>
    <row r="33" spans="1:11" ht="12.75" customHeight="1" thickBot="1">
      <c r="A33" s="397"/>
      <c r="B33" s="85"/>
      <c r="C33" s="154"/>
      <c r="D33" s="65">
        <v>6409</v>
      </c>
      <c r="E33" s="66">
        <v>5363</v>
      </c>
      <c r="F33" s="124"/>
      <c r="G33" s="218" t="s">
        <v>143</v>
      </c>
      <c r="H33" s="128">
        <v>0</v>
      </c>
      <c r="I33" s="101">
        <f>66.931</f>
        <v>66.931</v>
      </c>
      <c r="J33" s="101"/>
      <c r="K33" s="35">
        <f>I33+J33</f>
        <v>66.931</v>
      </c>
    </row>
    <row r="34" spans="1:11" ht="12.75" customHeight="1">
      <c r="A34" s="397"/>
      <c r="B34" s="52" t="s">
        <v>5</v>
      </c>
      <c r="C34" s="53" t="s">
        <v>105</v>
      </c>
      <c r="D34" s="54"/>
      <c r="E34" s="55" t="s">
        <v>3</v>
      </c>
      <c r="F34" s="56"/>
      <c r="G34" s="23" t="s">
        <v>106</v>
      </c>
      <c r="H34" s="57">
        <f>SUM(H35:H43)</f>
        <v>0</v>
      </c>
      <c r="I34" s="82">
        <f>SUM(I35:I43)</f>
        <v>56539</v>
      </c>
      <c r="J34" s="57">
        <f>SUM(J35:J43)</f>
        <v>0</v>
      </c>
      <c r="K34" s="57">
        <f>SUM(K35:K43)</f>
        <v>56539</v>
      </c>
    </row>
    <row r="35" spans="1:11" ht="12.75" customHeight="1">
      <c r="A35" s="397"/>
      <c r="B35" s="58"/>
      <c r="C35" s="63"/>
      <c r="D35" s="59">
        <v>2212</v>
      </c>
      <c r="E35" s="60">
        <v>6121</v>
      </c>
      <c r="F35" s="61">
        <v>38100000</v>
      </c>
      <c r="G35" s="24" t="s">
        <v>88</v>
      </c>
      <c r="H35" s="7">
        <v>0</v>
      </c>
      <c r="I35" s="137">
        <v>4235.5</v>
      </c>
      <c r="J35" s="91"/>
      <c r="K35" s="25">
        <f aca="true" t="shared" si="1" ref="K35:K55">I35+J35</f>
        <v>4235.5</v>
      </c>
    </row>
    <row r="36" spans="1:11" ht="12.75" customHeight="1">
      <c r="A36" s="397"/>
      <c r="B36" s="62"/>
      <c r="C36" s="63"/>
      <c r="D36" s="59">
        <v>2212</v>
      </c>
      <c r="E36" s="60">
        <v>6121</v>
      </c>
      <c r="F36" s="64" t="s">
        <v>89</v>
      </c>
      <c r="G36" s="24" t="s">
        <v>88</v>
      </c>
      <c r="H36" s="7">
        <v>0</v>
      </c>
      <c r="I36" s="137">
        <f>4235.5-1376.11112</f>
        <v>2859.38888</v>
      </c>
      <c r="J36" s="91"/>
      <c r="K36" s="25">
        <f t="shared" si="1"/>
        <v>2859.38888</v>
      </c>
    </row>
    <row r="37" spans="1:11" ht="12.75" customHeight="1">
      <c r="A37" s="397"/>
      <c r="B37" s="62"/>
      <c r="C37" s="63"/>
      <c r="D37" s="59">
        <v>2212</v>
      </c>
      <c r="E37" s="60">
        <v>6121</v>
      </c>
      <c r="F37" s="64" t="s">
        <v>90</v>
      </c>
      <c r="G37" s="24" t="s">
        <v>88</v>
      </c>
      <c r="H37" s="7">
        <v>0</v>
      </c>
      <c r="I37" s="137">
        <f>48003-15595.92592</f>
        <v>32407.07408</v>
      </c>
      <c r="J37" s="91"/>
      <c r="K37" s="25">
        <f t="shared" si="1"/>
        <v>32407.07408</v>
      </c>
    </row>
    <row r="38" spans="1:11" ht="12.75" customHeight="1">
      <c r="A38" s="397"/>
      <c r="B38" s="62"/>
      <c r="C38" s="63"/>
      <c r="D38" s="65">
        <v>2212</v>
      </c>
      <c r="E38" s="66">
        <v>5139</v>
      </c>
      <c r="F38" s="67">
        <v>38100000</v>
      </c>
      <c r="G38" s="68" t="s">
        <v>79</v>
      </c>
      <c r="H38" s="69">
        <v>0</v>
      </c>
      <c r="I38" s="138">
        <v>1.5</v>
      </c>
      <c r="J38" s="70"/>
      <c r="K38" s="25">
        <f t="shared" si="1"/>
        <v>1.5</v>
      </c>
    </row>
    <row r="39" spans="1:11" ht="12.75" customHeight="1">
      <c r="A39" s="397"/>
      <c r="B39" s="62"/>
      <c r="C39" s="63"/>
      <c r="D39" s="59">
        <v>2212</v>
      </c>
      <c r="E39" s="66">
        <v>5139</v>
      </c>
      <c r="F39" s="71">
        <v>38585005</v>
      </c>
      <c r="G39" s="68" t="s">
        <v>79</v>
      </c>
      <c r="H39" s="69">
        <v>0</v>
      </c>
      <c r="I39" s="138">
        <f>10*0.85</f>
        <v>8.5</v>
      </c>
      <c r="J39" s="70"/>
      <c r="K39" s="25">
        <f t="shared" si="1"/>
        <v>8.5</v>
      </c>
    </row>
    <row r="40" spans="1:11" ht="12.75" customHeight="1">
      <c r="A40" s="397"/>
      <c r="B40" s="62"/>
      <c r="C40" s="63"/>
      <c r="D40" s="59">
        <v>2212</v>
      </c>
      <c r="E40" s="66">
        <v>5169</v>
      </c>
      <c r="F40" s="61">
        <v>38100000</v>
      </c>
      <c r="G40" s="72" t="s">
        <v>78</v>
      </c>
      <c r="H40" s="69">
        <v>0</v>
      </c>
      <c r="I40" s="138">
        <v>7.5</v>
      </c>
      <c r="J40" s="70"/>
      <c r="K40" s="25">
        <f t="shared" si="1"/>
        <v>7.5</v>
      </c>
    </row>
    <row r="41" spans="1:11" ht="12.75" customHeight="1">
      <c r="A41" s="397"/>
      <c r="B41" s="78"/>
      <c r="C41" s="88"/>
      <c r="D41" s="59">
        <v>2212</v>
      </c>
      <c r="E41" s="60">
        <v>5169</v>
      </c>
      <c r="F41" s="89">
        <v>38585005</v>
      </c>
      <c r="G41" s="72" t="s">
        <v>78</v>
      </c>
      <c r="H41" s="69">
        <v>0</v>
      </c>
      <c r="I41" s="138">
        <f>50*0.85</f>
        <v>42.5</v>
      </c>
      <c r="J41" s="70"/>
      <c r="K41" s="25">
        <f t="shared" si="1"/>
        <v>42.5</v>
      </c>
    </row>
    <row r="42" spans="1:11" ht="12.75" customHeight="1">
      <c r="A42" s="397"/>
      <c r="B42" s="78"/>
      <c r="C42" s="88"/>
      <c r="D42" s="65">
        <v>6402</v>
      </c>
      <c r="E42" s="232">
        <v>5368</v>
      </c>
      <c r="F42" s="233"/>
      <c r="G42" s="24" t="s">
        <v>142</v>
      </c>
      <c r="H42" s="69">
        <v>0</v>
      </c>
      <c r="I42" s="70">
        <v>16972.03704</v>
      </c>
      <c r="J42" s="70"/>
      <c r="K42" s="25">
        <f t="shared" si="1"/>
        <v>16972.03704</v>
      </c>
    </row>
    <row r="43" spans="1:11" ht="12.75" customHeight="1" thickBot="1">
      <c r="A43" s="397"/>
      <c r="B43" s="78"/>
      <c r="C43" s="90"/>
      <c r="D43" s="59">
        <v>6310</v>
      </c>
      <c r="E43" s="60">
        <v>5163</v>
      </c>
      <c r="F43" s="64"/>
      <c r="G43" s="27" t="s">
        <v>91</v>
      </c>
      <c r="H43" s="7">
        <v>0</v>
      </c>
      <c r="I43" s="69">
        <v>5</v>
      </c>
      <c r="J43" s="7"/>
      <c r="K43" s="25">
        <f t="shared" si="1"/>
        <v>5</v>
      </c>
    </row>
    <row r="44" spans="1:11" ht="12.75" customHeight="1">
      <c r="A44" s="397"/>
      <c r="B44" s="52" t="s">
        <v>5</v>
      </c>
      <c r="C44" s="53" t="s">
        <v>107</v>
      </c>
      <c r="D44" s="54"/>
      <c r="E44" s="55" t="s">
        <v>3</v>
      </c>
      <c r="F44" s="56"/>
      <c r="G44" s="23" t="s">
        <v>108</v>
      </c>
      <c r="H44" s="82">
        <f>SUM(H45:H55)</f>
        <v>0</v>
      </c>
      <c r="I44" s="82">
        <f>SUM(I45:I55)</f>
        <v>37173.509</v>
      </c>
      <c r="J44" s="82">
        <f>SUM(J45:J55)</f>
        <v>0</v>
      </c>
      <c r="K44" s="57">
        <f>SUM(K45:K55)</f>
        <v>37173.509</v>
      </c>
    </row>
    <row r="45" spans="1:11" ht="12.75" customHeight="1">
      <c r="A45" s="397"/>
      <c r="B45" s="58"/>
      <c r="C45" s="63"/>
      <c r="D45" s="59">
        <v>2212</v>
      </c>
      <c r="E45" s="60">
        <v>6121</v>
      </c>
      <c r="F45" s="61">
        <v>38100000</v>
      </c>
      <c r="G45" s="24" t="s">
        <v>88</v>
      </c>
      <c r="H45" s="69">
        <v>0</v>
      </c>
      <c r="I45" s="91">
        <f>2702.5-328.2</f>
        <v>2374.3</v>
      </c>
      <c r="J45" s="91"/>
      <c r="K45" s="25">
        <f t="shared" si="1"/>
        <v>2374.3</v>
      </c>
    </row>
    <row r="46" spans="1:11" ht="12.75" customHeight="1">
      <c r="A46" s="397"/>
      <c r="B46" s="62"/>
      <c r="C46" s="63"/>
      <c r="D46" s="59">
        <v>2212</v>
      </c>
      <c r="E46" s="60">
        <v>6121</v>
      </c>
      <c r="F46" s="64" t="s">
        <v>89</v>
      </c>
      <c r="G46" s="24" t="s">
        <v>88</v>
      </c>
      <c r="H46" s="69">
        <v>0</v>
      </c>
      <c r="I46" s="142">
        <v>2702.5</v>
      </c>
      <c r="J46" s="91"/>
      <c r="K46" s="25">
        <f t="shared" si="1"/>
        <v>2702.5</v>
      </c>
    </row>
    <row r="47" spans="1:11" ht="12.75" customHeight="1">
      <c r="A47" s="397"/>
      <c r="B47" s="62"/>
      <c r="C47" s="63"/>
      <c r="D47" s="59">
        <v>2212</v>
      </c>
      <c r="E47" s="60">
        <v>6121</v>
      </c>
      <c r="F47" s="64" t="s">
        <v>90</v>
      </c>
      <c r="G47" s="24" t="s">
        <v>88</v>
      </c>
      <c r="H47" s="69">
        <v>0</v>
      </c>
      <c r="I47" s="142">
        <v>30628</v>
      </c>
      <c r="J47" s="91"/>
      <c r="K47" s="25">
        <f t="shared" si="1"/>
        <v>30628</v>
      </c>
    </row>
    <row r="48" spans="1:11" ht="12.75" customHeight="1">
      <c r="A48" s="397"/>
      <c r="B48" s="62"/>
      <c r="C48" s="63"/>
      <c r="D48" s="65">
        <v>2212</v>
      </c>
      <c r="E48" s="66">
        <v>6121</v>
      </c>
      <c r="F48" s="124" t="s">
        <v>99</v>
      </c>
      <c r="G48" s="24" t="s">
        <v>88</v>
      </c>
      <c r="H48" s="69">
        <v>0</v>
      </c>
      <c r="I48" s="70">
        <v>148.6</v>
      </c>
      <c r="J48" s="91"/>
      <c r="K48" s="25">
        <f t="shared" si="1"/>
        <v>148.6</v>
      </c>
    </row>
    <row r="49" spans="1:11" ht="12.75" customHeight="1">
      <c r="A49" s="397"/>
      <c r="B49" s="62"/>
      <c r="C49" s="63"/>
      <c r="D49" s="65">
        <v>2212</v>
      </c>
      <c r="E49" s="66">
        <v>5139</v>
      </c>
      <c r="F49" s="67">
        <v>38100000</v>
      </c>
      <c r="G49" s="68" t="s">
        <v>79</v>
      </c>
      <c r="H49" s="69">
        <v>0</v>
      </c>
      <c r="I49" s="138">
        <v>1.5</v>
      </c>
      <c r="J49" s="70"/>
      <c r="K49" s="25">
        <f t="shared" si="1"/>
        <v>1.5</v>
      </c>
    </row>
    <row r="50" spans="1:11" ht="12.75" customHeight="1">
      <c r="A50" s="397"/>
      <c r="B50" s="62"/>
      <c r="C50" s="63"/>
      <c r="D50" s="59">
        <v>2212</v>
      </c>
      <c r="E50" s="66">
        <v>5139</v>
      </c>
      <c r="F50" s="71">
        <v>38585005</v>
      </c>
      <c r="G50" s="68" t="s">
        <v>79</v>
      </c>
      <c r="H50" s="69">
        <v>0</v>
      </c>
      <c r="I50" s="138">
        <f>10*0.85</f>
        <v>8.5</v>
      </c>
      <c r="J50" s="70"/>
      <c r="K50" s="25">
        <f t="shared" si="1"/>
        <v>8.5</v>
      </c>
    </row>
    <row r="51" spans="1:11" ht="12.75" customHeight="1">
      <c r="A51" s="397"/>
      <c r="B51" s="62"/>
      <c r="C51" s="63"/>
      <c r="D51" s="59">
        <v>2212</v>
      </c>
      <c r="E51" s="66">
        <v>5169</v>
      </c>
      <c r="F51" s="61">
        <v>38100000</v>
      </c>
      <c r="G51" s="72" t="s">
        <v>78</v>
      </c>
      <c r="H51" s="69">
        <v>0</v>
      </c>
      <c r="I51" s="138">
        <v>7.5</v>
      </c>
      <c r="J51" s="70"/>
      <c r="K51" s="25">
        <f t="shared" si="1"/>
        <v>7.5</v>
      </c>
    </row>
    <row r="52" spans="1:11" ht="12.75" customHeight="1">
      <c r="A52" s="397"/>
      <c r="B52" s="62"/>
      <c r="C52" s="63"/>
      <c r="D52" s="59">
        <v>2212</v>
      </c>
      <c r="E52" s="66">
        <v>5169</v>
      </c>
      <c r="F52" s="71">
        <v>38585005</v>
      </c>
      <c r="G52" s="72" t="s">
        <v>78</v>
      </c>
      <c r="H52" s="69">
        <v>0</v>
      </c>
      <c r="I52" s="138">
        <f>50*0.85</f>
        <v>42.5</v>
      </c>
      <c r="J52" s="70"/>
      <c r="K52" s="25">
        <f t="shared" si="1"/>
        <v>42.5</v>
      </c>
    </row>
    <row r="53" spans="1:11" ht="12.75" customHeight="1">
      <c r="A53" s="397"/>
      <c r="B53" s="78"/>
      <c r="C53" s="90"/>
      <c r="D53" s="59">
        <v>6310</v>
      </c>
      <c r="E53" s="60">
        <v>5163</v>
      </c>
      <c r="F53" s="64"/>
      <c r="G53" s="27" t="s">
        <v>91</v>
      </c>
      <c r="H53" s="69">
        <v>0</v>
      </c>
      <c r="I53" s="69">
        <v>5</v>
      </c>
      <c r="J53" s="7"/>
      <c r="K53" s="25">
        <f t="shared" si="1"/>
        <v>5</v>
      </c>
    </row>
    <row r="54" spans="1:11" ht="12.75" customHeight="1">
      <c r="A54" s="397"/>
      <c r="B54" s="62"/>
      <c r="C54" s="63"/>
      <c r="D54" s="59">
        <v>6409</v>
      </c>
      <c r="E54" s="60">
        <v>5363</v>
      </c>
      <c r="F54" s="64"/>
      <c r="G54" s="155" t="s">
        <v>143</v>
      </c>
      <c r="H54" s="7">
        <v>0</v>
      </c>
      <c r="I54" s="7">
        <v>179.6</v>
      </c>
      <c r="J54" s="7"/>
      <c r="K54" s="25">
        <f t="shared" si="1"/>
        <v>179.6</v>
      </c>
    </row>
    <row r="55" spans="1:11" ht="12.75" customHeight="1" thickBot="1">
      <c r="A55" s="397"/>
      <c r="B55" s="148"/>
      <c r="C55" s="147" t="s">
        <v>140</v>
      </c>
      <c r="D55" s="149">
        <v>2212</v>
      </c>
      <c r="E55" s="150">
        <v>6351</v>
      </c>
      <c r="F55" s="151" t="s">
        <v>99</v>
      </c>
      <c r="G55" s="33" t="s">
        <v>100</v>
      </c>
      <c r="H55" s="92">
        <v>0</v>
      </c>
      <c r="I55" s="128">
        <v>1075.509</v>
      </c>
      <c r="J55" s="7"/>
      <c r="K55" s="35">
        <f t="shared" si="1"/>
        <v>1075.509</v>
      </c>
    </row>
    <row r="56" spans="1:11" ht="12.75" customHeight="1">
      <c r="A56" s="397"/>
      <c r="B56" s="93" t="s">
        <v>5</v>
      </c>
      <c r="C56" s="53" t="s">
        <v>109</v>
      </c>
      <c r="D56" s="54"/>
      <c r="E56" s="55" t="s">
        <v>3</v>
      </c>
      <c r="F56" s="56"/>
      <c r="G56" s="23" t="s">
        <v>110</v>
      </c>
      <c r="H56" s="57">
        <f>SUM(H57:H57)</f>
        <v>0</v>
      </c>
      <c r="I56" s="82">
        <f>SUM(I57:I57)</f>
        <v>4</v>
      </c>
      <c r="J56" s="57">
        <f>SUM(J57:J57)</f>
        <v>0</v>
      </c>
      <c r="K56" s="57">
        <f>SUM(K57:K57)</f>
        <v>4</v>
      </c>
    </row>
    <row r="57" spans="1:11" ht="12.75" customHeight="1" thickBot="1">
      <c r="A57" s="397"/>
      <c r="B57" s="94"/>
      <c r="C57" s="74"/>
      <c r="D57" s="75">
        <v>6310</v>
      </c>
      <c r="E57" s="76">
        <v>5163</v>
      </c>
      <c r="F57" s="77"/>
      <c r="G57" s="32" t="s">
        <v>91</v>
      </c>
      <c r="H57" s="4">
        <v>0</v>
      </c>
      <c r="I57" s="141">
        <v>4</v>
      </c>
      <c r="J57" s="84"/>
      <c r="K57" s="30">
        <f>I57+J57</f>
        <v>4</v>
      </c>
    </row>
    <row r="58" spans="1:11" ht="12.75" customHeight="1">
      <c r="A58" s="397"/>
      <c r="B58" s="95" t="s">
        <v>5</v>
      </c>
      <c r="C58" s="96" t="s">
        <v>111</v>
      </c>
      <c r="D58" s="97"/>
      <c r="E58" s="98" t="s">
        <v>3</v>
      </c>
      <c r="F58" s="99"/>
      <c r="G58" s="36" t="s">
        <v>112</v>
      </c>
      <c r="H58" s="82">
        <f>SUM(H59:H60)</f>
        <v>0</v>
      </c>
      <c r="I58" s="82">
        <f>SUM(I59:I60)</f>
        <v>946.879</v>
      </c>
      <c r="J58" s="57">
        <f>SUM(J59:J60)</f>
        <v>0</v>
      </c>
      <c r="K58" s="57">
        <f>SUM(K59:K60)</f>
        <v>946.879</v>
      </c>
    </row>
    <row r="59" spans="1:11" ht="12.75" customHeight="1">
      <c r="A59" s="397"/>
      <c r="B59" s="219"/>
      <c r="C59" s="90"/>
      <c r="D59" s="59">
        <v>6310</v>
      </c>
      <c r="E59" s="60">
        <v>5163</v>
      </c>
      <c r="F59" s="64"/>
      <c r="G59" s="27" t="s">
        <v>91</v>
      </c>
      <c r="H59" s="7">
        <v>0</v>
      </c>
      <c r="I59" s="139">
        <v>1</v>
      </c>
      <c r="J59" s="70"/>
      <c r="K59" s="25">
        <f>I59+J59</f>
        <v>1</v>
      </c>
    </row>
    <row r="60" spans="1:11" ht="12.75" customHeight="1" thickBot="1">
      <c r="A60" s="397"/>
      <c r="B60" s="243"/>
      <c r="C60" s="248"/>
      <c r="D60" s="75">
        <v>6409</v>
      </c>
      <c r="E60" s="76">
        <v>5363</v>
      </c>
      <c r="F60" s="77"/>
      <c r="G60" s="215" t="s">
        <v>143</v>
      </c>
      <c r="H60" s="4">
        <v>0</v>
      </c>
      <c r="I60" s="83">
        <f>945.879</f>
        <v>945.879</v>
      </c>
      <c r="J60" s="83"/>
      <c r="K60" s="30">
        <f>I60+J60</f>
        <v>945.879</v>
      </c>
    </row>
    <row r="61" spans="1:11" ht="12.75" customHeight="1">
      <c r="A61" s="397"/>
      <c r="B61" s="52" t="s">
        <v>5</v>
      </c>
      <c r="C61" s="53" t="s">
        <v>113</v>
      </c>
      <c r="D61" s="54"/>
      <c r="E61" s="55" t="s">
        <v>3</v>
      </c>
      <c r="F61" s="56"/>
      <c r="G61" s="23" t="s">
        <v>114</v>
      </c>
      <c r="H61" s="82">
        <f>SUM(H62:H67)</f>
        <v>0</v>
      </c>
      <c r="I61" s="82">
        <f>SUM(I62:I67)</f>
        <v>31562.579999999998</v>
      </c>
      <c r="J61" s="82">
        <f>SUM(J62:J67)</f>
        <v>0</v>
      </c>
      <c r="K61" s="57">
        <f>SUM(K62:K67)</f>
        <v>31562.579999999998</v>
      </c>
    </row>
    <row r="62" spans="1:11" ht="12.75" customHeight="1">
      <c r="A62" s="397"/>
      <c r="B62" s="58"/>
      <c r="C62" s="63"/>
      <c r="D62" s="59">
        <v>2212</v>
      </c>
      <c r="E62" s="60">
        <v>6121</v>
      </c>
      <c r="F62" s="61">
        <v>38100000</v>
      </c>
      <c r="G62" s="24" t="s">
        <v>88</v>
      </c>
      <c r="H62" s="69">
        <v>0</v>
      </c>
      <c r="I62" s="142">
        <f>4868.4-3070.865</f>
        <v>1797.5349999999999</v>
      </c>
      <c r="J62" s="156"/>
      <c r="K62" s="25">
        <f aca="true" t="shared" si="2" ref="K62:K72">I62+J62</f>
        <v>1797.5349999999999</v>
      </c>
    </row>
    <row r="63" spans="1:11" ht="12.75" customHeight="1">
      <c r="A63" s="397"/>
      <c r="B63" s="62"/>
      <c r="C63" s="63"/>
      <c r="D63" s="65">
        <v>2212</v>
      </c>
      <c r="E63" s="66">
        <v>6121</v>
      </c>
      <c r="F63" s="64" t="s">
        <v>90</v>
      </c>
      <c r="G63" s="24" t="s">
        <v>88</v>
      </c>
      <c r="H63" s="101">
        <v>0</v>
      </c>
      <c r="I63" s="142">
        <v>27587.6</v>
      </c>
      <c r="J63" s="91"/>
      <c r="K63" s="25">
        <f t="shared" si="2"/>
        <v>27587.6</v>
      </c>
    </row>
    <row r="64" spans="1:11" s="234" customFormat="1" ht="12.75" customHeight="1">
      <c r="A64" s="397"/>
      <c r="B64" s="51"/>
      <c r="C64" s="235"/>
      <c r="D64" s="59">
        <v>2212</v>
      </c>
      <c r="E64" s="60">
        <v>6121</v>
      </c>
      <c r="F64" s="236" t="s">
        <v>99</v>
      </c>
      <c r="G64" s="218" t="s">
        <v>88</v>
      </c>
      <c r="H64" s="69">
        <v>0</v>
      </c>
      <c r="I64" s="7">
        <v>1000</v>
      </c>
      <c r="J64" s="237"/>
      <c r="K64" s="238">
        <f>I64+J64</f>
        <v>1000</v>
      </c>
    </row>
    <row r="65" spans="1:11" ht="12.75" customHeight="1">
      <c r="A65" s="397"/>
      <c r="B65" s="239"/>
      <c r="C65" s="124"/>
      <c r="D65" s="79">
        <v>6310</v>
      </c>
      <c r="E65" s="80">
        <v>5149</v>
      </c>
      <c r="F65" s="124" t="s">
        <v>99</v>
      </c>
      <c r="G65" s="157" t="s">
        <v>144</v>
      </c>
      <c r="H65" s="240">
        <v>0</v>
      </c>
      <c r="I65" s="241">
        <v>0.1</v>
      </c>
      <c r="J65" s="242"/>
      <c r="K65" s="7">
        <f t="shared" si="2"/>
        <v>0.1</v>
      </c>
    </row>
    <row r="66" spans="1:11" ht="12.75" customHeight="1">
      <c r="A66" s="397"/>
      <c r="B66" s="78"/>
      <c r="C66" s="90"/>
      <c r="D66" s="59">
        <v>6310</v>
      </c>
      <c r="E66" s="60">
        <v>5163</v>
      </c>
      <c r="F66" s="124" t="s">
        <v>99</v>
      </c>
      <c r="G66" s="27" t="s">
        <v>91</v>
      </c>
      <c r="H66" s="69">
        <v>0</v>
      </c>
      <c r="I66" s="138">
        <v>4.9</v>
      </c>
      <c r="J66" s="70"/>
      <c r="K66" s="25">
        <f t="shared" si="2"/>
        <v>4.9</v>
      </c>
    </row>
    <row r="67" spans="1:11" ht="12.75" customHeight="1" thickBot="1">
      <c r="A67" s="397"/>
      <c r="B67" s="243"/>
      <c r="C67" s="244" t="s">
        <v>139</v>
      </c>
      <c r="D67" s="75">
        <v>2212</v>
      </c>
      <c r="E67" s="76">
        <v>6351</v>
      </c>
      <c r="F67" s="87" t="s">
        <v>99</v>
      </c>
      <c r="G67" s="31" t="s">
        <v>100</v>
      </c>
      <c r="H67" s="83">
        <v>0</v>
      </c>
      <c r="I67" s="4">
        <v>1172.445</v>
      </c>
      <c r="J67" s="4"/>
      <c r="K67" s="30">
        <f t="shared" si="2"/>
        <v>1172.445</v>
      </c>
    </row>
    <row r="68" spans="1:11" ht="12.75" customHeight="1">
      <c r="A68" s="397"/>
      <c r="B68" s="93" t="s">
        <v>5</v>
      </c>
      <c r="C68" s="53" t="s">
        <v>115</v>
      </c>
      <c r="D68" s="54"/>
      <c r="E68" s="55" t="s">
        <v>3</v>
      </c>
      <c r="F68" s="56"/>
      <c r="G68" s="23" t="s">
        <v>116</v>
      </c>
      <c r="H68" s="82">
        <f>SUM(H69:H72)</f>
        <v>0</v>
      </c>
      <c r="I68" s="82">
        <f>SUM(I69:I72)</f>
        <v>36725</v>
      </c>
      <c r="J68" s="57">
        <f>SUM(J69:J72)</f>
        <v>0</v>
      </c>
      <c r="K68" s="57">
        <f>SUM(K69:K72)</f>
        <v>36725</v>
      </c>
    </row>
    <row r="69" spans="1:11" ht="12.75" customHeight="1">
      <c r="A69" s="397"/>
      <c r="B69" s="102"/>
      <c r="C69" s="63"/>
      <c r="D69" s="59">
        <v>2212</v>
      </c>
      <c r="E69" s="60">
        <v>6121</v>
      </c>
      <c r="F69" s="61">
        <v>38100000</v>
      </c>
      <c r="G69" s="24" t="s">
        <v>88</v>
      </c>
      <c r="H69" s="69">
        <v>0</v>
      </c>
      <c r="I69" s="142">
        <v>5508</v>
      </c>
      <c r="J69" s="91"/>
      <c r="K69" s="25">
        <f t="shared" si="2"/>
        <v>5508</v>
      </c>
    </row>
    <row r="70" spans="1:11" ht="12.75" customHeight="1">
      <c r="A70" s="397"/>
      <c r="B70" s="78"/>
      <c r="C70" s="88"/>
      <c r="D70" s="59">
        <v>2212</v>
      </c>
      <c r="E70" s="60">
        <v>6121</v>
      </c>
      <c r="F70" s="64" t="s">
        <v>90</v>
      </c>
      <c r="G70" s="27" t="s">
        <v>88</v>
      </c>
      <c r="H70" s="69">
        <v>0</v>
      </c>
      <c r="I70" s="142">
        <v>31212</v>
      </c>
      <c r="J70" s="91"/>
      <c r="K70" s="25">
        <f t="shared" si="2"/>
        <v>31212</v>
      </c>
    </row>
    <row r="71" spans="1:11" ht="12.75" customHeight="1">
      <c r="A71" s="397"/>
      <c r="B71" s="239"/>
      <c r="C71" s="124"/>
      <c r="D71" s="79">
        <v>6310</v>
      </c>
      <c r="E71" s="80">
        <v>5149</v>
      </c>
      <c r="F71" s="124" t="s">
        <v>99</v>
      </c>
      <c r="G71" s="157" t="s">
        <v>144</v>
      </c>
      <c r="H71" s="240">
        <v>0</v>
      </c>
      <c r="I71" s="241">
        <v>0.1</v>
      </c>
      <c r="J71" s="242"/>
      <c r="K71" s="7">
        <f>I71+J71</f>
        <v>0.1</v>
      </c>
    </row>
    <row r="72" spans="1:11" ht="12.75" customHeight="1" thickBot="1">
      <c r="A72" s="397"/>
      <c r="B72" s="94"/>
      <c r="C72" s="74"/>
      <c r="D72" s="75">
        <v>6310</v>
      </c>
      <c r="E72" s="76">
        <v>5163</v>
      </c>
      <c r="F72" s="151" t="s">
        <v>99</v>
      </c>
      <c r="G72" s="32" t="s">
        <v>91</v>
      </c>
      <c r="H72" s="83">
        <v>0</v>
      </c>
      <c r="I72" s="144">
        <v>4.9</v>
      </c>
      <c r="J72" s="103"/>
      <c r="K72" s="30">
        <f t="shared" si="2"/>
        <v>4.9</v>
      </c>
    </row>
    <row r="73" spans="1:11" ht="12.75" customHeight="1">
      <c r="A73" s="397"/>
      <c r="B73" s="52" t="s">
        <v>5</v>
      </c>
      <c r="C73" s="53" t="s">
        <v>129</v>
      </c>
      <c r="D73" s="54"/>
      <c r="E73" s="55" t="s">
        <v>3</v>
      </c>
      <c r="F73" s="56"/>
      <c r="G73" s="23" t="s">
        <v>130</v>
      </c>
      <c r="H73" s="82">
        <f>SUM(H74:H75)</f>
        <v>0</v>
      </c>
      <c r="I73" s="82">
        <f>SUM(I74:I75)</f>
        <v>1422</v>
      </c>
      <c r="J73" s="57">
        <f>SUM(J74:J75)</f>
        <v>0</v>
      </c>
      <c r="K73" s="57">
        <f>SUM(K74:K75)</f>
        <v>1422</v>
      </c>
    </row>
    <row r="74" spans="1:11" ht="12.75" customHeight="1">
      <c r="A74" s="397"/>
      <c r="B74" s="58"/>
      <c r="C74" s="63"/>
      <c r="D74" s="59">
        <v>2299</v>
      </c>
      <c r="E74" s="59">
        <v>5213</v>
      </c>
      <c r="F74" s="90">
        <v>38100000</v>
      </c>
      <c r="G74" s="104" t="s">
        <v>131</v>
      </c>
      <c r="H74" s="69">
        <v>0</v>
      </c>
      <c r="I74" s="142">
        <v>382</v>
      </c>
      <c r="J74" s="91"/>
      <c r="K74" s="25">
        <f aca="true" t="shared" si="3" ref="K74:K81">I74+J74</f>
        <v>382</v>
      </c>
    </row>
    <row r="75" spans="1:11" ht="12.75" customHeight="1" thickBot="1">
      <c r="A75" s="397"/>
      <c r="B75" s="62"/>
      <c r="C75" s="63"/>
      <c r="D75" s="59">
        <v>2299</v>
      </c>
      <c r="E75" s="59">
        <v>6313</v>
      </c>
      <c r="F75" s="90">
        <v>38100000</v>
      </c>
      <c r="G75" s="104" t="s">
        <v>132</v>
      </c>
      <c r="H75" s="101">
        <v>0</v>
      </c>
      <c r="I75" s="142">
        <v>1040</v>
      </c>
      <c r="J75" s="91"/>
      <c r="K75" s="25">
        <f t="shared" si="3"/>
        <v>1040</v>
      </c>
    </row>
    <row r="76" spans="1:11" ht="12.75" customHeight="1">
      <c r="A76" s="397"/>
      <c r="B76" s="93" t="s">
        <v>5</v>
      </c>
      <c r="C76" s="53" t="s">
        <v>133</v>
      </c>
      <c r="D76" s="54"/>
      <c r="E76" s="55" t="s">
        <v>3</v>
      </c>
      <c r="F76" s="56"/>
      <c r="G76" s="23" t="s">
        <v>134</v>
      </c>
      <c r="H76" s="82">
        <f>SUM(H77:H78)</f>
        <v>0</v>
      </c>
      <c r="I76" s="82">
        <f>SUM(I77:I78)</f>
        <v>8054</v>
      </c>
      <c r="J76" s="57">
        <f>SUM(J77:J78)</f>
        <v>0</v>
      </c>
      <c r="K76" s="57">
        <f>SUM(K77:K78)</f>
        <v>8054</v>
      </c>
    </row>
    <row r="77" spans="1:11" ht="12.75" customHeight="1">
      <c r="A77" s="397"/>
      <c r="B77" s="102"/>
      <c r="C77" s="63"/>
      <c r="D77" s="59">
        <v>2299</v>
      </c>
      <c r="E77" s="59">
        <v>5613</v>
      </c>
      <c r="F77" s="90">
        <v>38100000</v>
      </c>
      <c r="G77" s="104" t="s">
        <v>135</v>
      </c>
      <c r="H77" s="69">
        <v>0</v>
      </c>
      <c r="I77" s="142">
        <v>2162</v>
      </c>
      <c r="J77" s="91"/>
      <c r="K77" s="25">
        <f t="shared" si="3"/>
        <v>2162</v>
      </c>
    </row>
    <row r="78" spans="1:11" ht="12.75" customHeight="1" thickBot="1">
      <c r="A78" s="397"/>
      <c r="B78" s="105"/>
      <c r="C78" s="106"/>
      <c r="D78" s="79">
        <v>2299</v>
      </c>
      <c r="E78" s="79">
        <v>6413</v>
      </c>
      <c r="F78" s="107">
        <v>38100000</v>
      </c>
      <c r="G78" s="108" t="s">
        <v>136</v>
      </c>
      <c r="H78" s="8">
        <v>0</v>
      </c>
      <c r="I78" s="145">
        <v>5892</v>
      </c>
      <c r="J78" s="109"/>
      <c r="K78" s="25">
        <f t="shared" si="3"/>
        <v>5892</v>
      </c>
    </row>
    <row r="79" spans="1:11" ht="12.75" customHeight="1">
      <c r="A79" s="397"/>
      <c r="B79" s="93" t="s">
        <v>5</v>
      </c>
      <c r="C79" s="53" t="s">
        <v>137</v>
      </c>
      <c r="D79" s="54"/>
      <c r="E79" s="55" t="s">
        <v>3</v>
      </c>
      <c r="F79" s="56"/>
      <c r="G79" s="23" t="s">
        <v>138</v>
      </c>
      <c r="H79" s="82">
        <f>SUM(H80:H81)</f>
        <v>0</v>
      </c>
      <c r="I79" s="82">
        <f>SUM(I80:I81)</f>
        <v>1990</v>
      </c>
      <c r="J79" s="57">
        <f>SUM(J80:J81)</f>
        <v>0</v>
      </c>
      <c r="K79" s="57">
        <f>SUM(K80:K81)</f>
        <v>1990</v>
      </c>
    </row>
    <row r="80" spans="1:11" ht="12.75" customHeight="1">
      <c r="A80" s="397"/>
      <c r="B80" s="102"/>
      <c r="C80" s="63"/>
      <c r="D80" s="59">
        <v>2299</v>
      </c>
      <c r="E80" s="59">
        <v>5613</v>
      </c>
      <c r="F80" s="26" t="s">
        <v>99</v>
      </c>
      <c r="G80" s="104" t="s">
        <v>135</v>
      </c>
      <c r="H80" s="69">
        <v>0</v>
      </c>
      <c r="I80" s="142">
        <v>534</v>
      </c>
      <c r="J80" s="91"/>
      <c r="K80" s="25">
        <f t="shared" si="3"/>
        <v>534</v>
      </c>
    </row>
    <row r="81" spans="1:11" ht="12.75" customHeight="1" thickBot="1">
      <c r="A81" s="397"/>
      <c r="B81" s="110"/>
      <c r="C81" s="111"/>
      <c r="D81" s="75">
        <v>2299</v>
      </c>
      <c r="E81" s="75">
        <v>6413</v>
      </c>
      <c r="F81" s="28" t="s">
        <v>99</v>
      </c>
      <c r="G81" s="112" t="s">
        <v>136</v>
      </c>
      <c r="H81" s="92">
        <v>0</v>
      </c>
      <c r="I81" s="144">
        <v>1456</v>
      </c>
      <c r="J81" s="103"/>
      <c r="K81" s="361">
        <f t="shared" si="3"/>
        <v>1456</v>
      </c>
    </row>
    <row r="82" spans="1:11" ht="12.75" customHeight="1">
      <c r="A82" s="397"/>
      <c r="B82" s="93" t="s">
        <v>5</v>
      </c>
      <c r="C82" s="53" t="s">
        <v>421</v>
      </c>
      <c r="D82" s="54"/>
      <c r="E82" s="55" t="s">
        <v>3</v>
      </c>
      <c r="F82" s="56"/>
      <c r="G82" s="23" t="s">
        <v>428</v>
      </c>
      <c r="H82" s="100">
        <f>SUM(H83:H83)</f>
        <v>0</v>
      </c>
      <c r="I82" s="143">
        <f>SUM(I83:I83)</f>
        <v>0</v>
      </c>
      <c r="J82" s="100">
        <f>SUM(J83:J83)</f>
        <v>0</v>
      </c>
      <c r="K82" s="57">
        <f>SUM(K83:K83)</f>
        <v>0</v>
      </c>
    </row>
    <row r="83" spans="1:11" ht="12.75" customHeight="1" thickBot="1">
      <c r="A83" s="397"/>
      <c r="B83" s="110"/>
      <c r="C83" s="111"/>
      <c r="D83" s="75">
        <v>2212</v>
      </c>
      <c r="E83" s="76">
        <v>6121</v>
      </c>
      <c r="F83" s="77" t="s">
        <v>90</v>
      </c>
      <c r="G83" s="359" t="s">
        <v>88</v>
      </c>
      <c r="H83" s="4">
        <v>0</v>
      </c>
      <c r="I83" s="360">
        <v>0</v>
      </c>
      <c r="J83" s="103"/>
      <c r="K83" s="30">
        <f>I83+J83</f>
        <v>0</v>
      </c>
    </row>
    <row r="84" spans="1:11" ht="12.75" customHeight="1">
      <c r="A84" s="397"/>
      <c r="B84" s="93" t="s">
        <v>5</v>
      </c>
      <c r="C84" s="53" t="s">
        <v>422</v>
      </c>
      <c r="D84" s="54"/>
      <c r="E84" s="55" t="s">
        <v>3</v>
      </c>
      <c r="F84" s="56"/>
      <c r="G84" s="23" t="s">
        <v>429</v>
      </c>
      <c r="H84" s="100">
        <f>SUM(H85:H85)</f>
        <v>0</v>
      </c>
      <c r="I84" s="143">
        <f>SUM(I85:I85)</f>
        <v>0</v>
      </c>
      <c r="J84" s="100">
        <f>SUM(J85:J85)</f>
        <v>0</v>
      </c>
      <c r="K84" s="57">
        <f>SUM(K85:K85)</f>
        <v>0</v>
      </c>
    </row>
    <row r="85" spans="1:11" ht="12.75" customHeight="1" thickBot="1">
      <c r="A85" s="397"/>
      <c r="B85" s="110"/>
      <c r="C85" s="111"/>
      <c r="D85" s="75">
        <v>2212</v>
      </c>
      <c r="E85" s="76">
        <v>6121</v>
      </c>
      <c r="F85" s="77" t="s">
        <v>90</v>
      </c>
      <c r="G85" s="359" t="s">
        <v>88</v>
      </c>
      <c r="H85" s="4">
        <v>0</v>
      </c>
      <c r="I85" s="360">
        <v>0</v>
      </c>
      <c r="J85" s="103"/>
      <c r="K85" s="30">
        <f>I85+J85</f>
        <v>0</v>
      </c>
    </row>
    <row r="86" spans="1:11" ht="12.75" customHeight="1">
      <c r="A86" s="397"/>
      <c r="B86" s="93" t="s">
        <v>5</v>
      </c>
      <c r="C86" s="53" t="s">
        <v>423</v>
      </c>
      <c r="D86" s="54"/>
      <c r="E86" s="55" t="s">
        <v>3</v>
      </c>
      <c r="F86" s="56"/>
      <c r="G86" s="23" t="s">
        <v>430</v>
      </c>
      <c r="H86" s="100">
        <f>SUM(H87:H87)</f>
        <v>0</v>
      </c>
      <c r="I86" s="143">
        <f>SUM(I87:I87)</f>
        <v>0</v>
      </c>
      <c r="J86" s="100">
        <f>SUM(J87:J87)</f>
        <v>0</v>
      </c>
      <c r="K86" s="57">
        <f>SUM(K87:K87)</f>
        <v>0</v>
      </c>
    </row>
    <row r="87" spans="1:11" ht="12.75" customHeight="1" thickBot="1">
      <c r="A87" s="397"/>
      <c r="B87" s="110"/>
      <c r="C87" s="111"/>
      <c r="D87" s="75">
        <v>2212</v>
      </c>
      <c r="E87" s="76">
        <v>6121</v>
      </c>
      <c r="F87" s="77" t="s">
        <v>90</v>
      </c>
      <c r="G87" s="359" t="s">
        <v>88</v>
      </c>
      <c r="H87" s="4">
        <v>0</v>
      </c>
      <c r="I87" s="360">
        <v>0</v>
      </c>
      <c r="J87" s="103"/>
      <c r="K87" s="30">
        <f>I87+J87</f>
        <v>0</v>
      </c>
    </row>
    <row r="88" spans="1:11" ht="12.75" customHeight="1">
      <c r="A88" s="397"/>
      <c r="B88" s="93" t="s">
        <v>5</v>
      </c>
      <c r="C88" s="53" t="s">
        <v>424</v>
      </c>
      <c r="D88" s="54"/>
      <c r="E88" s="55" t="s">
        <v>3</v>
      </c>
      <c r="F88" s="56"/>
      <c r="G88" s="23" t="s">
        <v>431</v>
      </c>
      <c r="H88" s="100">
        <f>SUM(H89:H89)</f>
        <v>0</v>
      </c>
      <c r="I88" s="143">
        <f>SUM(I89:I89)</f>
        <v>0</v>
      </c>
      <c r="J88" s="100">
        <f>SUM(J89:J89)</f>
        <v>108.9</v>
      </c>
      <c r="K88" s="57">
        <f>SUM(K89:K89)</f>
        <v>108.9</v>
      </c>
    </row>
    <row r="89" spans="1:11" ht="12.75" customHeight="1" thickBot="1">
      <c r="A89" s="397"/>
      <c r="B89" s="110"/>
      <c r="C89" s="111"/>
      <c r="D89" s="75">
        <v>2212</v>
      </c>
      <c r="E89" s="76">
        <v>6121</v>
      </c>
      <c r="F89" s="77" t="s">
        <v>90</v>
      </c>
      <c r="G89" s="359" t="s">
        <v>88</v>
      </c>
      <c r="H89" s="4">
        <v>0</v>
      </c>
      <c r="I89" s="360">
        <v>0</v>
      </c>
      <c r="J89" s="103">
        <v>108.9</v>
      </c>
      <c r="K89" s="30">
        <f>I89+J89</f>
        <v>108.9</v>
      </c>
    </row>
    <row r="90" spans="1:11" ht="12.75" customHeight="1">
      <c r="A90" s="397"/>
      <c r="B90" s="93" t="s">
        <v>5</v>
      </c>
      <c r="C90" s="53" t="s">
        <v>425</v>
      </c>
      <c r="D90" s="54"/>
      <c r="E90" s="55" t="s">
        <v>3</v>
      </c>
      <c r="F90" s="56"/>
      <c r="G90" s="23" t="s">
        <v>432</v>
      </c>
      <c r="H90" s="100">
        <f>SUM(H91:H91)</f>
        <v>0</v>
      </c>
      <c r="I90" s="143">
        <f>SUM(I91:I91)</f>
        <v>0</v>
      </c>
      <c r="J90" s="100">
        <f>SUM(J91:J91)</f>
        <v>118.58</v>
      </c>
      <c r="K90" s="57">
        <f>SUM(K91:K91)</f>
        <v>118.58</v>
      </c>
    </row>
    <row r="91" spans="1:11" ht="12.75" customHeight="1" thickBot="1">
      <c r="A91" s="397"/>
      <c r="B91" s="110"/>
      <c r="C91" s="111"/>
      <c r="D91" s="75">
        <v>2212</v>
      </c>
      <c r="E91" s="76">
        <v>6121</v>
      </c>
      <c r="F91" s="77" t="s">
        <v>90</v>
      </c>
      <c r="G91" s="359" t="s">
        <v>88</v>
      </c>
      <c r="H91" s="4">
        <v>0</v>
      </c>
      <c r="I91" s="360">
        <v>0</v>
      </c>
      <c r="J91" s="103">
        <v>118.58</v>
      </c>
      <c r="K91" s="30">
        <f>I91+J91</f>
        <v>118.58</v>
      </c>
    </row>
    <row r="92" spans="1:11" ht="12.75" customHeight="1">
      <c r="A92" s="397"/>
      <c r="B92" s="93" t="s">
        <v>5</v>
      </c>
      <c r="C92" s="53" t="s">
        <v>426</v>
      </c>
      <c r="D92" s="54"/>
      <c r="E92" s="55" t="s">
        <v>3</v>
      </c>
      <c r="F92" s="56"/>
      <c r="G92" s="23" t="s">
        <v>433</v>
      </c>
      <c r="H92" s="100">
        <f>SUM(H93:H93)</f>
        <v>0</v>
      </c>
      <c r="I92" s="143">
        <f>SUM(I93:I93)</f>
        <v>0</v>
      </c>
      <c r="J92" s="100">
        <f>SUM(J93:J93)</f>
        <v>121.97</v>
      </c>
      <c r="K92" s="57">
        <f>SUM(K93:K93)</f>
        <v>121.97</v>
      </c>
    </row>
    <row r="93" spans="1:11" ht="12.75" customHeight="1" thickBot="1">
      <c r="A93" s="397"/>
      <c r="B93" s="110"/>
      <c r="C93" s="111"/>
      <c r="D93" s="75">
        <v>2212</v>
      </c>
      <c r="E93" s="76">
        <v>6121</v>
      </c>
      <c r="F93" s="77" t="s">
        <v>90</v>
      </c>
      <c r="G93" s="359" t="s">
        <v>88</v>
      </c>
      <c r="H93" s="4">
        <v>0</v>
      </c>
      <c r="I93" s="360">
        <v>0</v>
      </c>
      <c r="J93" s="103">
        <v>121.97</v>
      </c>
      <c r="K93" s="30">
        <f>I93+J93</f>
        <v>121.97</v>
      </c>
    </row>
    <row r="94" spans="1:11" s="21" customFormat="1" ht="12.75" customHeight="1">
      <c r="A94" s="397"/>
      <c r="B94" s="113" t="s">
        <v>5</v>
      </c>
      <c r="C94" s="96" t="s">
        <v>117</v>
      </c>
      <c r="D94" s="114" t="s">
        <v>3</v>
      </c>
      <c r="E94" s="115" t="s">
        <v>3</v>
      </c>
      <c r="F94" s="116"/>
      <c r="G94" s="36" t="s">
        <v>118</v>
      </c>
      <c r="H94" s="100">
        <f>SUM(H95:H95)</f>
        <v>0</v>
      </c>
      <c r="I94" s="143">
        <f>SUM(I95:I95)</f>
        <v>1500</v>
      </c>
      <c r="J94" s="100">
        <f>SUM(J95:J95)</f>
        <v>0</v>
      </c>
      <c r="K94" s="100">
        <f>SUM(K95:K95)</f>
        <v>1500</v>
      </c>
    </row>
    <row r="95" spans="1:11" s="34" customFormat="1" ht="12.75" customHeight="1" thickBot="1">
      <c r="A95" s="397"/>
      <c r="B95" s="117"/>
      <c r="C95" s="74"/>
      <c r="D95" s="29">
        <v>6310</v>
      </c>
      <c r="E95" s="37">
        <v>5909</v>
      </c>
      <c r="F95" s="77"/>
      <c r="G95" s="38" t="s">
        <v>119</v>
      </c>
      <c r="H95" s="4">
        <v>0</v>
      </c>
      <c r="I95" s="83">
        <v>1500</v>
      </c>
      <c r="J95" s="4"/>
      <c r="K95" s="30">
        <f>I95+J95</f>
        <v>1500</v>
      </c>
    </row>
    <row r="96" spans="1:11" s="21" customFormat="1" ht="12.75" customHeight="1" thickBot="1">
      <c r="A96" s="397"/>
      <c r="B96" s="45" t="s">
        <v>5</v>
      </c>
      <c r="C96" s="46" t="s">
        <v>3</v>
      </c>
      <c r="D96" s="47" t="s">
        <v>3</v>
      </c>
      <c r="E96" s="48" t="s">
        <v>3</v>
      </c>
      <c r="F96" s="49"/>
      <c r="G96" s="22" t="s">
        <v>120</v>
      </c>
      <c r="H96" s="50">
        <f>H97+H100+H110</f>
        <v>0</v>
      </c>
      <c r="I96" s="50">
        <f>I97+I100+I110</f>
        <v>65479.865</v>
      </c>
      <c r="J96" s="146">
        <f>J97+J100+J110</f>
        <v>0</v>
      </c>
      <c r="K96" s="146">
        <f>K97+K100+K110</f>
        <v>65479.865</v>
      </c>
    </row>
    <row r="97" spans="1:11" s="21" customFormat="1" ht="12.75">
      <c r="A97" s="397"/>
      <c r="B97" s="118" t="s">
        <v>5</v>
      </c>
      <c r="C97" s="53" t="s">
        <v>121</v>
      </c>
      <c r="D97" s="119" t="s">
        <v>3</v>
      </c>
      <c r="E97" s="120" t="s">
        <v>3</v>
      </c>
      <c r="F97" s="121"/>
      <c r="G97" s="39" t="s">
        <v>145</v>
      </c>
      <c r="H97" s="122">
        <f>SUM(H98:H99)</f>
        <v>0</v>
      </c>
      <c r="I97" s="122">
        <f>SUM(I98:I99)</f>
        <v>23380</v>
      </c>
      <c r="J97" s="122">
        <f>SUM(J98:J99)</f>
        <v>0</v>
      </c>
      <c r="K97" s="57">
        <f>SUM(K98:K99)</f>
        <v>23380</v>
      </c>
    </row>
    <row r="98" spans="1:11" ht="12.75" customHeight="1">
      <c r="A98" s="397"/>
      <c r="B98" s="51"/>
      <c r="C98" s="123"/>
      <c r="D98" s="71">
        <v>2212</v>
      </c>
      <c r="E98" s="66">
        <v>6351</v>
      </c>
      <c r="F98" s="124" t="s">
        <v>122</v>
      </c>
      <c r="G98" s="125" t="s">
        <v>100</v>
      </c>
      <c r="H98" s="101">
        <v>0</v>
      </c>
      <c r="I98" s="101">
        <v>2380</v>
      </c>
      <c r="J98" s="128"/>
      <c r="K98" s="25">
        <f>I98+J98</f>
        <v>2380</v>
      </c>
    </row>
    <row r="99" spans="1:11" s="21" customFormat="1" ht="12.75" customHeight="1" thickBot="1">
      <c r="A99" s="397"/>
      <c r="B99" s="51"/>
      <c r="C99" s="123"/>
      <c r="D99" s="89">
        <v>2212</v>
      </c>
      <c r="E99" s="126">
        <v>6451</v>
      </c>
      <c r="F99" s="64" t="s">
        <v>99</v>
      </c>
      <c r="G99" s="130" t="s">
        <v>147</v>
      </c>
      <c r="H99" s="7">
        <v>0</v>
      </c>
      <c r="I99" s="70">
        <v>21000</v>
      </c>
      <c r="J99" s="70"/>
      <c r="K99" s="25">
        <f>I99+J99</f>
        <v>21000</v>
      </c>
    </row>
    <row r="100" spans="1:11" ht="12.75" customHeight="1">
      <c r="A100" s="397"/>
      <c r="B100" s="118" t="s">
        <v>5</v>
      </c>
      <c r="C100" s="53" t="s">
        <v>126</v>
      </c>
      <c r="D100" s="119" t="s">
        <v>3</v>
      </c>
      <c r="E100" s="120" t="s">
        <v>3</v>
      </c>
      <c r="F100" s="121"/>
      <c r="G100" s="23" t="s">
        <v>146</v>
      </c>
      <c r="H100" s="57">
        <f>SUM(H101:H109)</f>
        <v>0</v>
      </c>
      <c r="I100" s="82">
        <f>SUM(I101:I109)</f>
        <v>155</v>
      </c>
      <c r="J100" s="57">
        <f>SUM(J101:J109)</f>
        <v>0</v>
      </c>
      <c r="K100" s="57">
        <f>SUM(K101:K109)</f>
        <v>155</v>
      </c>
    </row>
    <row r="101" spans="1:11" s="34" customFormat="1" ht="12.75" customHeight="1">
      <c r="A101" s="397"/>
      <c r="B101" s="51"/>
      <c r="C101" s="123"/>
      <c r="D101" s="59">
        <v>2219</v>
      </c>
      <c r="E101" s="126">
        <v>5169</v>
      </c>
      <c r="F101" s="64" t="s">
        <v>122</v>
      </c>
      <c r="G101" s="127" t="s">
        <v>78</v>
      </c>
      <c r="H101" s="128">
        <v>0</v>
      </c>
      <c r="I101" s="138">
        <v>10</v>
      </c>
      <c r="J101" s="70"/>
      <c r="K101" s="25">
        <f aca="true" t="shared" si="4" ref="K101:K109">I101+J101</f>
        <v>10</v>
      </c>
    </row>
    <row r="102" spans="1:11" s="21" customFormat="1" ht="12.75" customHeight="1">
      <c r="A102" s="397"/>
      <c r="B102" s="51"/>
      <c r="C102" s="123"/>
      <c r="D102" s="59">
        <v>2219</v>
      </c>
      <c r="E102" s="126">
        <v>5169</v>
      </c>
      <c r="F102" s="64" t="s">
        <v>124</v>
      </c>
      <c r="G102" s="127" t="s">
        <v>78</v>
      </c>
      <c r="H102" s="7">
        <v>0</v>
      </c>
      <c r="I102" s="138">
        <v>5</v>
      </c>
      <c r="J102" s="70"/>
      <c r="K102" s="25">
        <f t="shared" si="4"/>
        <v>5</v>
      </c>
    </row>
    <row r="103" spans="1:11" s="34" customFormat="1" ht="12.75" customHeight="1">
      <c r="A103" s="397"/>
      <c r="B103" s="51"/>
      <c r="C103" s="123"/>
      <c r="D103" s="59">
        <v>2219</v>
      </c>
      <c r="E103" s="126">
        <v>5169</v>
      </c>
      <c r="F103" s="124" t="s">
        <v>123</v>
      </c>
      <c r="G103" s="127" t="s">
        <v>78</v>
      </c>
      <c r="H103" s="7">
        <v>0</v>
      </c>
      <c r="I103" s="138">
        <v>85</v>
      </c>
      <c r="J103" s="70"/>
      <c r="K103" s="25">
        <f t="shared" si="4"/>
        <v>85</v>
      </c>
    </row>
    <row r="104" spans="1:11" s="34" customFormat="1" ht="12.75" customHeight="1">
      <c r="A104" s="397"/>
      <c r="B104" s="51"/>
      <c r="C104" s="123"/>
      <c r="D104" s="59">
        <v>2219</v>
      </c>
      <c r="E104" s="129">
        <v>5173</v>
      </c>
      <c r="F104" s="124" t="s">
        <v>122</v>
      </c>
      <c r="G104" s="127" t="s">
        <v>125</v>
      </c>
      <c r="H104" s="128">
        <v>0</v>
      </c>
      <c r="I104" s="138">
        <v>2</v>
      </c>
      <c r="J104" s="70"/>
      <c r="K104" s="25">
        <f t="shared" si="4"/>
        <v>2</v>
      </c>
    </row>
    <row r="105" spans="1:11" s="34" customFormat="1" ht="12.75" customHeight="1">
      <c r="A105" s="397"/>
      <c r="B105" s="51"/>
      <c r="C105" s="123"/>
      <c r="D105" s="59">
        <v>2219</v>
      </c>
      <c r="E105" s="129">
        <v>5173</v>
      </c>
      <c r="F105" s="124" t="s">
        <v>124</v>
      </c>
      <c r="G105" s="127" t="s">
        <v>125</v>
      </c>
      <c r="H105" s="7">
        <v>0</v>
      </c>
      <c r="I105" s="138">
        <v>1</v>
      </c>
      <c r="J105" s="70"/>
      <c r="K105" s="25">
        <f t="shared" si="4"/>
        <v>1</v>
      </c>
    </row>
    <row r="106" spans="1:11" s="34" customFormat="1" ht="12.75" customHeight="1">
      <c r="A106" s="397"/>
      <c r="B106" s="51"/>
      <c r="C106" s="123"/>
      <c r="D106" s="59">
        <v>2219</v>
      </c>
      <c r="E106" s="129">
        <v>5173</v>
      </c>
      <c r="F106" s="124" t="s">
        <v>123</v>
      </c>
      <c r="G106" s="130" t="s">
        <v>125</v>
      </c>
      <c r="H106" s="7">
        <v>0</v>
      </c>
      <c r="I106" s="138">
        <v>12</v>
      </c>
      <c r="J106" s="70"/>
      <c r="K106" s="25">
        <f t="shared" si="4"/>
        <v>12</v>
      </c>
    </row>
    <row r="107" spans="1:11" s="34" customFormat="1" ht="12.75" customHeight="1">
      <c r="A107" s="397"/>
      <c r="B107" s="51"/>
      <c r="C107" s="123"/>
      <c r="D107" s="59">
        <v>2219</v>
      </c>
      <c r="E107" s="129">
        <v>5175</v>
      </c>
      <c r="F107" s="124" t="s">
        <v>122</v>
      </c>
      <c r="G107" s="130" t="s">
        <v>80</v>
      </c>
      <c r="H107" s="128">
        <v>0</v>
      </c>
      <c r="I107" s="138">
        <v>4</v>
      </c>
      <c r="J107" s="70"/>
      <c r="K107" s="25">
        <f t="shared" si="4"/>
        <v>4</v>
      </c>
    </row>
    <row r="108" spans="1:11" ht="12.75" customHeight="1">
      <c r="A108" s="397"/>
      <c r="B108" s="51"/>
      <c r="C108" s="123"/>
      <c r="D108" s="59">
        <v>2219</v>
      </c>
      <c r="E108" s="126">
        <v>5175</v>
      </c>
      <c r="F108" s="64" t="s">
        <v>124</v>
      </c>
      <c r="G108" s="130" t="s">
        <v>80</v>
      </c>
      <c r="H108" s="7">
        <v>0</v>
      </c>
      <c r="I108" s="138">
        <v>2</v>
      </c>
      <c r="J108" s="70"/>
      <c r="K108" s="25">
        <f t="shared" si="4"/>
        <v>2</v>
      </c>
    </row>
    <row r="109" spans="1:11" s="34" customFormat="1" ht="12.75" customHeight="1" thickBot="1">
      <c r="A109" s="397"/>
      <c r="B109" s="131"/>
      <c r="C109" s="132"/>
      <c r="D109" s="59">
        <v>2219</v>
      </c>
      <c r="E109" s="133">
        <v>5175</v>
      </c>
      <c r="F109" s="77" t="s">
        <v>123</v>
      </c>
      <c r="G109" s="134" t="s">
        <v>80</v>
      </c>
      <c r="H109" s="4">
        <v>0</v>
      </c>
      <c r="I109" s="140">
        <v>34</v>
      </c>
      <c r="J109" s="84"/>
      <c r="K109" s="25">
        <f t="shared" si="4"/>
        <v>34</v>
      </c>
    </row>
    <row r="110" spans="1:11" s="34" customFormat="1" ht="20.25">
      <c r="A110" s="397"/>
      <c r="B110" s="135" t="s">
        <v>5</v>
      </c>
      <c r="C110" s="53" t="s">
        <v>127</v>
      </c>
      <c r="D110" s="119" t="s">
        <v>3</v>
      </c>
      <c r="E110" s="120" t="s">
        <v>3</v>
      </c>
      <c r="F110" s="121"/>
      <c r="G110" s="39" t="s">
        <v>128</v>
      </c>
      <c r="H110" s="122">
        <f>SUM(H111:H112)</f>
        <v>0</v>
      </c>
      <c r="I110" s="122">
        <f>SUM(I111:I112)</f>
        <v>41944.865</v>
      </c>
      <c r="J110" s="122">
        <f>SUM(J111:J112)</f>
        <v>0</v>
      </c>
      <c r="K110" s="57">
        <f>SUM(K111:K112)</f>
        <v>41944.865</v>
      </c>
    </row>
    <row r="111" spans="1:11" s="34" customFormat="1" ht="12.75" customHeight="1">
      <c r="A111" s="397"/>
      <c r="B111" s="51"/>
      <c r="C111" s="123"/>
      <c r="D111" s="59">
        <v>2212</v>
      </c>
      <c r="E111" s="126">
        <v>6351</v>
      </c>
      <c r="F111" s="64" t="s">
        <v>122</v>
      </c>
      <c r="G111" s="130" t="s">
        <v>100</v>
      </c>
      <c r="H111" s="128">
        <v>0</v>
      </c>
      <c r="I111" s="70">
        <v>4194.487</v>
      </c>
      <c r="J111" s="70"/>
      <c r="K111" s="25">
        <f>I111+J111</f>
        <v>4194.487</v>
      </c>
    </row>
    <row r="112" spans="1:11" s="21" customFormat="1" ht="12.75" customHeight="1" thickBot="1">
      <c r="A112" s="398"/>
      <c r="B112" s="131"/>
      <c r="C112" s="132"/>
      <c r="D112" s="136">
        <v>2212</v>
      </c>
      <c r="E112" s="133">
        <v>6451</v>
      </c>
      <c r="F112" s="77" t="s">
        <v>99</v>
      </c>
      <c r="G112" s="134" t="s">
        <v>147</v>
      </c>
      <c r="H112" s="4">
        <v>0</v>
      </c>
      <c r="I112" s="84">
        <v>37750.378</v>
      </c>
      <c r="J112" s="84"/>
      <c r="K112" s="30">
        <f>I112+J112</f>
        <v>37750.378</v>
      </c>
    </row>
  </sheetData>
  <sheetProtection/>
  <mergeCells count="13">
    <mergeCell ref="A7:A112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2013-11-26T14:07:32Z</cp:lastPrinted>
  <dcterms:created xsi:type="dcterms:W3CDTF">2006-09-25T08:49:57Z</dcterms:created>
  <dcterms:modified xsi:type="dcterms:W3CDTF">2013-12-04T09:11:50Z</dcterms:modified>
  <cp:category/>
  <cp:version/>
  <cp:contentType/>
  <cp:contentStatus/>
</cp:coreProperties>
</file>