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2"/>
  </bookViews>
  <sheets>
    <sheet name="Bilance P+V" sheetId="1" r:id="rId1"/>
    <sheet name="91406" sheetId="2" r:id="rId2"/>
    <sheet name="92306" sheetId="3" r:id="rId3"/>
  </sheets>
  <definedNames>
    <definedName name="_xlnm.Print_Titles" localSheetId="2">'92306'!$5:$6</definedName>
  </definedNames>
  <calcPr fullCalcOnLoad="1"/>
</workbook>
</file>

<file path=xl/sharedStrings.xml><?xml version="1.0" encoding="utf-8"?>
<sst xmlns="http://schemas.openxmlformats.org/spreadsheetml/2006/main" count="1399" uniqueCount="467">
  <si>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</si>
  <si>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</si>
  <si>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</si>
  <si>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</si>
  <si>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</si>
  <si>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</si>
  <si>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</si>
  <si>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</si>
  <si>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</si>
  <si>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</si>
  <si>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</si>
  <si>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</si>
  <si>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</si>
  <si>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</si>
  <si>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</si>
  <si>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</si>
  <si>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</si>
  <si>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</si>
  <si>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</si>
  <si>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</si>
  <si>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</si>
  <si>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</si>
  <si>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</si>
  <si>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</si>
  <si>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</si>
  <si>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</si>
  <si>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</si>
  <si>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</si>
  <si>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</si>
  <si>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</si>
  <si>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</si>
  <si>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</si>
  <si>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</si>
  <si>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</si>
  <si>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</si>
  <si>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</si>
  <si>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</si>
  <si>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</si>
  <si>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</si>
  <si>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</si>
  <si>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</si>
  <si>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</si>
  <si>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</si>
  <si>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</si>
  <si>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</si>
  <si>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</si>
  <si>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</si>
  <si>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</si>
  <si>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</si>
  <si>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</si>
  <si>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</si>
  <si>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</si>
  <si>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</si>
  <si>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</si>
  <si>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</si>
  <si>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</si>
  <si>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</si>
  <si>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</si>
  <si>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</si>
  <si>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</si>
  <si>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</si>
  <si>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Kap.915-energie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</si>
  <si>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</si>
  <si>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</si>
  <si>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</si>
  <si>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</si>
  <si>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>SR 2013</t>
  </si>
  <si>
    <t>UR I 2013</t>
  </si>
  <si>
    <t>UR II 2013</t>
  </si>
  <si>
    <t xml:space="preserve">   neinv. dotace ze zahraničí</t>
  </si>
  <si>
    <t>415x</t>
  </si>
  <si>
    <t xml:space="preserve">    investiční dotace ze zahraničí</t>
  </si>
  <si>
    <t>1. Zapojení fondů z r. 2012</t>
  </si>
  <si>
    <t>2. Zapojení  zvl.účtů z r. 2012</t>
  </si>
  <si>
    <t>3. Zapojení výsl. hosp.2012</t>
  </si>
  <si>
    <t>tis.Kč</t>
  </si>
  <si>
    <t>ÚZ</t>
  </si>
  <si>
    <t>06</t>
  </si>
  <si>
    <t>nákup ostatních služeb</t>
  </si>
  <si>
    <t>nákup materiálu</t>
  </si>
  <si>
    <t>pohoštění</t>
  </si>
  <si>
    <t>Rozpis výdajů kapitoly 923 - odbor dopravy</t>
  </si>
  <si>
    <t>92306 - Spolufinancování EU</t>
  </si>
  <si>
    <t>S P O L U F I N A N C O V Á N Í   E U</t>
  </si>
  <si>
    <t>běžné a kapitálové výdaje resortu celkem</t>
  </si>
  <si>
    <t>ROP</t>
  </si>
  <si>
    <t>0650420000</t>
  </si>
  <si>
    <t>ROP - III/28724 Malá Skála - Frýdštejn</t>
  </si>
  <si>
    <t>stavba nebo rekonstrukce silnice</t>
  </si>
  <si>
    <t>38185501</t>
  </si>
  <si>
    <t>38585505</t>
  </si>
  <si>
    <t>služby peněžních ústavů</t>
  </si>
  <si>
    <t>0650320000</t>
  </si>
  <si>
    <t>ROP - II/287 Kokonín - Bratříkov</t>
  </si>
  <si>
    <t>0650430000</t>
  </si>
  <si>
    <t>ROP - II/283 Turnov 5. května</t>
  </si>
  <si>
    <t>0650440000</t>
  </si>
  <si>
    <t>ROP - přeložka komunikace II/592 Chrastava - II.etapa</t>
  </si>
  <si>
    <t>0650441601</t>
  </si>
  <si>
    <t>00000000</t>
  </si>
  <si>
    <t>investiční transfery zřízeným příspěvkovým organizacím</t>
  </si>
  <si>
    <t>0650450000</t>
  </si>
  <si>
    <t>ROP - III/2921, 2922 vč. 2 mostů, Pelechov - Záhoří - Semily</t>
  </si>
  <si>
    <t>0650460000</t>
  </si>
  <si>
    <t>ROP - II/268 x II/270 Mimoň - OK Kozinovo nám.</t>
  </si>
  <si>
    <t>0650470000</t>
  </si>
  <si>
    <r>
      <t>ROP - III/2784 Liberec, přestavba křižovatky Č. mládeže - 2. etapa</t>
    </r>
  </si>
  <si>
    <t>0650340000</t>
  </si>
  <si>
    <t>ROP - III/29023 Tanvald - ul. Nemocniční a Pod Špičákem</t>
  </si>
  <si>
    <t>0650480000</t>
  </si>
  <si>
    <t>ROP - II/270 Luhov - Postřelná</t>
  </si>
  <si>
    <t>0650490000</t>
  </si>
  <si>
    <t>ROP - II/268 x II/270 Mimoň - OK nám. ČSLA</t>
  </si>
  <si>
    <t>0650540000</t>
  </si>
  <si>
    <t>ROP - II/270 Mimoň-humanizace průtahu a OK Tyršovo náměstí</t>
  </si>
  <si>
    <t>0650580000</t>
  </si>
  <si>
    <t>ROP IV. výzva - silnice III/27017 Krompach - státní hranice</t>
  </si>
  <si>
    <t>0659000000</t>
  </si>
  <si>
    <t>Vratky úroků RRRS z předfinancování 3. výzvy ROP</t>
  </si>
  <si>
    <t>ostatní neinvestiční výdaje jinde nezařazené</t>
  </si>
  <si>
    <t>OP PS pro cíl EÚS</t>
  </si>
  <si>
    <t>0650361601</t>
  </si>
  <si>
    <t>41100000</t>
  </si>
  <si>
    <t>41500000</t>
  </si>
  <si>
    <t>41117007</t>
  </si>
  <si>
    <t>cestovné</t>
  </si>
  <si>
    <t>0650570000</t>
  </si>
  <si>
    <t>0650601601</t>
  </si>
  <si>
    <t>Cíl 3 - Rekonstrukce příhraničních komunikací a mostů po povodních 2010</t>
  </si>
  <si>
    <t>0650610000</t>
  </si>
  <si>
    <t>ROP - KORID - modern. odbavovacího systému LK - spolufinancování LK</t>
  </si>
  <si>
    <t>neinvestiční transfery právnickým osobám</t>
  </si>
  <si>
    <t>investiční transfery právnickým osobám</t>
  </si>
  <si>
    <t>0650620000</t>
  </si>
  <si>
    <t>ROP - KORID - modern. odbavovacího systému LK - půjčka uznatelné výdaje</t>
  </si>
  <si>
    <t>neinvestiční půjč.prostř. právnickým osobám</t>
  </si>
  <si>
    <t>investiční půjč.prostř. právnickým osobám</t>
  </si>
  <si>
    <t>0650630000</t>
  </si>
  <si>
    <t>ROP - KORID - modern. odbavovacího systému LK - půjčka neuznatelné výdaje</t>
  </si>
  <si>
    <t>0650541601</t>
  </si>
  <si>
    <t>0650341601</t>
  </si>
  <si>
    <t>ZDROJOVÁ  A VÝDAJOVÁ ČÁST ROZPOČTU LK 2013</t>
  </si>
  <si>
    <t>vypořádání minulých let mezi RRRS a krajem</t>
  </si>
  <si>
    <t>úhrady sankcí jiným rozpočtům</t>
  </si>
  <si>
    <t>ostatní úroky a ostatní finanční výdaje</t>
  </si>
  <si>
    <t>Cíl 3 - III/27014 Krompach - Jonsdorf, I.etapa</t>
  </si>
  <si>
    <t>Cíl 3 - LUBAHN</t>
  </si>
  <si>
    <t>investiční půjčené prostředky zřízeným příspěvkovým org.</t>
  </si>
  <si>
    <t>Kap.926-dotační fond</t>
  </si>
  <si>
    <t>RU</t>
  </si>
  <si>
    <t>tis. Kč</t>
  </si>
  <si>
    <t>Rozpis výdajů kapitoly 914</t>
  </si>
  <si>
    <t>91406 - Působnosti</t>
  </si>
  <si>
    <t xml:space="preserve">P Ů S O B N O S T I  </t>
  </si>
  <si>
    <t>běžné (neinvestiční) výdaje resortu celkem</t>
  </si>
  <si>
    <t>silniční doprava a hospodářství</t>
  </si>
  <si>
    <t>0610000000</t>
  </si>
  <si>
    <t>studie, dokumentace a služby</t>
  </si>
  <si>
    <t>nájemné</t>
  </si>
  <si>
    <t>konzultační, poradenské a právní služby</t>
  </si>
  <si>
    <t>opravy a udržování</t>
  </si>
  <si>
    <t>zaplacené sankce</t>
  </si>
  <si>
    <t>platby daní a poplatků státnímu rozpočtu</t>
  </si>
  <si>
    <t>ostatní neinvestiční výdaje jinde nazařazené</t>
  </si>
  <si>
    <t>0611000000</t>
  </si>
  <si>
    <t>opatření v dopravě</t>
  </si>
  <si>
    <t>0612000000</t>
  </si>
  <si>
    <t>posudky, metodika, školení</t>
  </si>
  <si>
    <t>služby školení a vzdělávání</t>
  </si>
  <si>
    <t>0614000000</t>
  </si>
  <si>
    <t>údržba cyklodopravy</t>
  </si>
  <si>
    <t>0615000000</t>
  </si>
  <si>
    <t>přeplatky věcných břemen</t>
  </si>
  <si>
    <t>0660000000</t>
  </si>
  <si>
    <t>publikační činnost</t>
  </si>
  <si>
    <t>0662000000</t>
  </si>
  <si>
    <t>zahraniční spolupráce</t>
  </si>
  <si>
    <t>nákup služeb</t>
  </si>
  <si>
    <t>bezpečnost silničního provozu</t>
  </si>
  <si>
    <t>062000</t>
  </si>
  <si>
    <t>krajský program BESIP</t>
  </si>
  <si>
    <t>ostatní osobní náklady</t>
  </si>
  <si>
    <t>pojistné na sociální zabezpečení</t>
  </si>
  <si>
    <t>pojistné na veřejné zdravotní pojištění</t>
  </si>
  <si>
    <t>náhrady mezd v době nemoci</t>
  </si>
  <si>
    <t>0622002002</t>
  </si>
  <si>
    <t>podpora dopravní výchovy - DDH Český Dub</t>
  </si>
  <si>
    <t>neinvestiční transfery obcím</t>
  </si>
  <si>
    <t>0622002003</t>
  </si>
  <si>
    <t>podpora dopravní výchovy - DDH Frýdlant</t>
  </si>
  <si>
    <t>0622002007</t>
  </si>
  <si>
    <t>podpora dopravní výchovy - DDH Chrastava</t>
  </si>
  <si>
    <t>0622002038</t>
  </si>
  <si>
    <t>podpora dopravní výchovy - DDH Osečná</t>
  </si>
  <si>
    <t>0622003001</t>
  </si>
  <si>
    <t>podpora dopravní výchovy - DDH Jablonec nad Nisou</t>
  </si>
  <si>
    <t>0622004001</t>
  </si>
  <si>
    <t>podpora dopravní výchovy - DDH Česká Lípa</t>
  </si>
  <si>
    <t>0622005008</t>
  </si>
  <si>
    <t>podpora dopravní výchovy - DDH Turnov</t>
  </si>
  <si>
    <t>0622005029</t>
  </si>
  <si>
    <t>podpora dopravní výchovy - DDH Košťálov</t>
  </si>
  <si>
    <t>062600</t>
  </si>
  <si>
    <t>kampaň "Nepřiměřená rychlost"</t>
  </si>
  <si>
    <t>062700</t>
  </si>
  <si>
    <t>tým silniční bezpečnosti LK</t>
  </si>
  <si>
    <t>062900</t>
  </si>
  <si>
    <t>zajištění provozu krajského DDH</t>
  </si>
  <si>
    <t>studená voda</t>
  </si>
  <si>
    <t>plyn</t>
  </si>
  <si>
    <t>elektrická energie</t>
  </si>
  <si>
    <t>telekomunikační služby</t>
  </si>
  <si>
    <t>dopravní obslužnost</t>
  </si>
  <si>
    <t>0650000000</t>
  </si>
  <si>
    <t>dopravní obslužnost autobusová - kraj</t>
  </si>
  <si>
    <t>výdaje na dopravní územní obslužnost autobusovou</t>
  </si>
  <si>
    <t>ÚZ 27355</t>
  </si>
  <si>
    <t>výdaje na dopravní obslužnost drážní - železnice a tram.</t>
  </si>
  <si>
    <t>0653000000</t>
  </si>
  <si>
    <t>dopravní obslužnost drážní</t>
  </si>
  <si>
    <t>0656000000</t>
  </si>
  <si>
    <t>dopravní obslužnost autobusová - protarifovací ztráta</t>
  </si>
  <si>
    <t xml:space="preserve">výdaje na dopravní územní obslužnost </t>
  </si>
  <si>
    <t>0661000000</t>
  </si>
  <si>
    <t>činnost dopravního svazu</t>
  </si>
  <si>
    <t>0663000000</t>
  </si>
  <si>
    <t>integrovaný dopravní systém</t>
  </si>
  <si>
    <t>nákup kolků</t>
  </si>
  <si>
    <t>Povodně 2010 - podíl LK k MMR</t>
  </si>
  <si>
    <t>0690620000</t>
  </si>
  <si>
    <t>silnice II/290 Frýdlant - Bílý Potok (I.etapa) - povodně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</si>
  <si>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</si>
  <si>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</si>
  <si>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</si>
  <si>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</si>
  <si>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</si>
  <si>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</si>
  <si>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Povodně 2013 - SFDI</t>
  </si>
  <si>
    <t>0682280000</t>
  </si>
  <si>
    <t>opravy silnic II. a III. tříd včetně opěrných zdí</t>
  </si>
  <si>
    <t>nespecifikované rezervy</t>
  </si>
  <si>
    <t>(ÚZ 91252)</t>
  </si>
  <si>
    <t>0682290000</t>
  </si>
  <si>
    <t>údržba silnic II. a III. tříd - úklid komunikací po povodni</t>
  </si>
  <si>
    <t>0682300000</t>
  </si>
  <si>
    <t>oprava propustku v Jílovém u Držkova</t>
  </si>
  <si>
    <t>0682310000</t>
  </si>
  <si>
    <t>III/2931 Nedaříž – havárie propustku</t>
  </si>
  <si>
    <t>0682320000</t>
  </si>
  <si>
    <t>III/03513 – Dětřichov, havárie silničního tělesa</t>
  </si>
  <si>
    <t>0682330000</t>
  </si>
  <si>
    <t>II/283 - Bělá u Turnova, oprava nábřežní zdi</t>
  </si>
  <si>
    <t>0682340000</t>
  </si>
  <si>
    <t>III/26839 Kunratice u Cvikova, havárie opěrné zdi</t>
  </si>
  <si>
    <t>0682350000</t>
  </si>
  <si>
    <t>III/26841 Cvikov, havárie opěrné zdi</t>
  </si>
  <si>
    <t>0682360000</t>
  </si>
  <si>
    <t>III/26836 Lindava, havárie opěrné zdi</t>
  </si>
  <si>
    <t>0682370000</t>
  </si>
  <si>
    <t>III/26314 Prysk, havárie opěrné zdi</t>
  </si>
  <si>
    <t>0682380000</t>
  </si>
  <si>
    <t>III/2708 Velký Grunov, havárie opěrné zdi</t>
  </si>
  <si>
    <t>0682390000</t>
  </si>
  <si>
    <t>III/2627 Volfartice, havárie opěrné zdi a propustku</t>
  </si>
  <si>
    <t>0682400000</t>
  </si>
  <si>
    <t>III/2628 Skalice u České Lípy, havárie opěrné zdi</t>
  </si>
  <si>
    <t>0682410000</t>
  </si>
  <si>
    <t>III/2911 Krásný Les, havárie opěrné zdi</t>
  </si>
  <si>
    <t>0682420000</t>
  </si>
  <si>
    <t>II/290 Smědava, havárie opěrné zdi</t>
  </si>
  <si>
    <t>0682430000</t>
  </si>
  <si>
    <t>III/2911 Dolní Řasnice, havárie opěrné zdi</t>
  </si>
  <si>
    <t>0682440000</t>
  </si>
  <si>
    <t>III/2918 Horní Řasnice, havárie opěrné zdi</t>
  </si>
  <si>
    <t>0682450000</t>
  </si>
  <si>
    <t>III/2918 Srbská, havárie opěrné zdi</t>
  </si>
  <si>
    <t>0682460000</t>
  </si>
  <si>
    <t>III/2914 Bulovka, havárie opěrné zdi</t>
  </si>
  <si>
    <t>0682470000</t>
  </si>
  <si>
    <t>III/0357 Pertoltice, havárie opěrné zdi</t>
  </si>
  <si>
    <t>0682480000</t>
  </si>
  <si>
    <t>II/290 Smědava, havárie silnice</t>
  </si>
  <si>
    <t>0682490000</t>
  </si>
  <si>
    <t>II/291 Nové Město pod Smrkem, havárie silnice</t>
  </si>
  <si>
    <t>0682500000</t>
  </si>
  <si>
    <t>III/0353 Černousy, havárie propustku</t>
  </si>
  <si>
    <t>0682510000</t>
  </si>
  <si>
    <t>III/0357 Předlánce, havárie propustku</t>
  </si>
  <si>
    <t>0682520000</t>
  </si>
  <si>
    <t>III/0357 Pertoltice, havárie silnice</t>
  </si>
  <si>
    <t>0682530000</t>
  </si>
  <si>
    <t>III/0357 Pertoltice, havárie propustku</t>
  </si>
  <si>
    <t>0682540000</t>
  </si>
  <si>
    <t>III/03514 Kunratice, havárie silnice</t>
  </si>
  <si>
    <t>0682550000</t>
  </si>
  <si>
    <t>III/29011 Ludvíkov pod Smrkem, havárie propustku</t>
  </si>
  <si>
    <t>0682560000</t>
  </si>
  <si>
    <t>III/2903 Raspenava, havárie silnice</t>
  </si>
  <si>
    <t>0682570000</t>
  </si>
  <si>
    <t>III/29011 Raspenava, havárie silnice</t>
  </si>
  <si>
    <t>0682580000</t>
  </si>
  <si>
    <t>III/2916 Hajniště, havárie propustku</t>
  </si>
  <si>
    <t>0682590000</t>
  </si>
  <si>
    <t>III/2904 Oldřichov v H., havárie propustku, p.k. 111</t>
  </si>
  <si>
    <t>0682600000</t>
  </si>
  <si>
    <t>III/2904 Oldřichov v H., havárie propustku, p.k. 110</t>
  </si>
  <si>
    <t>0682610000</t>
  </si>
  <si>
    <t>III/2904 Oldřichov v H., havárie propustku, p.k. 28</t>
  </si>
  <si>
    <t>0682620000</t>
  </si>
  <si>
    <t>III/2904 Oldřichov v Hájích, havárie silnice</t>
  </si>
  <si>
    <t>0682630000</t>
  </si>
  <si>
    <t>II/278 Hamr na Jezeře, havárie silnice</t>
  </si>
  <si>
    <t>0682640000</t>
  </si>
  <si>
    <t>II/278 Břevniště, havárie propustku</t>
  </si>
  <si>
    <t>0682650000</t>
  </si>
  <si>
    <t>III/26842 Rousínov, havárie propustku</t>
  </si>
  <si>
    <t>0682660000</t>
  </si>
  <si>
    <t>II/278 Stráž pod Ralskem, havárie silnice</t>
  </si>
  <si>
    <t>0682670000</t>
  </si>
  <si>
    <t>III/26318 Polevsko, havárie propustku</t>
  </si>
  <si>
    <t>0682680000</t>
  </si>
  <si>
    <t>III/2627 Horní Libchava, havárie propustku</t>
  </si>
  <si>
    <t>0682690000</t>
  </si>
  <si>
    <t>592-008 Kryštofovo Údolí, havárie mostu</t>
  </si>
  <si>
    <t>0682700000</t>
  </si>
  <si>
    <t>592-010 Kryštofovo Údolí, havárie mostu</t>
  </si>
  <si>
    <t>0682710000</t>
  </si>
  <si>
    <t>27241-1 Křižany, havárie mostu</t>
  </si>
  <si>
    <t>0682720000</t>
  </si>
  <si>
    <t>2713-5 Chotyně, havárie mostu</t>
  </si>
  <si>
    <t>0682730000</t>
  </si>
  <si>
    <t>III/27241 Křižany, havárie opěrné zdi, p.k. 76</t>
  </si>
  <si>
    <t>0682740000</t>
  </si>
  <si>
    <t>III/27241 Křižany, havárie opěrné zdi, p.k. 77</t>
  </si>
  <si>
    <t>0682750000</t>
  </si>
  <si>
    <t>III/27241 Křižany, havárie opěrné zdi, p.k. 78</t>
  </si>
  <si>
    <t>0682760000</t>
  </si>
  <si>
    <t>III/27243 Zdislava, havárie opěrné zdi</t>
  </si>
  <si>
    <t>0682770000</t>
  </si>
  <si>
    <t>II/592 Kryštofovo Údolí, havárie opěrné zdi, p.k. 58</t>
  </si>
  <si>
    <t>0682780000</t>
  </si>
  <si>
    <t>II/592 Kryštofovo Údolí, havárie opěrné zdi, p.k. 61</t>
  </si>
  <si>
    <t>0682790000</t>
  </si>
  <si>
    <t>III/2711 Chotyně, havárie opěrné zdi</t>
  </si>
  <si>
    <t>0682800000</t>
  </si>
  <si>
    <t>III/2711 Bílý Kostel, havárie propustku</t>
  </si>
  <si>
    <t>0682810000</t>
  </si>
  <si>
    <t>III/27247 Machnín, havárie opěrné zdi</t>
  </si>
  <si>
    <t>0682820000</t>
  </si>
  <si>
    <t>III/27716 Kněžičky, havárie opěrné zdi, p.k. 63</t>
  </si>
  <si>
    <t>0682830000</t>
  </si>
  <si>
    <t>III/27716 Kněžičky, havárie opěrné zdi, p.k. 64</t>
  </si>
  <si>
    <t>0682840000</t>
  </si>
  <si>
    <t>III/27251 Chrastava, havárie opěrné zdi</t>
  </si>
  <si>
    <t>0682850000</t>
  </si>
  <si>
    <t>294-001 Vítkovice, havárie mostu</t>
  </si>
  <si>
    <t>0682860000</t>
  </si>
  <si>
    <t>29056-2 Paseky nad Jizerou, havárie mostu</t>
  </si>
  <si>
    <t>0682870000</t>
  </si>
  <si>
    <t>2951-6 Zálesní Lhota, havárie mostu</t>
  </si>
  <si>
    <t>0682880000</t>
  </si>
  <si>
    <t>II/286 Dolní Štěpanice, havárie opěrné zdi</t>
  </si>
  <si>
    <t>0682890000</t>
  </si>
  <si>
    <t>II/290 Roprachtice, havárie opěrné zdi</t>
  </si>
  <si>
    <t>0682900000</t>
  </si>
  <si>
    <t>III/27244 Rynoltice, havárie propustku</t>
  </si>
  <si>
    <t>0682910000</t>
  </si>
  <si>
    <t>III/2905 Mníšek, havárie propustku</t>
  </si>
  <si>
    <t>0682920000</t>
  </si>
  <si>
    <t>III/2907 Fojtka, havárie silnice</t>
  </si>
  <si>
    <t>0682930000</t>
  </si>
  <si>
    <t>III/27243 Jitrava, havárie propustku</t>
  </si>
  <si>
    <t>0682940000</t>
  </si>
  <si>
    <t>II/592 Křižany, havárie silnice</t>
  </si>
  <si>
    <t>0682950000</t>
  </si>
  <si>
    <t>III/27241 Žibřidice, havárie silnice</t>
  </si>
  <si>
    <t>0682960000</t>
  </si>
  <si>
    <t>III/29020 Liberec, havárie propustku a silnice</t>
  </si>
  <si>
    <t>0682970000</t>
  </si>
  <si>
    <t>III/27253 Nová Ves, havárie silnice</t>
  </si>
  <si>
    <t>0682980000</t>
  </si>
  <si>
    <t>III/2907 Fojtka, havárie propustku</t>
  </si>
  <si>
    <t>0682990000</t>
  </si>
  <si>
    <t>III/2784 Ještěd, havárie silnice (065a + 065b)</t>
  </si>
  <si>
    <t>0683000000</t>
  </si>
  <si>
    <t>III/2784 Ještěd, havárie propustku, p.k. 66</t>
  </si>
  <si>
    <t>0683010000</t>
  </si>
  <si>
    <t>III/2784 Ještěd, havárie propustku, p.k. 67</t>
  </si>
  <si>
    <t>0683020000</t>
  </si>
  <si>
    <t>III/27240 Druzcov, havárie propustku</t>
  </si>
  <si>
    <t>0683030000</t>
  </si>
  <si>
    <t>III/2711 Chotyně, havárie propustku</t>
  </si>
  <si>
    <t>0683040000</t>
  </si>
  <si>
    <t>III/29020 Liberec, havárie propustku</t>
  </si>
  <si>
    <t>0683050000</t>
  </si>
  <si>
    <t>III/29020 Liberec, havárie silnice</t>
  </si>
  <si>
    <t>0683060000</t>
  </si>
  <si>
    <t>III/2711 Chotyně, havárie silnice</t>
  </si>
  <si>
    <t>0683070000</t>
  </si>
  <si>
    <t>III/01326 Krásná Studánka, havárie propustku</t>
  </si>
  <si>
    <t>0683080000</t>
  </si>
  <si>
    <t>III/27247 Machnín, havárie silnice</t>
  </si>
  <si>
    <t>0683090000</t>
  </si>
  <si>
    <t>III/2931 Levínská Olešnice, havárie silnice</t>
  </si>
  <si>
    <t>0683100000</t>
  </si>
  <si>
    <t>III/28312 Tample, havárie propustku a silnice</t>
  </si>
  <si>
    <t>0683110000</t>
  </si>
  <si>
    <t>II/286 Vítkovice, Mísečky, havárie silnice</t>
  </si>
  <si>
    <t>0683120000</t>
  </si>
  <si>
    <t>III/28411 Roztoky u Jilemnice, havárie silnice</t>
  </si>
  <si>
    <t>0683130000</t>
  </si>
  <si>
    <t>II/288 Bozkov, havárie propustku</t>
  </si>
  <si>
    <t>vratka dotace za rok 2011</t>
  </si>
  <si>
    <t>0681490000</t>
  </si>
  <si>
    <t>Rekonstrukce mostu ev. č. 26842-4 Rousínov</t>
  </si>
  <si>
    <t>odvod přečerpané dotace na MF</t>
  </si>
  <si>
    <t>0681510000</t>
  </si>
  <si>
    <t>Most přes potok v Kryštofově Údolí ev.č. 592-006</t>
  </si>
  <si>
    <t>0681860000</t>
  </si>
  <si>
    <t>Most přes potok Jeřici v Mníšku 2904-8</t>
  </si>
  <si>
    <t>Opravy silnic II. a III. třídy – Liberecký kraj</t>
  </si>
  <si>
    <t>0683140000</t>
  </si>
  <si>
    <t>opravy silnic II. a III. tříd včetně mostů a opěrných zdí</t>
  </si>
  <si>
    <t>0683150000</t>
  </si>
  <si>
    <t>II/287 Bratříkov - oprava opěrné zdi</t>
  </si>
  <si>
    <t>0631600000</t>
  </si>
  <si>
    <t>III/2904 Oldřichov v Hájích - oprava havárie propustku</t>
  </si>
  <si>
    <t>0683170000</t>
  </si>
  <si>
    <t>III/29021 Liberec, ul. Kateřinská – havárie propustku</t>
  </si>
  <si>
    <t>0683180000</t>
  </si>
  <si>
    <t>II/268 Nový Bor - ulice Sloupská, havárie zdi</t>
  </si>
  <si>
    <t>0683190000</t>
  </si>
  <si>
    <t>III/2892 Semily, Bítouchov - velkoplošná oprava</t>
  </si>
  <si>
    <t>0683200000</t>
  </si>
  <si>
    <t>III/28216 Malá Skála - velkoplošná oprava</t>
  </si>
  <si>
    <t>0683210000</t>
  </si>
  <si>
    <t>III/2826 Kotelsko + III/2845 Košov - velkoplošná oprava</t>
  </si>
  <si>
    <t>0683220000</t>
  </si>
  <si>
    <t>III/29062 Vysoké n.J. (směr Stanový) - velkoplošná oprava</t>
  </si>
  <si>
    <t>0683230000</t>
  </si>
  <si>
    <t>III/28311 Libštát - Lomnice n.P. - velkoplošná oprava</t>
  </si>
  <si>
    <t>0683240000</t>
  </si>
  <si>
    <t>II/292 Pojizerka,Benešov-Podmošna - velkoplošná oprava</t>
  </si>
  <si>
    <t>0683250000</t>
  </si>
  <si>
    <t>III/2784 pod TV cestou-Výpřež (Ještěd) - velkoplošná oprava</t>
  </si>
  <si>
    <t>0683260000</t>
  </si>
  <si>
    <t>II/290 Hejnice-průtah + III/29015 Hejnice-od II/290 k žel.přejezdu - velkoplošná oprava</t>
  </si>
  <si>
    <t>0683270000</t>
  </si>
  <si>
    <t>III/27926 Kacanovy - oprava propustku</t>
  </si>
  <si>
    <t>0683280000</t>
  </si>
  <si>
    <t>III/2715 Hrádek n. N. - Chotyně - velkoplošná oprava</t>
  </si>
  <si>
    <t>0683290000</t>
  </si>
  <si>
    <t>III/27251 oprava zábradlí Chrastava</t>
  </si>
  <si>
    <t>26.změna-RO č. 356/13</t>
  </si>
  <si>
    <t>0650640000</t>
  </si>
  <si>
    <t>ROP 5 - Mosty na silnicích II. a III. tříd v okrese Jablonec nad Nisou</t>
  </si>
  <si>
    <t>0650650000</t>
  </si>
  <si>
    <t>ROP 5 - Mosty na silnicích II. tříd v okrese Semily</t>
  </si>
  <si>
    <t>0650660000</t>
  </si>
  <si>
    <t>ROP 5 - Přeložka komunikace II/592 Chrastava-III. etapa</t>
  </si>
  <si>
    <t>0650670000</t>
  </si>
  <si>
    <t>ROP 5 - Rekonstrukce silnice III/29024 Jablonec n.N. - ul.Želivského</t>
  </si>
  <si>
    <t>0650680000</t>
  </si>
  <si>
    <t>ROP 5 - Rekonstrukce silnice II/290 Desná-Černá Říčka</t>
  </si>
  <si>
    <t>0650690000</t>
  </si>
  <si>
    <t>ROP 5 - Rekonstrukce silnice III/29019 Horní Polubný - Kořenov</t>
  </si>
  <si>
    <t>15.změna-RO č. 356/13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</si>
</sst>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4"/>
      <name val="Arial CE"/>
      <family val="0"/>
    </font>
    <font>
      <b/>
      <sz val="8"/>
      <name val="Arial CE"/>
      <family val="0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10"/>
      <color indexed="62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09">
    <xf numFmtId="0" fontId="0" fillId="0" borderId="0" xfId="0" applyAlignment="1">
      <alignment/>
    </xf>
    <xf numFmtId="0" fontId="4" fillId="0" borderId="10" xfId="50" applyFont="1" applyFill="1" applyBorder="1" applyAlignment="1">
      <alignment horizontal="center" vertical="center"/>
      <protection/>
    </xf>
    <xf numFmtId="4" fontId="4" fillId="0" borderId="11" xfId="50" applyNumberFormat="1" applyFont="1" applyFill="1" applyBorder="1" applyAlignment="1">
      <alignment vertical="center"/>
      <protection/>
    </xf>
    <xf numFmtId="4" fontId="4" fillId="0" borderId="12" xfId="50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4" fontId="9" fillId="0" borderId="13" xfId="0" applyNumberFormat="1" applyFont="1" applyBorder="1" applyAlignment="1">
      <alignment horizontal="right" wrapText="1"/>
    </xf>
    <xf numFmtId="4" fontId="9" fillId="0" borderId="14" xfId="0" applyNumberFormat="1" applyFont="1" applyBorder="1" applyAlignment="1">
      <alignment horizontal="right" wrapText="1"/>
    </xf>
    <xf numFmtId="4" fontId="9" fillId="0" borderId="15" xfId="0" applyNumberFormat="1" applyFont="1" applyBorder="1" applyAlignment="1">
      <alignment horizontal="right" wrapText="1"/>
    </xf>
    <xf numFmtId="4" fontId="1" fillId="0" borderId="16" xfId="50" applyNumberFormat="1" applyFont="1" applyFill="1" applyBorder="1" applyAlignment="1">
      <alignment vertical="center"/>
      <protection/>
    </xf>
    <xf numFmtId="4" fontId="1" fillId="0" borderId="17" xfId="50" applyNumberFormat="1" applyFont="1" applyFill="1" applyBorder="1" applyAlignment="1">
      <alignment vertical="center"/>
      <protection/>
    </xf>
    <xf numFmtId="4" fontId="1" fillId="0" borderId="18" xfId="50" applyNumberFormat="1" applyFont="1" applyFill="1" applyBorder="1" applyAlignment="1">
      <alignment vertical="center"/>
      <protection/>
    </xf>
    <xf numFmtId="4" fontId="1" fillId="0" borderId="19" xfId="50" applyNumberFormat="1" applyFont="1" applyFill="1" applyBorder="1" applyAlignment="1">
      <alignment vertical="center"/>
      <protection/>
    </xf>
    <xf numFmtId="4" fontId="1" fillId="0" borderId="20" xfId="50" applyNumberFormat="1" applyFont="1" applyFill="1" applyBorder="1" applyAlignment="1">
      <alignment vertical="center"/>
      <protection/>
    </xf>
    <xf numFmtId="4" fontId="1" fillId="0" borderId="21" xfId="50" applyNumberFormat="1" applyFont="1" applyFill="1" applyBorder="1" applyAlignment="1">
      <alignment vertical="center"/>
      <protection/>
    </xf>
    <xf numFmtId="49" fontId="33" fillId="0" borderId="0" xfId="49" applyNumberFormat="1" applyFont="1" applyBorder="1" applyAlignment="1">
      <alignment vertical="center" textRotation="90"/>
      <protection/>
    </xf>
    <xf numFmtId="0" fontId="1" fillId="0" borderId="0" xfId="51" applyFont="1" applyFill="1" applyBorder="1" applyAlignment="1">
      <alignment horizontal="center" vertical="center"/>
      <protection/>
    </xf>
    <xf numFmtId="49" fontId="1" fillId="0" borderId="0" xfId="51" applyNumberFormat="1" applyFont="1" applyFill="1" applyBorder="1" applyAlignment="1">
      <alignment horizontal="center" vertical="center"/>
      <protection/>
    </xf>
    <xf numFmtId="175" fontId="1" fillId="0" borderId="0" xfId="51" applyNumberFormat="1" applyFont="1" applyFill="1" applyBorder="1" applyAlignment="1">
      <alignment horizontal="center" vertical="center"/>
      <protection/>
    </xf>
    <xf numFmtId="0" fontId="1" fillId="0" borderId="0" xfId="51" applyFont="1" applyFill="1" applyBorder="1" applyAlignment="1">
      <alignment horizontal="left"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0" fontId="5" fillId="0" borderId="0" xfId="51" applyFont="1" applyAlignment="1">
      <alignment horizontal="center" vertical="center"/>
      <protection/>
    </xf>
    <xf numFmtId="0" fontId="4" fillId="0" borderId="0" xfId="51" applyFont="1" applyAlignment="1">
      <alignment horizontal="center" vertical="center"/>
      <protection/>
    </xf>
    <xf numFmtId="0" fontId="0" fillId="0" borderId="0" xfId="51" applyAlignment="1">
      <alignment vertical="center"/>
      <protection/>
    </xf>
    <xf numFmtId="0" fontId="4" fillId="0" borderId="22" xfId="0" applyFont="1" applyBorder="1" applyAlignment="1">
      <alignment horizontal="center" vertical="center"/>
    </xf>
    <xf numFmtId="0" fontId="4" fillId="0" borderId="11" xfId="51" applyFont="1" applyBorder="1" applyAlignment="1">
      <alignment horizontal="center" vertical="center"/>
      <protection/>
    </xf>
    <xf numFmtId="0" fontId="5" fillId="0" borderId="0" xfId="51" applyFont="1" applyAlignment="1">
      <alignment vertical="center"/>
      <protection/>
    </xf>
    <xf numFmtId="0" fontId="35" fillId="0" borderId="23" xfId="48" applyFont="1" applyBorder="1" applyAlignment="1">
      <alignment vertical="center"/>
      <protection/>
    </xf>
    <xf numFmtId="0" fontId="36" fillId="0" borderId="24" xfId="48" applyFont="1" applyFill="1" applyBorder="1" applyAlignment="1">
      <alignment vertical="center"/>
      <protection/>
    </xf>
    <xf numFmtId="0" fontId="37" fillId="0" borderId="15" xfId="48" applyFont="1" applyFill="1" applyBorder="1" applyAlignment="1">
      <alignment vertical="center" wrapText="1"/>
      <protection/>
    </xf>
    <xf numFmtId="4" fontId="1" fillId="0" borderId="19" xfId="51" applyNumberFormat="1" applyFont="1" applyFill="1" applyBorder="1" applyAlignment="1">
      <alignment vertical="center"/>
      <protection/>
    </xf>
    <xf numFmtId="49" fontId="1" fillId="0" borderId="13" xfId="51" applyNumberFormat="1" applyFont="1" applyFill="1" applyBorder="1" applyAlignment="1">
      <alignment horizontal="center" vertical="center"/>
      <protection/>
    </xf>
    <xf numFmtId="0" fontId="37" fillId="0" borderId="25" xfId="48" applyFont="1" applyFill="1" applyBorder="1" applyAlignment="1">
      <alignment vertical="center" wrapText="1"/>
      <protection/>
    </xf>
    <xf numFmtId="49" fontId="1" fillId="0" borderId="26" xfId="51" applyNumberFormat="1" applyFont="1" applyFill="1" applyBorder="1" applyAlignment="1">
      <alignment horizontal="center" vertical="center"/>
      <protection/>
    </xf>
    <xf numFmtId="0" fontId="1" fillId="0" borderId="26" xfId="51" applyFont="1" applyFill="1" applyBorder="1" applyAlignment="1">
      <alignment horizontal="center" vertical="center"/>
      <protection/>
    </xf>
    <xf numFmtId="4" fontId="1" fillId="0" borderId="16" xfId="51" applyNumberFormat="1" applyFont="1" applyFill="1" applyBorder="1" applyAlignment="1">
      <alignment vertical="center"/>
      <protection/>
    </xf>
    <xf numFmtId="0" fontId="37" fillId="0" borderId="27" xfId="48" applyFont="1" applyFill="1" applyBorder="1" applyAlignment="1">
      <alignment vertical="center"/>
      <protection/>
    </xf>
    <xf numFmtId="0" fontId="37" fillId="0" borderId="27" xfId="48" applyFont="1" applyFill="1" applyBorder="1" applyAlignment="1">
      <alignment vertical="center" wrapText="1"/>
      <protection/>
    </xf>
    <xf numFmtId="0" fontId="37" fillId="0" borderId="28" xfId="48" applyFont="1" applyFill="1" applyBorder="1" applyAlignment="1">
      <alignment vertical="center"/>
      <protection/>
    </xf>
    <xf numFmtId="0" fontId="39" fillId="0" borderId="0" xfId="51" applyFont="1" applyAlignment="1">
      <alignment vertical="center"/>
      <protection/>
    </xf>
    <xf numFmtId="4" fontId="1" fillId="0" borderId="29" xfId="51" applyNumberFormat="1" applyFont="1" applyFill="1" applyBorder="1" applyAlignment="1">
      <alignment vertical="center"/>
      <protection/>
    </xf>
    <xf numFmtId="0" fontId="36" fillId="0" borderId="15" xfId="48" applyFont="1" applyFill="1" applyBorder="1" applyAlignment="1">
      <alignment vertical="center"/>
      <protection/>
    </xf>
    <xf numFmtId="0" fontId="1" fillId="0" borderId="30" xfId="51" applyFont="1" applyFill="1" applyBorder="1" applyAlignment="1">
      <alignment horizontal="center" vertical="center"/>
      <protection/>
    </xf>
    <xf numFmtId="0" fontId="1" fillId="0" borderId="27" xfId="51" applyFont="1" applyFill="1" applyBorder="1" applyAlignment="1">
      <alignment horizontal="left" vertical="center"/>
      <protection/>
    </xf>
    <xf numFmtId="0" fontId="36" fillId="0" borderId="24" xfId="48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4" fillId="0" borderId="31" xfId="50" applyFont="1" applyBorder="1" applyAlignment="1">
      <alignment horizontal="center" vertical="center"/>
      <protection/>
    </xf>
    <xf numFmtId="0" fontId="4" fillId="0" borderId="10" xfId="50" applyFont="1" applyBorder="1" applyAlignment="1">
      <alignment horizontal="center" vertical="center"/>
      <protection/>
    </xf>
    <xf numFmtId="49" fontId="4" fillId="0" borderId="32" xfId="50" applyNumberFormat="1" applyFont="1" applyBorder="1" applyAlignment="1">
      <alignment horizontal="center" vertical="center"/>
      <protection/>
    </xf>
    <xf numFmtId="0" fontId="4" fillId="0" borderId="23" xfId="50" applyFont="1" applyBorder="1" applyAlignment="1">
      <alignment horizontal="center" vertical="center"/>
      <protection/>
    </xf>
    <xf numFmtId="0" fontId="34" fillId="0" borderId="31" xfId="50" applyFont="1" applyBorder="1" applyAlignment="1">
      <alignment horizontal="center" vertical="center"/>
      <protection/>
    </xf>
    <xf numFmtId="49" fontId="34" fillId="0" borderId="10" xfId="50" applyNumberFormat="1" applyFont="1" applyBorder="1" applyAlignment="1">
      <alignment horizontal="center" vertical="center"/>
      <protection/>
    </xf>
    <xf numFmtId="0" fontId="34" fillId="0" borderId="10" xfId="50" applyFont="1" applyBorder="1" applyAlignment="1">
      <alignment horizontal="center" vertical="center"/>
      <protection/>
    </xf>
    <xf numFmtId="0" fontId="34" fillId="0" borderId="10" xfId="50" applyFont="1" applyBorder="1" applyAlignment="1">
      <alignment horizontal="center" vertical="center"/>
      <protection/>
    </xf>
    <xf numFmtId="49" fontId="34" fillId="0" borderId="32" xfId="50" applyNumberFormat="1" applyFont="1" applyBorder="1" applyAlignment="1">
      <alignment horizontal="center" vertical="center"/>
      <protection/>
    </xf>
    <xf numFmtId="4" fontId="34" fillId="0" borderId="33" xfId="50" applyNumberFormat="1" applyFont="1" applyFill="1" applyBorder="1" applyAlignment="1">
      <alignment vertical="center"/>
      <protection/>
    </xf>
    <xf numFmtId="0" fontId="1" fillId="0" borderId="34" xfId="50" applyFont="1" applyBorder="1" applyAlignment="1">
      <alignment horizontal="center" vertical="center"/>
      <protection/>
    </xf>
    <xf numFmtId="0" fontId="6" fillId="0" borderId="35" xfId="50" applyFont="1" applyFill="1" applyBorder="1" applyAlignment="1">
      <alignment horizontal="center" vertical="center"/>
      <protection/>
    </xf>
    <xf numFmtId="49" fontId="6" fillId="0" borderId="36" xfId="50" applyNumberFormat="1" applyFont="1" applyFill="1" applyBorder="1" applyAlignment="1">
      <alignment horizontal="center" vertical="center"/>
      <protection/>
    </xf>
    <xf numFmtId="0" fontId="6" fillId="0" borderId="36" xfId="50" applyFont="1" applyFill="1" applyBorder="1" applyAlignment="1">
      <alignment horizontal="center" vertical="center"/>
      <protection/>
    </xf>
    <xf numFmtId="0" fontId="6" fillId="0" borderId="36" xfId="50" applyFont="1" applyFill="1" applyBorder="1" applyAlignment="1">
      <alignment horizontal="center" vertical="center"/>
      <protection/>
    </xf>
    <xf numFmtId="49" fontId="6" fillId="0" borderId="37" xfId="50" applyNumberFormat="1" applyFont="1" applyFill="1" applyBorder="1" applyAlignment="1">
      <alignment horizontal="center" vertical="center"/>
      <protection/>
    </xf>
    <xf numFmtId="4" fontId="6" fillId="0" borderId="38" xfId="50" applyNumberFormat="1" applyFont="1" applyFill="1" applyBorder="1" applyAlignment="1">
      <alignment vertical="center"/>
      <protection/>
    </xf>
    <xf numFmtId="0" fontId="34" fillId="0" borderId="39" xfId="50" applyFont="1" applyFill="1" applyBorder="1" applyAlignment="1">
      <alignment horizontal="center" vertical="center"/>
      <protection/>
    </xf>
    <xf numFmtId="0" fontId="1" fillId="0" borderId="13" xfId="50" applyFont="1" applyFill="1" applyBorder="1" applyAlignment="1">
      <alignment horizontal="center" vertical="center"/>
      <protection/>
    </xf>
    <xf numFmtId="0" fontId="1" fillId="0" borderId="13" xfId="50" applyFont="1" applyFill="1" applyBorder="1" applyAlignment="1">
      <alignment horizontal="center" vertical="center"/>
      <protection/>
    </xf>
    <xf numFmtId="49" fontId="1" fillId="0" borderId="13" xfId="50" applyNumberFormat="1" applyFont="1" applyFill="1" applyBorder="1" applyAlignment="1">
      <alignment horizontal="center" vertical="center"/>
      <protection/>
    </xf>
    <xf numFmtId="0" fontId="1" fillId="0" borderId="34" xfId="50" applyFont="1" applyFill="1" applyBorder="1" applyAlignment="1">
      <alignment horizontal="center" vertical="center"/>
      <protection/>
    </xf>
    <xf numFmtId="49" fontId="5" fillId="0" borderId="14" xfId="50" applyNumberFormat="1" applyFont="1" applyFill="1" applyBorder="1" applyAlignment="1">
      <alignment horizontal="center" vertical="center"/>
      <protection/>
    </xf>
    <xf numFmtId="49" fontId="1" fillId="0" borderId="40" xfId="50" applyNumberFormat="1" applyFont="1" applyFill="1" applyBorder="1" applyAlignment="1">
      <alignment horizontal="center" vertical="center"/>
      <protection/>
    </xf>
    <xf numFmtId="0" fontId="1" fillId="0" borderId="14" xfId="50" applyFont="1" applyFill="1" applyBorder="1" applyAlignment="1">
      <alignment horizontal="center" vertical="center"/>
      <protection/>
    </xf>
    <xf numFmtId="0" fontId="1" fillId="0" borderId="14" xfId="50" applyFont="1" applyFill="1" applyBorder="1" applyAlignment="1">
      <alignment horizontal="center" vertical="center"/>
      <protection/>
    </xf>
    <xf numFmtId="49" fontId="1" fillId="0" borderId="14" xfId="50" applyNumberFormat="1" applyFont="1" applyFill="1" applyBorder="1" applyAlignment="1">
      <alignment horizontal="center" vertical="center"/>
      <protection/>
    </xf>
    <xf numFmtId="0" fontId="1" fillId="0" borderId="41" xfId="50" applyFont="1" applyBorder="1" applyAlignment="1">
      <alignment vertical="center"/>
      <protection/>
    </xf>
    <xf numFmtId="4" fontId="1" fillId="0" borderId="42" xfId="50" applyNumberFormat="1" applyFont="1" applyFill="1" applyBorder="1" applyAlignment="1">
      <alignment vertical="center"/>
      <protection/>
    </xf>
    <xf numFmtId="4" fontId="38" fillId="0" borderId="19" xfId="50" applyNumberFormat="1" applyFont="1" applyFill="1" applyBorder="1" applyAlignment="1">
      <alignment vertical="center"/>
      <protection/>
    </xf>
    <xf numFmtId="0" fontId="1" fillId="0" borderId="14" xfId="50" applyFont="1" applyBorder="1" applyAlignment="1">
      <alignment horizontal="center" vertical="center"/>
      <protection/>
    </xf>
    <xf numFmtId="0" fontId="1" fillId="0" borderId="40" xfId="50" applyFont="1" applyBorder="1" applyAlignment="1">
      <alignment vertical="center"/>
      <protection/>
    </xf>
    <xf numFmtId="0" fontId="1" fillId="0" borderId="43" xfId="50" applyFont="1" applyFill="1" applyBorder="1" applyAlignment="1">
      <alignment horizontal="center" vertical="center"/>
      <protection/>
    </xf>
    <xf numFmtId="49" fontId="1" fillId="0" borderId="26" xfId="50" applyNumberFormat="1" applyFont="1" applyFill="1" applyBorder="1" applyAlignment="1">
      <alignment horizontal="center" vertical="center"/>
      <protection/>
    </xf>
    <xf numFmtId="0" fontId="1" fillId="0" borderId="26" xfId="50" applyFont="1" applyFill="1" applyBorder="1" applyAlignment="1">
      <alignment horizontal="center" vertical="center"/>
      <protection/>
    </xf>
    <xf numFmtId="0" fontId="1" fillId="0" borderId="26" xfId="50" applyFont="1" applyFill="1" applyBorder="1" applyAlignment="1">
      <alignment horizontal="center" vertical="center"/>
      <protection/>
    </xf>
    <xf numFmtId="49" fontId="1" fillId="0" borderId="30" xfId="50" applyNumberFormat="1" applyFont="1" applyFill="1" applyBorder="1" applyAlignment="1">
      <alignment horizontal="center" vertical="center"/>
      <protection/>
    </xf>
    <xf numFmtId="0" fontId="1" fillId="0" borderId="44" xfId="50" applyFont="1" applyFill="1" applyBorder="1" applyAlignment="1">
      <alignment horizontal="center" vertical="center"/>
      <protection/>
    </xf>
    <xf numFmtId="0" fontId="1" fillId="0" borderId="45" xfId="50" applyFont="1" applyFill="1" applyBorder="1" applyAlignment="1">
      <alignment horizontal="center" vertical="center"/>
      <protection/>
    </xf>
    <xf numFmtId="0" fontId="1" fillId="0" borderId="45" xfId="50" applyFont="1" applyFill="1" applyBorder="1" applyAlignment="1">
      <alignment horizontal="center" vertical="center"/>
      <protection/>
    </xf>
    <xf numFmtId="49" fontId="1" fillId="0" borderId="46" xfId="50" applyNumberFormat="1" applyFont="1" applyFill="1" applyBorder="1" applyAlignment="1">
      <alignment horizontal="center" vertical="center"/>
      <protection/>
    </xf>
    <xf numFmtId="4" fontId="6" fillId="0" borderId="47" xfId="50" applyNumberFormat="1" applyFont="1" applyFill="1" applyBorder="1" applyAlignment="1">
      <alignment vertical="center"/>
      <protection/>
    </xf>
    <xf numFmtId="4" fontId="1" fillId="0" borderId="48" xfId="50" applyNumberFormat="1" applyFont="1" applyFill="1" applyBorder="1" applyAlignment="1">
      <alignment vertical="center"/>
      <protection/>
    </xf>
    <xf numFmtId="4" fontId="38" fillId="0" borderId="16" xfId="50" applyNumberFormat="1" applyFont="1" applyFill="1" applyBorder="1" applyAlignment="1">
      <alignment vertical="center"/>
      <protection/>
    </xf>
    <xf numFmtId="0" fontId="1" fillId="0" borderId="49" xfId="50" applyFont="1" applyFill="1" applyBorder="1" applyAlignment="1">
      <alignment horizontal="center" vertical="center"/>
      <protection/>
    </xf>
    <xf numFmtId="4" fontId="1" fillId="0" borderId="50" xfId="50" applyNumberFormat="1" applyFont="1" applyFill="1" applyBorder="1" applyAlignment="1">
      <alignment vertical="center"/>
      <protection/>
    </xf>
    <xf numFmtId="49" fontId="1" fillId="0" borderId="30" xfId="50" applyNumberFormat="1" applyFont="1" applyFill="1" applyBorder="1" applyAlignment="1">
      <alignment horizontal="center" vertical="center"/>
      <protection/>
    </xf>
    <xf numFmtId="49" fontId="5" fillId="0" borderId="13" xfId="50" applyNumberFormat="1" applyFont="1" applyFill="1" applyBorder="1" applyAlignment="1">
      <alignment horizontal="center" vertical="center"/>
      <protection/>
    </xf>
    <xf numFmtId="0" fontId="1" fillId="0" borderId="13" xfId="50" applyFont="1" applyBorder="1" applyAlignment="1">
      <alignment horizontal="center" vertical="center"/>
      <protection/>
    </xf>
    <xf numFmtId="49" fontId="1" fillId="0" borderId="13" xfId="50" applyNumberFormat="1" applyFont="1" applyFill="1" applyBorder="1" applyAlignment="1">
      <alignment horizontal="center" vertical="center"/>
      <protection/>
    </xf>
    <xf numFmtId="4" fontId="38" fillId="24" borderId="19" xfId="50" applyNumberFormat="1" applyFont="1" applyFill="1" applyBorder="1" applyAlignment="1">
      <alignment vertical="center"/>
      <protection/>
    </xf>
    <xf numFmtId="4" fontId="1" fillId="0" borderId="22" xfId="50" applyNumberFormat="1" applyFont="1" applyFill="1" applyBorder="1" applyAlignment="1">
      <alignment vertical="center"/>
      <protection/>
    </xf>
    <xf numFmtId="0" fontId="6" fillId="0" borderId="51" xfId="50" applyFont="1" applyFill="1" applyBorder="1" applyAlignment="1">
      <alignment horizontal="center" vertical="center"/>
      <protection/>
    </xf>
    <xf numFmtId="0" fontId="1" fillId="0" borderId="52" xfId="50" applyFont="1" applyBorder="1" applyAlignment="1">
      <alignment horizontal="center" vertical="center"/>
      <protection/>
    </xf>
    <xf numFmtId="0" fontId="6" fillId="0" borderId="34" xfId="50" applyFont="1" applyFill="1" applyBorder="1" applyAlignment="1">
      <alignment horizontal="center" vertical="center"/>
      <protection/>
    </xf>
    <xf numFmtId="49" fontId="6" fillId="0" borderId="14" xfId="50" applyNumberFormat="1" applyFont="1" applyFill="1" applyBorder="1" applyAlignment="1">
      <alignment horizontal="center" vertical="center"/>
      <protection/>
    </xf>
    <xf numFmtId="0" fontId="6" fillId="0" borderId="14" xfId="50" applyFont="1" applyFill="1" applyBorder="1" applyAlignment="1">
      <alignment horizontal="center" vertical="center"/>
      <protection/>
    </xf>
    <xf numFmtId="0" fontId="6" fillId="0" borderId="14" xfId="50" applyFont="1" applyFill="1" applyBorder="1" applyAlignment="1">
      <alignment horizontal="center" vertical="center"/>
      <protection/>
    </xf>
    <xf numFmtId="49" fontId="6" fillId="0" borderId="41" xfId="50" applyNumberFormat="1" applyFont="1" applyFill="1" applyBorder="1" applyAlignment="1">
      <alignment horizontal="center" vertical="center"/>
      <protection/>
    </xf>
    <xf numFmtId="4" fontId="6" fillId="0" borderId="29" xfId="50" applyNumberFormat="1" applyFont="1" applyFill="1" applyBorder="1" applyAlignment="1">
      <alignment vertical="center"/>
      <protection/>
    </xf>
    <xf numFmtId="4" fontId="1" fillId="0" borderId="53" xfId="50" applyNumberFormat="1" applyFont="1" applyFill="1" applyBorder="1" applyAlignment="1">
      <alignment vertical="center"/>
      <protection/>
    </xf>
    <xf numFmtId="0" fontId="34" fillId="0" borderId="44" xfId="50" applyFont="1" applyFill="1" applyBorder="1" applyAlignment="1">
      <alignment horizontal="center" vertical="center"/>
      <protection/>
    </xf>
    <xf numFmtId="4" fontId="38" fillId="24" borderId="16" xfId="50" applyNumberFormat="1" applyFont="1" applyFill="1" applyBorder="1" applyAlignment="1">
      <alignment vertical="center"/>
      <protection/>
    </xf>
    <xf numFmtId="0" fontId="1" fillId="0" borderId="13" xfId="50" applyFont="1" applyFill="1" applyBorder="1" applyAlignment="1">
      <alignment horizontal="left" vertical="center" wrapText="1"/>
      <protection/>
    </xf>
    <xf numFmtId="0" fontId="1" fillId="0" borderId="54" xfId="50" applyFont="1" applyFill="1" applyBorder="1" applyAlignment="1">
      <alignment horizontal="center" vertical="center"/>
      <protection/>
    </xf>
    <xf numFmtId="49" fontId="5" fillId="0" borderId="55" xfId="50" applyNumberFormat="1" applyFont="1" applyFill="1" applyBorder="1" applyAlignment="1">
      <alignment horizontal="center" vertical="center"/>
      <protection/>
    </xf>
    <xf numFmtId="49" fontId="1" fillId="0" borderId="45" xfId="50" applyNumberFormat="1" applyFont="1" applyFill="1" applyBorder="1" applyAlignment="1">
      <alignment horizontal="center" vertical="center"/>
      <protection/>
    </xf>
    <xf numFmtId="0" fontId="1" fillId="0" borderId="45" xfId="50" applyFont="1" applyFill="1" applyBorder="1" applyAlignment="1">
      <alignment horizontal="left" vertical="center" wrapText="1"/>
      <protection/>
    </xf>
    <xf numFmtId="4" fontId="38" fillId="24" borderId="21" xfId="50" applyNumberFormat="1" applyFont="1" applyFill="1" applyBorder="1" applyAlignment="1">
      <alignment vertical="center"/>
      <protection/>
    </xf>
    <xf numFmtId="0" fontId="1" fillId="0" borderId="56" xfId="50" applyFont="1" applyFill="1" applyBorder="1" applyAlignment="1">
      <alignment horizontal="center" vertical="center"/>
      <protection/>
    </xf>
    <xf numFmtId="49" fontId="5" fillId="0" borderId="57" xfId="50" applyNumberFormat="1" applyFont="1" applyFill="1" applyBorder="1" applyAlignment="1">
      <alignment horizontal="center" vertical="center"/>
      <protection/>
    </xf>
    <xf numFmtId="0" fontId="1" fillId="0" borderId="26" xfId="50" applyFont="1" applyFill="1" applyBorder="1" applyAlignment="1">
      <alignment horizontal="left" vertical="center" wrapText="1"/>
      <protection/>
    </xf>
    <xf numFmtId="0" fontId="6" fillId="0" borderId="34" xfId="50" applyFont="1" applyBorder="1" applyAlignment="1">
      <alignment horizontal="center" vertical="center"/>
      <protection/>
    </xf>
    <xf numFmtId="0" fontId="6" fillId="0" borderId="14" xfId="50" applyFont="1" applyBorder="1" applyAlignment="1">
      <alignment horizontal="center" vertical="center"/>
      <protection/>
    </xf>
    <xf numFmtId="0" fontId="6" fillId="0" borderId="14" xfId="50" applyFont="1" applyBorder="1" applyAlignment="1">
      <alignment horizontal="center" vertical="center"/>
      <protection/>
    </xf>
    <xf numFmtId="49" fontId="6" fillId="0" borderId="41" xfId="50" applyNumberFormat="1" applyFont="1" applyBorder="1" applyAlignment="1">
      <alignment horizontal="center" vertical="center"/>
      <protection/>
    </xf>
    <xf numFmtId="0" fontId="1" fillId="0" borderId="43" xfId="50" applyFont="1" applyBorder="1" applyAlignment="1">
      <alignment horizontal="center" vertical="center"/>
      <protection/>
    </xf>
    <xf numFmtId="0" fontId="6" fillId="0" borderId="35" xfId="50" applyFont="1" applyBorder="1" applyAlignment="1">
      <alignment horizontal="center" vertical="center"/>
      <protection/>
    </xf>
    <xf numFmtId="0" fontId="6" fillId="0" borderId="36" xfId="50" applyFont="1" applyBorder="1" applyAlignment="1">
      <alignment horizontal="center" vertical="center"/>
      <protection/>
    </xf>
    <xf numFmtId="0" fontId="6" fillId="0" borderId="36" xfId="50" applyFont="1" applyBorder="1" applyAlignment="1">
      <alignment horizontal="center" vertical="center"/>
      <protection/>
    </xf>
    <xf numFmtId="49" fontId="6" fillId="0" borderId="37" xfId="50" applyNumberFormat="1" applyFont="1" applyBorder="1" applyAlignment="1">
      <alignment horizontal="center" vertical="center"/>
      <protection/>
    </xf>
    <xf numFmtId="4" fontId="6" fillId="0" borderId="51" xfId="50" applyNumberFormat="1" applyFont="1" applyFill="1" applyBorder="1" applyAlignment="1">
      <alignment vertical="center"/>
      <protection/>
    </xf>
    <xf numFmtId="0" fontId="0" fillId="0" borderId="58" xfId="50" applyFont="1" applyBorder="1" applyAlignment="1">
      <alignment vertical="center"/>
      <protection/>
    </xf>
    <xf numFmtId="49" fontId="1" fillId="0" borderId="41" xfId="50" applyNumberFormat="1" applyFont="1" applyFill="1" applyBorder="1" applyAlignment="1">
      <alignment horizontal="center" vertical="center"/>
      <protection/>
    </xf>
    <xf numFmtId="0" fontId="37" fillId="0" borderId="15" xfId="48" applyFont="1" applyFill="1" applyBorder="1" applyAlignment="1">
      <alignment vertical="center"/>
      <protection/>
    </xf>
    <xf numFmtId="0" fontId="1" fillId="0" borderId="40" xfId="50" applyFont="1" applyBorder="1" applyAlignment="1">
      <alignment horizontal="center" vertical="center"/>
      <protection/>
    </xf>
    <xf numFmtId="0" fontId="1" fillId="0" borderId="59" xfId="50" applyFont="1" applyBorder="1" applyAlignment="1">
      <alignment vertical="center"/>
      <protection/>
    </xf>
    <xf numFmtId="4" fontId="1" fillId="0" borderId="29" xfId="50" applyNumberFormat="1" applyFont="1" applyFill="1" applyBorder="1" applyAlignment="1">
      <alignment vertical="center"/>
      <protection/>
    </xf>
    <xf numFmtId="0" fontId="1" fillId="0" borderId="41" xfId="50" applyFont="1" applyBorder="1" applyAlignment="1">
      <alignment horizontal="center" vertical="center"/>
      <protection/>
    </xf>
    <xf numFmtId="0" fontId="1" fillId="0" borderId="25" xfId="50" applyFont="1" applyBorder="1" applyAlignment="1">
      <alignment vertical="center"/>
      <protection/>
    </xf>
    <xf numFmtId="0" fontId="1" fillId="0" borderId="60" xfId="50" applyFont="1" applyBorder="1" applyAlignment="1">
      <alignment horizontal="center" vertical="center"/>
      <protection/>
    </xf>
    <xf numFmtId="0" fontId="0" fillId="0" borderId="61" xfId="50" applyFont="1" applyBorder="1" applyAlignment="1">
      <alignment vertical="center"/>
      <protection/>
    </xf>
    <xf numFmtId="0" fontId="1" fillId="0" borderId="30" xfId="50" applyFont="1" applyBorder="1" applyAlignment="1">
      <alignment horizontal="center" vertical="center"/>
      <protection/>
    </xf>
    <xf numFmtId="0" fontId="1" fillId="0" borderId="27" xfId="50" applyFont="1" applyBorder="1" applyAlignment="1">
      <alignment vertical="center"/>
      <protection/>
    </xf>
    <xf numFmtId="0" fontId="6" fillId="0" borderId="51" xfId="50" applyFont="1" applyBorder="1" applyAlignment="1">
      <alignment horizontal="center" vertical="center"/>
      <protection/>
    </xf>
    <xf numFmtId="0" fontId="1" fillId="0" borderId="26" xfId="50" applyFont="1" applyBorder="1" applyAlignment="1">
      <alignment horizontal="center" vertical="center"/>
      <protection/>
    </xf>
    <xf numFmtId="4" fontId="38" fillId="24" borderId="40" xfId="50" applyNumberFormat="1" applyFont="1" applyFill="1" applyBorder="1" applyAlignment="1">
      <alignment vertical="center"/>
      <protection/>
    </xf>
    <xf numFmtId="4" fontId="38" fillId="0" borderId="42" xfId="50" applyNumberFormat="1" applyFont="1" applyFill="1" applyBorder="1" applyAlignment="1">
      <alignment vertical="center"/>
      <protection/>
    </xf>
    <xf numFmtId="4" fontId="38" fillId="0" borderId="40" xfId="50" applyNumberFormat="1" applyFont="1" applyFill="1" applyBorder="1" applyAlignment="1">
      <alignment vertical="center"/>
      <protection/>
    </xf>
    <xf numFmtId="4" fontId="38" fillId="0" borderId="48" xfId="50" applyNumberFormat="1" applyFont="1" applyFill="1" applyBorder="1" applyAlignment="1">
      <alignment vertical="center"/>
      <protection/>
    </xf>
    <xf numFmtId="4" fontId="38" fillId="0" borderId="30" xfId="50" applyNumberFormat="1" applyFont="1" applyFill="1" applyBorder="1" applyAlignment="1">
      <alignment vertical="center"/>
      <protection/>
    </xf>
    <xf numFmtId="4" fontId="38" fillId="24" borderId="42" xfId="50" applyNumberFormat="1" applyFont="1" applyFill="1" applyBorder="1" applyAlignment="1">
      <alignment vertical="center"/>
      <protection/>
    </xf>
    <xf numFmtId="4" fontId="6" fillId="0" borderId="53" xfId="50" applyNumberFormat="1" applyFont="1" applyFill="1" applyBorder="1" applyAlignment="1">
      <alignment vertical="center"/>
      <protection/>
    </xf>
    <xf numFmtId="4" fontId="38" fillId="24" borderId="48" xfId="50" applyNumberFormat="1" applyFont="1" applyFill="1" applyBorder="1" applyAlignment="1">
      <alignment vertical="center"/>
      <protection/>
    </xf>
    <xf numFmtId="4" fontId="38" fillId="24" borderId="50" xfId="50" applyNumberFormat="1" applyFont="1" applyFill="1" applyBorder="1" applyAlignment="1">
      <alignment vertical="center"/>
      <protection/>
    </xf>
    <xf numFmtId="4" fontId="34" fillId="0" borderId="11" xfId="50" applyNumberFormat="1" applyFont="1" applyFill="1" applyBorder="1" applyAlignment="1">
      <alignment vertical="center"/>
      <protection/>
    </xf>
    <xf numFmtId="49" fontId="6" fillId="0" borderId="57" xfId="50" applyNumberFormat="1" applyFont="1" applyFill="1" applyBorder="1" applyAlignment="1">
      <alignment horizontal="center" vertical="center"/>
      <protection/>
    </xf>
    <xf numFmtId="0" fontId="1" fillId="0" borderId="60" xfId="50" applyFont="1" applyFill="1" applyBorder="1" applyAlignment="1">
      <alignment horizontal="center" vertical="center"/>
      <protection/>
    </xf>
    <xf numFmtId="0" fontId="1" fillId="0" borderId="57" xfId="50" applyFont="1" applyFill="1" applyBorder="1" applyAlignment="1">
      <alignment horizontal="center" vertical="center"/>
      <protection/>
    </xf>
    <xf numFmtId="0" fontId="1" fillId="0" borderId="57" xfId="50" applyFont="1" applyFill="1" applyBorder="1" applyAlignment="1">
      <alignment horizontal="center" vertical="center"/>
      <protection/>
    </xf>
    <xf numFmtId="49" fontId="1" fillId="0" borderId="62" xfId="50" applyNumberFormat="1" applyFont="1" applyFill="1" applyBorder="1" applyAlignment="1">
      <alignment horizontal="center" vertical="center"/>
      <protection/>
    </xf>
    <xf numFmtId="0" fontId="31" fillId="0" borderId="0" xfId="51" applyFont="1" applyAlignment="1">
      <alignment vertical="center"/>
      <protection/>
    </xf>
    <xf numFmtId="0" fontId="5" fillId="0" borderId="0" xfId="51" applyFont="1" applyBorder="1" applyAlignment="1">
      <alignment vertical="center"/>
      <protection/>
    </xf>
    <xf numFmtId="49" fontId="1" fillId="0" borderId="41" xfId="51" applyNumberFormat="1" applyFont="1" applyFill="1" applyBorder="1" applyAlignment="1">
      <alignment horizontal="center" vertical="center"/>
      <protection/>
    </xf>
    <xf numFmtId="0" fontId="37" fillId="0" borderId="40" xfId="48" applyFont="1" applyFill="1" applyBorder="1" applyAlignment="1">
      <alignment vertical="center" wrapText="1"/>
      <protection/>
    </xf>
    <xf numFmtId="171" fontId="38" fillId="24" borderId="19" xfId="50" applyNumberFormat="1" applyFont="1" applyFill="1" applyBorder="1" applyAlignment="1">
      <alignment vertical="center"/>
      <protection/>
    </xf>
    <xf numFmtId="0" fontId="37" fillId="0" borderId="63" xfId="48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vertical="center" wrapText="1"/>
    </xf>
    <xf numFmtId="0" fontId="8" fillId="0" borderId="29" xfId="0" applyFont="1" applyBorder="1" applyAlignment="1">
      <alignment horizontal="right" vertical="center" wrapText="1"/>
    </xf>
    <xf numFmtId="4" fontId="8" fillId="0" borderId="41" xfId="0" applyNumberFormat="1" applyFont="1" applyBorder="1" applyAlignment="1">
      <alignment horizontal="right" vertical="center" wrapText="1"/>
    </xf>
    <xf numFmtId="4" fontId="8" fillId="0" borderId="36" xfId="0" applyNumberFormat="1" applyFont="1" applyBorder="1" applyAlignment="1">
      <alignment horizontal="right" vertical="center" wrapText="1"/>
    </xf>
    <xf numFmtId="4" fontId="8" fillId="0" borderId="36" xfId="0" applyNumberFormat="1" applyFont="1" applyBorder="1" applyAlignment="1">
      <alignment horizontal="right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0" fontId="9" fillId="0" borderId="42" xfId="0" applyFont="1" applyBorder="1" applyAlignment="1">
      <alignment vertical="center" wrapText="1"/>
    </xf>
    <xf numFmtId="0" fontId="9" fillId="0" borderId="19" xfId="0" applyFont="1" applyBorder="1" applyAlignment="1">
      <alignment horizontal="right" vertical="center" wrapText="1"/>
    </xf>
    <xf numFmtId="4" fontId="9" fillId="0" borderId="40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171" fontId="9" fillId="0" borderId="13" xfId="0" applyNumberFormat="1" applyFont="1" applyFill="1" applyBorder="1" applyAlignment="1">
      <alignment horizontal="right" vertical="center" wrapText="1"/>
    </xf>
    <xf numFmtId="4" fontId="9" fillId="0" borderId="25" xfId="0" applyNumberFormat="1" applyFont="1" applyBorder="1" applyAlignment="1">
      <alignment horizontal="right" vertical="center" wrapText="1"/>
    </xf>
    <xf numFmtId="0" fontId="8" fillId="0" borderId="42" xfId="0" applyFont="1" applyBorder="1" applyAlignment="1">
      <alignment vertical="center" wrapText="1"/>
    </xf>
    <xf numFmtId="4" fontId="8" fillId="0" borderId="42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0" fontId="9" fillId="0" borderId="44" xfId="0" applyFont="1" applyBorder="1" applyAlignment="1">
      <alignment vertical="center" wrapText="1"/>
    </xf>
    <xf numFmtId="4" fontId="9" fillId="0" borderId="42" xfId="0" applyNumberFormat="1" applyFont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4" fontId="8" fillId="0" borderId="64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4" fontId="9" fillId="0" borderId="26" xfId="0" applyNumberFormat="1" applyFont="1" applyBorder="1" applyAlignment="1">
      <alignment horizontal="right" vertical="center" wrapText="1"/>
    </xf>
    <xf numFmtId="0" fontId="8" fillId="0" borderId="33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4" fontId="8" fillId="0" borderId="33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6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right" vertical="center" wrapText="1"/>
    </xf>
    <xf numFmtId="171" fontId="9" fillId="0" borderId="14" xfId="0" applyNumberFormat="1" applyFont="1" applyFill="1" applyBorder="1" applyAlignment="1">
      <alignment horizontal="right" vertical="center" wrapText="1"/>
    </xf>
    <xf numFmtId="173" fontId="9" fillId="0" borderId="14" xfId="0" applyNumberFormat="1" applyFont="1" applyFill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9" fillId="0" borderId="67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right" vertical="center" wrapText="1"/>
    </xf>
    <xf numFmtId="4" fontId="9" fillId="0" borderId="45" xfId="0" applyNumberFormat="1" applyFont="1" applyBorder="1" applyAlignment="1">
      <alignment horizontal="right" vertical="center" wrapText="1"/>
    </xf>
    <xf numFmtId="4" fontId="9" fillId="0" borderId="45" xfId="0" applyNumberFormat="1" applyFont="1" applyFill="1" applyBorder="1" applyAlignment="1">
      <alignment horizontal="right" vertical="center" wrapText="1"/>
    </xf>
    <xf numFmtId="4" fontId="9" fillId="0" borderId="55" xfId="0" applyNumberFormat="1" applyFont="1" applyBorder="1" applyAlignment="1">
      <alignment horizontal="right" vertical="center" wrapText="1"/>
    </xf>
    <xf numFmtId="4" fontId="9" fillId="0" borderId="63" xfId="0" applyNumberFormat="1" applyFont="1" applyBorder="1" applyAlignment="1">
      <alignment horizontal="right" vertical="center" wrapText="1"/>
    </xf>
    <xf numFmtId="0" fontId="8" fillId="0" borderId="6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4" fontId="1" fillId="0" borderId="68" xfId="50" applyNumberFormat="1" applyFont="1" applyFill="1" applyBorder="1" applyAlignment="1">
      <alignment vertical="center"/>
      <protection/>
    </xf>
    <xf numFmtId="0" fontId="37" fillId="0" borderId="30" xfId="48" applyFont="1" applyFill="1" applyBorder="1" applyAlignment="1">
      <alignment vertical="center" wrapText="1"/>
      <protection/>
    </xf>
    <xf numFmtId="0" fontId="1" fillId="0" borderId="40" xfId="50" applyFont="1" applyFill="1" applyBorder="1" applyAlignment="1">
      <alignment horizontal="center" vertical="center"/>
      <protection/>
    </xf>
    <xf numFmtId="0" fontId="1" fillId="0" borderId="40" xfId="50" applyFont="1" applyFill="1" applyBorder="1" applyAlignment="1">
      <alignment vertical="center"/>
      <protection/>
    </xf>
    <xf numFmtId="0" fontId="37" fillId="0" borderId="41" xfId="48" applyFont="1" applyFill="1" applyBorder="1" applyAlignment="1">
      <alignment vertical="center" wrapText="1"/>
      <protection/>
    </xf>
    <xf numFmtId="0" fontId="1" fillId="0" borderId="44" xfId="50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9" xfId="50" applyFont="1" applyBorder="1" applyAlignment="1">
      <alignment horizontal="center" vertical="center"/>
      <protection/>
    </xf>
    <xf numFmtId="0" fontId="4" fillId="0" borderId="22" xfId="50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0" fontId="4" fillId="0" borderId="70" xfId="50" applyFont="1" applyBorder="1" applyAlignment="1">
      <alignment horizontal="center" vertical="center"/>
      <protection/>
    </xf>
    <xf numFmtId="4" fontId="1" fillId="0" borderId="44" xfId="50" applyNumberFormat="1" applyFont="1" applyFill="1" applyBorder="1" applyAlignment="1">
      <alignment vertical="center"/>
      <protection/>
    </xf>
    <xf numFmtId="171" fontId="9" fillId="0" borderId="13" xfId="0" applyNumberFormat="1" applyFont="1" applyBorder="1" applyAlignment="1">
      <alignment horizontal="right" vertical="center" wrapText="1"/>
    </xf>
    <xf numFmtId="4" fontId="4" fillId="0" borderId="71" xfId="50" applyNumberFormat="1" applyFont="1" applyFill="1" applyBorder="1" applyAlignment="1">
      <alignment vertical="center"/>
      <protection/>
    </xf>
    <xf numFmtId="4" fontId="1" fillId="0" borderId="72" xfId="50" applyNumberFormat="1" applyFont="1" applyFill="1" applyBorder="1" applyAlignment="1">
      <alignment vertical="center"/>
      <protection/>
    </xf>
    <xf numFmtId="0" fontId="1" fillId="0" borderId="41" xfId="50" applyFont="1" applyFill="1" applyBorder="1" applyAlignment="1">
      <alignment horizontal="center" vertical="center"/>
      <protection/>
    </xf>
    <xf numFmtId="49" fontId="1" fillId="0" borderId="41" xfId="50" applyNumberFormat="1" applyFont="1" applyFill="1" applyBorder="1" applyAlignment="1">
      <alignment horizontal="center" vertical="center"/>
      <protection/>
    </xf>
    <xf numFmtId="0" fontId="0" fillId="0" borderId="0" xfId="50" applyAlignment="1">
      <alignment vertical="center"/>
      <protection/>
    </xf>
    <xf numFmtId="49" fontId="1" fillId="0" borderId="40" xfId="51" applyNumberFormat="1" applyFont="1" applyFill="1" applyBorder="1" applyAlignment="1">
      <alignment horizontal="center" vertical="center"/>
      <protection/>
    </xf>
    <xf numFmtId="49" fontId="1" fillId="0" borderId="40" xfId="50" applyNumberFormat="1" applyFont="1" applyFill="1" applyBorder="1" applyAlignment="1">
      <alignment horizontal="center" vertical="center"/>
      <protection/>
    </xf>
    <xf numFmtId="4" fontId="1" fillId="0" borderId="73" xfId="50" applyNumberFormat="1" applyFont="1" applyFill="1" applyBorder="1" applyAlignment="1">
      <alignment vertical="center"/>
      <protection/>
    </xf>
    <xf numFmtId="4" fontId="1" fillId="0" borderId="21" xfId="50" applyNumberFormat="1" applyFont="1" applyBorder="1" applyAlignment="1">
      <alignment vertical="center"/>
      <protection/>
    </xf>
    <xf numFmtId="0" fontId="1" fillId="0" borderId="39" xfId="50" applyFont="1" applyBorder="1" applyAlignment="1">
      <alignment horizontal="center" vertical="center"/>
      <protection/>
    </xf>
    <xf numFmtId="4" fontId="1" fillId="0" borderId="64" xfId="50" applyNumberFormat="1" applyFont="1" applyFill="1" applyBorder="1" applyAlignment="1">
      <alignment vertical="center"/>
      <protection/>
    </xf>
    <xf numFmtId="4" fontId="1" fillId="0" borderId="19" xfId="50" applyNumberFormat="1" applyFont="1" applyFill="1" applyBorder="1" applyAlignment="1">
      <alignment/>
      <protection/>
    </xf>
    <xf numFmtId="0" fontId="0" fillId="0" borderId="0" xfId="0" applyBorder="1" applyAlignment="1">
      <alignment/>
    </xf>
    <xf numFmtId="0" fontId="1" fillId="0" borderId="52" xfId="50" applyFont="1" applyFill="1" applyBorder="1" applyAlignment="1">
      <alignment horizontal="center" vertical="center"/>
      <protection/>
    </xf>
    <xf numFmtId="49" fontId="6" fillId="0" borderId="26" xfId="50" applyNumberFormat="1" applyFont="1" applyFill="1" applyBorder="1" applyAlignment="1">
      <alignment horizontal="center" vertical="center"/>
      <protection/>
    </xf>
    <xf numFmtId="0" fontId="1" fillId="0" borderId="66" xfId="50" applyFont="1" applyFill="1" applyBorder="1" applyAlignment="1">
      <alignment horizontal="center" vertical="center"/>
      <protection/>
    </xf>
    <xf numFmtId="4" fontId="38" fillId="0" borderId="29" xfId="50" applyNumberFormat="1" applyFont="1" applyFill="1" applyBorder="1" applyAlignment="1">
      <alignment vertical="center"/>
      <protection/>
    </xf>
    <xf numFmtId="4" fontId="8" fillId="0" borderId="32" xfId="0" applyNumberFormat="1" applyFont="1" applyBorder="1" applyAlignment="1">
      <alignment horizontal="right" vertical="center" wrapText="1"/>
    </xf>
    <xf numFmtId="49" fontId="1" fillId="0" borderId="30" xfId="51" applyNumberFormat="1" applyFont="1" applyFill="1" applyBorder="1" applyAlignment="1">
      <alignment horizontal="center" vertical="center"/>
      <protection/>
    </xf>
    <xf numFmtId="4" fontId="8" fillId="0" borderId="10" xfId="0" applyNumberFormat="1" applyFont="1" applyBorder="1" applyAlignment="1">
      <alignment horizontal="right" wrapText="1"/>
    </xf>
    <xf numFmtId="0" fontId="4" fillId="0" borderId="74" xfId="50" applyFont="1" applyBorder="1" applyAlignment="1">
      <alignment horizontal="center" vertical="center"/>
      <protection/>
    </xf>
    <xf numFmtId="4" fontId="4" fillId="0" borderId="33" xfId="50" applyNumberFormat="1" applyFont="1" applyFill="1" applyBorder="1" applyAlignment="1">
      <alignment vertical="center"/>
      <protection/>
    </xf>
    <xf numFmtId="4" fontId="4" fillId="0" borderId="11" xfId="50" applyNumberFormat="1" applyFont="1" applyFill="1" applyBorder="1" applyAlignment="1">
      <alignment vertical="center"/>
      <protection/>
    </xf>
    <xf numFmtId="0" fontId="6" fillId="0" borderId="31" xfId="50" applyFont="1" applyBorder="1" applyAlignment="1">
      <alignment horizontal="center" vertical="center"/>
      <protection/>
    </xf>
    <xf numFmtId="49" fontId="6" fillId="0" borderId="10" xfId="50" applyNumberFormat="1" applyFont="1" applyBorder="1" applyAlignment="1">
      <alignment horizontal="center" vertical="center"/>
      <protection/>
    </xf>
    <xf numFmtId="0" fontId="6" fillId="0" borderId="10" xfId="50" applyFont="1" applyBorder="1" applyAlignment="1">
      <alignment horizontal="center" vertical="center"/>
      <protection/>
    </xf>
    <xf numFmtId="0" fontId="6" fillId="0" borderId="32" xfId="50" applyFont="1" applyBorder="1" applyAlignment="1">
      <alignment vertical="center"/>
      <protection/>
    </xf>
    <xf numFmtId="4" fontId="6" fillId="0" borderId="33" xfId="50" applyNumberFormat="1" applyFont="1" applyFill="1" applyBorder="1" applyAlignment="1">
      <alignment vertical="center"/>
      <protection/>
    </xf>
    <xf numFmtId="4" fontId="6" fillId="0" borderId="11" xfId="50" applyNumberFormat="1" applyFont="1" applyFill="1" applyBorder="1" applyAlignment="1">
      <alignment vertical="center"/>
      <protection/>
    </xf>
    <xf numFmtId="0" fontId="40" fillId="0" borderId="35" xfId="50" applyFont="1" applyBorder="1" applyAlignment="1">
      <alignment horizontal="center" vertical="center"/>
      <protection/>
    </xf>
    <xf numFmtId="49" fontId="40" fillId="0" borderId="36" xfId="50" applyNumberFormat="1" applyFont="1" applyBorder="1" applyAlignment="1">
      <alignment horizontal="center" vertical="center"/>
      <protection/>
    </xf>
    <xf numFmtId="0" fontId="40" fillId="0" borderId="36" xfId="50" applyFont="1" applyBorder="1" applyAlignment="1">
      <alignment horizontal="center" vertical="center"/>
      <protection/>
    </xf>
    <xf numFmtId="0" fontId="40" fillId="0" borderId="37" xfId="50" applyFont="1" applyBorder="1" applyAlignment="1">
      <alignment vertical="center"/>
      <protection/>
    </xf>
    <xf numFmtId="4" fontId="40" fillId="0" borderId="38" xfId="50" applyNumberFormat="1" applyFont="1" applyFill="1" applyBorder="1" applyAlignment="1">
      <alignment vertical="center"/>
      <protection/>
    </xf>
    <xf numFmtId="4" fontId="40" fillId="0" borderId="47" xfId="50" applyNumberFormat="1" applyFont="1" applyFill="1" applyBorder="1" applyAlignment="1">
      <alignment vertical="center"/>
      <protection/>
    </xf>
    <xf numFmtId="49" fontId="1" fillId="0" borderId="14" xfId="50" applyNumberFormat="1" applyFont="1" applyBorder="1" applyAlignment="1">
      <alignment horizontal="center" vertical="center"/>
      <protection/>
    </xf>
    <xf numFmtId="4" fontId="1" fillId="0" borderId="42" xfId="52" applyNumberFormat="1" applyFont="1" applyFill="1" applyBorder="1" applyAlignment="1">
      <alignment vertical="center"/>
      <protection/>
    </xf>
    <xf numFmtId="0" fontId="1" fillId="0" borderId="46" xfId="50" applyFont="1" applyBorder="1" applyAlignment="1">
      <alignment vertical="center"/>
      <protection/>
    </xf>
    <xf numFmtId="0" fontId="1" fillId="0" borderId="46" xfId="50" applyFont="1" applyFill="1" applyBorder="1" applyAlignment="1">
      <alignment vertical="center"/>
      <protection/>
    </xf>
    <xf numFmtId="0" fontId="40" fillId="0" borderId="39" xfId="50" applyFont="1" applyBorder="1" applyAlignment="1">
      <alignment horizontal="center" vertical="center"/>
      <protection/>
    </xf>
    <xf numFmtId="49" fontId="40" fillId="0" borderId="13" xfId="50" applyNumberFormat="1" applyFont="1" applyBorder="1" applyAlignment="1">
      <alignment horizontal="center" vertical="center"/>
      <protection/>
    </xf>
    <xf numFmtId="0" fontId="40" fillId="0" borderId="13" xfId="50" applyFont="1" applyBorder="1" applyAlignment="1">
      <alignment horizontal="center" vertical="center"/>
      <protection/>
    </xf>
    <xf numFmtId="0" fontId="40" fillId="0" borderId="40" xfId="50" applyFont="1" applyBorder="1" applyAlignment="1">
      <alignment vertical="center"/>
      <protection/>
    </xf>
    <xf numFmtId="4" fontId="40" fillId="0" borderId="19" xfId="50" applyNumberFormat="1" applyFont="1" applyFill="1" applyBorder="1" applyAlignment="1">
      <alignment vertical="center"/>
      <protection/>
    </xf>
    <xf numFmtId="4" fontId="40" fillId="0" borderId="42" xfId="50" applyNumberFormat="1" applyFont="1" applyFill="1" applyBorder="1" applyAlignment="1">
      <alignment vertical="center"/>
      <protection/>
    </xf>
    <xf numFmtId="0" fontId="1" fillId="0" borderId="59" xfId="52" applyFont="1" applyBorder="1" applyAlignment="1">
      <alignment vertical="center"/>
      <protection/>
    </xf>
    <xf numFmtId="4" fontId="1" fillId="0" borderId="19" xfId="52" applyNumberFormat="1" applyFont="1" applyFill="1" applyBorder="1" applyAlignment="1">
      <alignment vertical="center"/>
      <protection/>
    </xf>
    <xf numFmtId="0" fontId="40" fillId="0" borderId="39" xfId="50" applyFont="1" applyFill="1" applyBorder="1" applyAlignment="1">
      <alignment horizontal="center" vertical="center"/>
      <protection/>
    </xf>
    <xf numFmtId="0" fontId="40" fillId="0" borderId="75" xfId="50" applyFont="1" applyFill="1" applyBorder="1" applyAlignment="1">
      <alignment horizontal="center" vertical="center"/>
      <protection/>
    </xf>
    <xf numFmtId="49" fontId="40" fillId="0" borderId="45" xfId="50" applyNumberFormat="1" applyFont="1" applyBorder="1" applyAlignment="1">
      <alignment horizontal="center" vertical="center"/>
      <protection/>
    </xf>
    <xf numFmtId="0" fontId="1" fillId="0" borderId="75" xfId="50" applyFont="1" applyFill="1" applyBorder="1" applyAlignment="1">
      <alignment horizontal="center" vertical="center"/>
      <protection/>
    </xf>
    <xf numFmtId="49" fontId="1" fillId="0" borderId="45" xfId="50" applyNumberFormat="1" applyFont="1" applyBorder="1" applyAlignment="1">
      <alignment horizontal="center" vertical="center"/>
      <protection/>
    </xf>
    <xf numFmtId="0" fontId="1" fillId="0" borderId="45" xfId="50" applyFont="1" applyBorder="1" applyAlignment="1">
      <alignment horizontal="center" vertical="center"/>
      <protection/>
    </xf>
    <xf numFmtId="49" fontId="1" fillId="0" borderId="26" xfId="50" applyNumberFormat="1" applyFont="1" applyBorder="1" applyAlignment="1">
      <alignment horizontal="center" vertical="center"/>
      <protection/>
    </xf>
    <xf numFmtId="0" fontId="1" fillId="0" borderId="30" xfId="50" applyFont="1" applyBorder="1" applyAlignment="1">
      <alignment vertical="center"/>
      <protection/>
    </xf>
    <xf numFmtId="0" fontId="6" fillId="0" borderId="31" xfId="50" applyFont="1" applyFill="1" applyBorder="1" applyAlignment="1">
      <alignment horizontal="center" vertical="center"/>
      <protection/>
    </xf>
    <xf numFmtId="0" fontId="40" fillId="0" borderId="35" xfId="50" applyFont="1" applyFill="1" applyBorder="1" applyAlignment="1">
      <alignment horizontal="center" vertical="center"/>
      <protection/>
    </xf>
    <xf numFmtId="4" fontId="40" fillId="0" borderId="71" xfId="50" applyNumberFormat="1" applyFont="1" applyFill="1" applyBorder="1" applyAlignment="1">
      <alignment vertical="center"/>
      <protection/>
    </xf>
    <xf numFmtId="0" fontId="40" fillId="0" borderId="34" xfId="50" applyFont="1" applyFill="1" applyBorder="1" applyAlignment="1">
      <alignment horizontal="center" vertical="center"/>
      <protection/>
    </xf>
    <xf numFmtId="49" fontId="40" fillId="0" borderId="14" xfId="50" applyNumberFormat="1" applyFont="1" applyBorder="1" applyAlignment="1">
      <alignment horizontal="center" vertical="center"/>
      <protection/>
    </xf>
    <xf numFmtId="0" fontId="40" fillId="0" borderId="14" xfId="50" applyFont="1" applyBorder="1" applyAlignment="1">
      <alignment horizontal="center" vertical="center"/>
      <protection/>
    </xf>
    <xf numFmtId="4" fontId="1" fillId="0" borderId="34" xfId="50" applyNumberFormat="1" applyFont="1" applyFill="1" applyBorder="1" applyAlignment="1">
      <alignment vertical="center"/>
      <protection/>
    </xf>
    <xf numFmtId="171" fontId="1" fillId="0" borderId="53" xfId="50" applyNumberFormat="1" applyFont="1" applyFill="1" applyBorder="1" applyAlignment="1">
      <alignment vertical="center"/>
      <protection/>
    </xf>
    <xf numFmtId="0" fontId="41" fillId="0" borderId="0" xfId="50" applyFont="1" applyAlignment="1">
      <alignment vertical="center"/>
      <protection/>
    </xf>
    <xf numFmtId="0" fontId="1" fillId="0" borderId="75" xfId="50" applyFont="1" applyBorder="1" applyAlignment="1">
      <alignment horizontal="center" vertical="center"/>
      <protection/>
    </xf>
    <xf numFmtId="171" fontId="1" fillId="0" borderId="50" xfId="50" applyNumberFormat="1" applyFont="1" applyFill="1" applyBorder="1" applyAlignment="1">
      <alignment vertical="center"/>
      <protection/>
    </xf>
    <xf numFmtId="49" fontId="1" fillId="0" borderId="13" xfId="50" applyNumberFormat="1" applyFont="1" applyBorder="1" applyAlignment="1">
      <alignment horizontal="center" vertical="center"/>
      <protection/>
    </xf>
    <xf numFmtId="171" fontId="1" fillId="0" borderId="42" xfId="50" applyNumberFormat="1" applyFont="1" applyFill="1" applyBorder="1" applyAlignment="1">
      <alignment vertical="center"/>
      <protection/>
    </xf>
    <xf numFmtId="0" fontId="1" fillId="0" borderId="39" xfId="50" applyFont="1" applyFill="1" applyBorder="1" applyAlignment="1">
      <alignment horizontal="center" vertical="center"/>
      <protection/>
    </xf>
    <xf numFmtId="4" fontId="1" fillId="0" borderId="39" xfId="50" applyNumberFormat="1" applyFont="1" applyFill="1" applyBorder="1" applyAlignment="1">
      <alignment vertical="center"/>
      <protection/>
    </xf>
    <xf numFmtId="4" fontId="1" fillId="0" borderId="42" xfId="50" applyNumberFormat="1" applyFont="1" applyFill="1" applyBorder="1" applyAlignment="1">
      <alignment vertical="center"/>
      <protection/>
    </xf>
    <xf numFmtId="0" fontId="1" fillId="0" borderId="64" xfId="50" applyFont="1" applyBorder="1" applyAlignment="1">
      <alignment vertical="center"/>
      <protection/>
    </xf>
    <xf numFmtId="4" fontId="40" fillId="0" borderId="64" xfId="50" applyNumberFormat="1" applyFont="1" applyFill="1" applyBorder="1" applyAlignment="1">
      <alignment vertical="center"/>
      <protection/>
    </xf>
    <xf numFmtId="4" fontId="1" fillId="0" borderId="42" xfId="50" applyNumberFormat="1" applyFont="1" applyBorder="1" applyAlignment="1">
      <alignment vertical="center"/>
      <protection/>
    </xf>
    <xf numFmtId="4" fontId="1" fillId="0" borderId="72" xfId="50" applyNumberFormat="1" applyFont="1" applyBorder="1" applyAlignment="1">
      <alignment vertical="center"/>
      <protection/>
    </xf>
    <xf numFmtId="171" fontId="1" fillId="0" borderId="42" xfId="50" applyNumberFormat="1" applyFont="1" applyFill="1" applyBorder="1" applyAlignment="1">
      <alignment vertical="center"/>
      <protection/>
    </xf>
    <xf numFmtId="2" fontId="1" fillId="17" borderId="55" xfId="50" applyNumberFormat="1" applyFont="1" applyFill="1" applyBorder="1" applyAlignment="1">
      <alignment horizontal="center" vertical="center"/>
      <protection/>
    </xf>
    <xf numFmtId="4" fontId="1" fillId="0" borderId="29" xfId="50" applyNumberFormat="1" applyFont="1" applyFill="1" applyBorder="1" applyAlignment="1">
      <alignment/>
      <protection/>
    </xf>
    <xf numFmtId="0" fontId="40" fillId="0" borderId="40" xfId="50" applyFont="1" applyBorder="1" applyAlignment="1">
      <alignment vertical="center" wrapText="1"/>
      <protection/>
    </xf>
    <xf numFmtId="4" fontId="40" fillId="0" borderId="72" xfId="50" applyNumberFormat="1" applyFont="1" applyFill="1" applyBorder="1" applyAlignment="1">
      <alignment vertical="center"/>
      <protection/>
    </xf>
    <xf numFmtId="0" fontId="40" fillId="0" borderId="40" xfId="50" applyFont="1" applyFill="1" applyBorder="1" applyAlignment="1">
      <alignment vertical="center"/>
      <protection/>
    </xf>
    <xf numFmtId="4" fontId="1" fillId="0" borderId="50" xfId="50" applyNumberFormat="1" applyFont="1" applyFill="1" applyBorder="1" applyAlignment="1">
      <alignment vertical="center"/>
      <protection/>
    </xf>
    <xf numFmtId="4" fontId="1" fillId="0" borderId="75" xfId="50" applyNumberFormat="1" applyFont="1" applyFill="1" applyBorder="1" applyAlignment="1">
      <alignment vertical="center"/>
      <protection/>
    </xf>
    <xf numFmtId="4" fontId="1" fillId="0" borderId="43" xfId="50" applyNumberFormat="1" applyFont="1" applyFill="1" applyBorder="1" applyAlignment="1">
      <alignment vertical="center"/>
      <protection/>
    </xf>
    <xf numFmtId="0" fontId="1" fillId="0" borderId="31" xfId="50" applyFont="1" applyBorder="1" applyAlignment="1">
      <alignment horizontal="center" vertical="center"/>
      <protection/>
    </xf>
    <xf numFmtId="49" fontId="1" fillId="0" borderId="10" xfId="50" applyNumberFormat="1" applyFont="1" applyBorder="1" applyAlignment="1">
      <alignment horizontal="center" vertical="center"/>
      <protection/>
    </xf>
    <xf numFmtId="0" fontId="4" fillId="0" borderId="32" xfId="50" applyFont="1" applyFill="1" applyBorder="1" applyAlignment="1">
      <alignment horizontal="center" vertical="center"/>
      <protection/>
    </xf>
    <xf numFmtId="0" fontId="4" fillId="0" borderId="32" xfId="50" applyFont="1" applyFill="1" applyBorder="1" applyAlignment="1">
      <alignment vertical="center"/>
      <protection/>
    </xf>
    <xf numFmtId="0" fontId="4" fillId="0" borderId="35" xfId="50" applyFont="1" applyFill="1" applyBorder="1" applyAlignment="1">
      <alignment horizontal="center" vertical="center"/>
      <protection/>
    </xf>
    <xf numFmtId="49" fontId="4" fillId="0" borderId="36" xfId="50" applyNumberFormat="1" applyFont="1" applyFill="1" applyBorder="1" applyAlignment="1">
      <alignment horizontal="center" vertical="center" wrapText="1"/>
      <protection/>
    </xf>
    <xf numFmtId="0" fontId="4" fillId="0" borderId="36" xfId="50" applyFont="1" applyFill="1" applyBorder="1" applyAlignment="1">
      <alignment horizontal="center" vertical="center"/>
      <protection/>
    </xf>
    <xf numFmtId="0" fontId="4" fillId="0" borderId="37" xfId="50" applyFont="1" applyFill="1" applyBorder="1" applyAlignment="1">
      <alignment vertical="center"/>
      <protection/>
    </xf>
    <xf numFmtId="4" fontId="4" fillId="0" borderId="38" xfId="50" applyNumberFormat="1" applyFont="1" applyFill="1" applyBorder="1" applyAlignment="1">
      <alignment vertical="center"/>
      <protection/>
    </xf>
    <xf numFmtId="0" fontId="1" fillId="0" borderId="43" xfId="50" applyFont="1" applyFill="1" applyBorder="1" applyAlignment="1">
      <alignment horizontal="center" vertical="center"/>
      <protection/>
    </xf>
    <xf numFmtId="2" fontId="4" fillId="0" borderId="57" xfId="50" applyNumberFormat="1" applyFont="1" applyBorder="1" applyAlignment="1">
      <alignment horizontal="center" vertical="center"/>
      <protection/>
    </xf>
    <xf numFmtId="1" fontId="1" fillId="0" borderId="57" xfId="50" applyNumberFormat="1" applyFont="1" applyFill="1" applyBorder="1" applyAlignment="1">
      <alignment horizontal="center" vertical="center"/>
      <protection/>
    </xf>
    <xf numFmtId="1" fontId="1" fillId="0" borderId="26" xfId="50" applyNumberFormat="1" applyFont="1" applyFill="1" applyBorder="1" applyAlignment="1">
      <alignment horizontal="center" vertical="center"/>
      <protection/>
    </xf>
    <xf numFmtId="0" fontId="4" fillId="0" borderId="37" xfId="50" applyFont="1" applyFill="1" applyBorder="1" applyAlignment="1">
      <alignment vertical="center" wrapText="1"/>
      <protection/>
    </xf>
    <xf numFmtId="0" fontId="1" fillId="0" borderId="30" xfId="50" applyFont="1" applyFill="1" applyBorder="1" applyAlignment="1">
      <alignment vertical="center"/>
      <protection/>
    </xf>
    <xf numFmtId="0" fontId="42" fillId="0" borderId="31" xfId="50" applyFont="1" applyBorder="1" applyAlignment="1">
      <alignment horizontal="center" vertical="center"/>
      <protection/>
    </xf>
    <xf numFmtId="49" fontId="42" fillId="0" borderId="10" xfId="50" applyNumberFormat="1" applyFont="1" applyBorder="1" applyAlignment="1">
      <alignment horizontal="center" vertical="center"/>
      <protection/>
    </xf>
    <xf numFmtId="0" fontId="43" fillId="0" borderId="10" xfId="50" applyFont="1" applyFill="1" applyBorder="1" applyAlignment="1">
      <alignment horizontal="center" vertical="center"/>
      <protection/>
    </xf>
    <xf numFmtId="0" fontId="43" fillId="0" borderId="32" xfId="50" applyFont="1" applyFill="1" applyBorder="1" applyAlignment="1">
      <alignment horizontal="center" vertical="center"/>
      <protection/>
    </xf>
    <xf numFmtId="0" fontId="43" fillId="0" borderId="32" xfId="50" applyFont="1" applyFill="1" applyBorder="1" applyAlignment="1">
      <alignment vertical="center"/>
      <protection/>
    </xf>
    <xf numFmtId="4" fontId="43" fillId="0" borderId="11" xfId="50" applyNumberFormat="1" applyFont="1" applyFill="1" applyBorder="1" applyAlignment="1">
      <alignment vertical="center"/>
      <protection/>
    </xf>
    <xf numFmtId="0" fontId="4" fillId="0" borderId="24" xfId="50" applyFont="1" applyFill="1" applyBorder="1" applyAlignment="1">
      <alignment vertical="center"/>
      <protection/>
    </xf>
    <xf numFmtId="0" fontId="1" fillId="0" borderId="44" xfId="50" applyFont="1" applyFill="1" applyBorder="1" applyAlignment="1">
      <alignment horizontal="center" vertical="center"/>
      <protection/>
    </xf>
    <xf numFmtId="2" fontId="4" fillId="0" borderId="13" xfId="50" applyNumberFormat="1" applyFont="1" applyBorder="1" applyAlignment="1">
      <alignment horizontal="center" vertical="center"/>
      <protection/>
    </xf>
    <xf numFmtId="1" fontId="1" fillId="0" borderId="13" xfId="50" applyNumberFormat="1" applyFont="1" applyFill="1" applyBorder="1" applyAlignment="1">
      <alignment horizontal="center" vertical="center"/>
      <protection/>
    </xf>
    <xf numFmtId="1" fontId="1" fillId="0" borderId="40" xfId="50" applyNumberFormat="1" applyFont="1" applyBorder="1" applyAlignment="1">
      <alignment horizontal="center" vertical="center"/>
      <protection/>
    </xf>
    <xf numFmtId="2" fontId="1" fillId="0" borderId="13" xfId="50" applyNumberFormat="1" applyFont="1" applyBorder="1" applyAlignment="1">
      <alignment horizontal="left" vertical="center"/>
      <protection/>
    </xf>
    <xf numFmtId="0" fontId="1" fillId="0" borderId="49" xfId="50" applyFont="1" applyFill="1" applyBorder="1" applyAlignment="1">
      <alignment horizontal="center" vertical="center"/>
      <protection/>
    </xf>
    <xf numFmtId="2" fontId="1" fillId="25" borderId="55" xfId="50" applyNumberFormat="1" applyFont="1" applyFill="1" applyBorder="1" applyAlignment="1">
      <alignment horizontal="center" vertical="center"/>
      <protection/>
    </xf>
    <xf numFmtId="0" fontId="4" fillId="0" borderId="34" xfId="50" applyFont="1" applyFill="1" applyBorder="1" applyAlignment="1">
      <alignment horizontal="center" vertical="center"/>
      <protection/>
    </xf>
    <xf numFmtId="0" fontId="1" fillId="0" borderId="60" xfId="50" applyFont="1" applyFill="1" applyBorder="1" applyAlignment="1">
      <alignment horizontal="center" vertical="center"/>
      <protection/>
    </xf>
    <xf numFmtId="0" fontId="1" fillId="0" borderId="56" xfId="50" applyFont="1" applyFill="1" applyBorder="1" applyAlignment="1">
      <alignment horizontal="center" vertical="center"/>
      <protection/>
    </xf>
    <xf numFmtId="2" fontId="1" fillId="25" borderId="57" xfId="50" applyNumberFormat="1" applyFont="1" applyFill="1" applyBorder="1" applyAlignment="1">
      <alignment horizontal="center" vertical="center"/>
      <protection/>
    </xf>
    <xf numFmtId="1" fontId="1" fillId="0" borderId="30" xfId="50" applyNumberFormat="1" applyFont="1" applyBorder="1" applyAlignment="1">
      <alignment horizontal="center" vertical="center"/>
      <protection/>
    </xf>
    <xf numFmtId="0" fontId="1" fillId="0" borderId="52" xfId="50" applyFont="1" applyFill="1" applyBorder="1" applyAlignment="1">
      <alignment horizontal="center" vertical="center"/>
      <protection/>
    </xf>
    <xf numFmtId="2" fontId="1" fillId="25" borderId="26" xfId="50" applyNumberFormat="1" applyFont="1" applyFill="1" applyBorder="1" applyAlignment="1">
      <alignment horizontal="center" vertical="center"/>
      <protection/>
    </xf>
    <xf numFmtId="0" fontId="6" fillId="0" borderId="37" xfId="50" applyFont="1" applyFill="1" applyBorder="1" applyAlignment="1">
      <alignment vertical="center"/>
      <protection/>
    </xf>
    <xf numFmtId="173" fontId="6" fillId="0" borderId="33" xfId="50" applyNumberFormat="1" applyFont="1" applyFill="1" applyBorder="1" applyAlignment="1">
      <alignment vertical="center"/>
      <protection/>
    </xf>
    <xf numFmtId="49" fontId="40" fillId="0" borderId="36" xfId="50" applyNumberFormat="1" applyFont="1" applyFill="1" applyBorder="1" applyAlignment="1">
      <alignment horizontal="center" vertical="center"/>
      <protection/>
    </xf>
    <xf numFmtId="0" fontId="40" fillId="0" borderId="36" xfId="50" applyFont="1" applyFill="1" applyBorder="1" applyAlignment="1">
      <alignment horizontal="center" vertical="center"/>
      <protection/>
    </xf>
    <xf numFmtId="0" fontId="40" fillId="0" borderId="37" xfId="50" applyFont="1" applyFill="1" applyBorder="1" applyAlignment="1">
      <alignment vertical="center"/>
      <protection/>
    </xf>
    <xf numFmtId="173" fontId="40" fillId="0" borderId="47" xfId="50" applyNumberFormat="1" applyFont="1" applyFill="1" applyBorder="1" applyAlignment="1">
      <alignment vertical="center"/>
      <protection/>
    </xf>
    <xf numFmtId="173" fontId="1" fillId="0" borderId="48" xfId="50" applyNumberFormat="1" applyFont="1" applyBorder="1" applyAlignment="1">
      <alignment vertical="center"/>
      <protection/>
    </xf>
    <xf numFmtId="4" fontId="1" fillId="0" borderId="48" xfId="50" applyNumberFormat="1" applyFont="1" applyBorder="1" applyAlignment="1">
      <alignment vertical="center"/>
      <protection/>
    </xf>
    <xf numFmtId="0" fontId="0" fillId="0" borderId="76" xfId="0" applyBorder="1" applyAlignment="1">
      <alignment vertical="center"/>
    </xf>
    <xf numFmtId="1" fontId="0" fillId="0" borderId="0" xfId="0" applyNumberFormat="1" applyAlignment="1">
      <alignment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4" fillId="0" borderId="33" xfId="50" applyFont="1" applyBorder="1" applyAlignment="1">
      <alignment horizontal="center" vertical="center"/>
      <protection/>
    </xf>
    <xf numFmtId="0" fontId="4" fillId="0" borderId="77" xfId="50" applyFont="1" applyBorder="1" applyAlignment="1">
      <alignment horizontal="center" vertical="center"/>
      <protection/>
    </xf>
    <xf numFmtId="0" fontId="1" fillId="0" borderId="78" xfId="50" applyFont="1" applyBorder="1" applyAlignment="1">
      <alignment horizontal="center" vertical="center" textRotation="90" wrapText="1"/>
      <protection/>
    </xf>
    <xf numFmtId="0" fontId="1" fillId="0" borderId="18" xfId="50" applyFont="1" applyBorder="1" applyAlignment="1">
      <alignment horizontal="center" vertical="center" textRotation="90" wrapText="1"/>
      <protection/>
    </xf>
    <xf numFmtId="0" fontId="1" fillId="0" borderId="17" xfId="50" applyFont="1" applyBorder="1" applyAlignment="1">
      <alignment horizontal="center" vertical="center" textRotation="90" wrapText="1"/>
      <protection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4" fillId="0" borderId="79" xfId="50" applyNumberFormat="1" applyFont="1" applyBorder="1" applyAlignment="1">
      <alignment horizontal="center" vertical="center"/>
      <protection/>
    </xf>
    <xf numFmtId="49" fontId="4" fillId="0" borderId="56" xfId="50" applyNumberFormat="1" applyFont="1" applyBorder="1" applyAlignment="1">
      <alignment horizontal="center" vertical="center"/>
      <protection/>
    </xf>
    <xf numFmtId="0" fontId="4" fillId="0" borderId="79" xfId="50" applyFont="1" applyBorder="1" applyAlignment="1">
      <alignment horizontal="center" vertical="center"/>
      <protection/>
    </xf>
    <xf numFmtId="0" fontId="4" fillId="0" borderId="54" xfId="50" applyFont="1" applyBorder="1" applyAlignment="1">
      <alignment horizontal="center" vertical="center"/>
      <protection/>
    </xf>
    <xf numFmtId="0" fontId="4" fillId="0" borderId="69" xfId="50" applyFont="1" applyBorder="1" applyAlignment="1">
      <alignment horizontal="center" vertical="center"/>
      <protection/>
    </xf>
    <xf numFmtId="0" fontId="4" fillId="0" borderId="55" xfId="50" applyFont="1" applyBorder="1" applyAlignment="1">
      <alignment horizontal="center" vertical="center"/>
      <protection/>
    </xf>
    <xf numFmtId="0" fontId="4" fillId="0" borderId="74" xfId="50" applyFont="1" applyBorder="1" applyAlignment="1">
      <alignment horizontal="center" vertical="center"/>
      <protection/>
    </xf>
    <xf numFmtId="0" fontId="4" fillId="0" borderId="80" xfId="50" applyFont="1" applyBorder="1" applyAlignment="1">
      <alignment horizontal="center" vertical="center"/>
      <protection/>
    </xf>
    <xf numFmtId="0" fontId="4" fillId="0" borderId="81" xfId="50" applyFont="1" applyBorder="1" applyAlignment="1">
      <alignment horizontal="center" vertical="center"/>
      <protection/>
    </xf>
    <xf numFmtId="0" fontId="4" fillId="0" borderId="22" xfId="50" applyFont="1" applyBorder="1" applyAlignment="1">
      <alignment horizontal="center" vertical="center"/>
      <protection/>
    </xf>
    <xf numFmtId="0" fontId="4" fillId="0" borderId="78" xfId="50" applyFont="1" applyBorder="1" applyAlignment="1">
      <alignment horizontal="center" vertical="center"/>
      <protection/>
    </xf>
    <xf numFmtId="0" fontId="4" fillId="0" borderId="17" xfId="50" applyFont="1" applyBorder="1" applyAlignment="1">
      <alignment horizontal="center" vertical="center"/>
      <protection/>
    </xf>
    <xf numFmtId="0" fontId="4" fillId="0" borderId="79" xfId="51" applyFont="1" applyBorder="1" applyAlignment="1">
      <alignment horizontal="center" vertical="center"/>
      <protection/>
    </xf>
    <xf numFmtId="0" fontId="4" fillId="0" borderId="56" xfId="51" applyFont="1" applyBorder="1" applyAlignment="1">
      <alignment horizontal="center" vertical="center"/>
      <protection/>
    </xf>
    <xf numFmtId="0" fontId="4" fillId="0" borderId="69" xfId="51" applyFont="1" applyBorder="1" applyAlignment="1">
      <alignment horizontal="center" vertical="center"/>
      <protection/>
    </xf>
    <xf numFmtId="0" fontId="4" fillId="0" borderId="57" xfId="51" applyFont="1" applyBorder="1" applyAlignment="1">
      <alignment horizontal="center" vertical="center"/>
      <protection/>
    </xf>
    <xf numFmtId="0" fontId="1" fillId="0" borderId="78" xfId="51" applyFont="1" applyBorder="1" applyAlignment="1">
      <alignment horizontal="center" vertical="center" textRotation="90" wrapText="1"/>
      <protection/>
    </xf>
    <xf numFmtId="0" fontId="1" fillId="0" borderId="18" xfId="51" applyFont="1" applyBorder="1" applyAlignment="1">
      <alignment horizontal="center" vertical="center" textRotation="90" wrapText="1"/>
      <protection/>
    </xf>
    <xf numFmtId="0" fontId="1" fillId="0" borderId="17" xfId="51" applyFont="1" applyBorder="1" applyAlignment="1">
      <alignment horizontal="center" vertical="center" textRotation="90" wrapText="1"/>
      <protection/>
    </xf>
    <xf numFmtId="0" fontId="4" fillId="0" borderId="69" xfId="51" applyFont="1" applyBorder="1" applyAlignment="1">
      <alignment horizontal="center" vertical="center"/>
      <protection/>
    </xf>
    <xf numFmtId="0" fontId="0" fillId="0" borderId="57" xfId="0" applyFont="1" applyBorder="1" applyAlignment="1">
      <alignment horizontal="center" vertical="center"/>
    </xf>
    <xf numFmtId="0" fontId="32" fillId="0" borderId="0" xfId="49" applyFont="1" applyAlignment="1">
      <alignment horizontal="center" vertical="center"/>
      <protection/>
    </xf>
    <xf numFmtId="0" fontId="4" fillId="0" borderId="76" xfId="51" applyFont="1" applyBorder="1" applyAlignment="1">
      <alignment horizontal="center" vertical="center"/>
      <protection/>
    </xf>
    <xf numFmtId="0" fontId="4" fillId="0" borderId="61" xfId="51" applyFont="1" applyBorder="1" applyAlignment="1">
      <alignment horizontal="center" vertical="center"/>
      <protection/>
    </xf>
    <xf numFmtId="0" fontId="4" fillId="0" borderId="33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51" applyFont="1" applyBorder="1" applyAlignment="1">
      <alignment horizontal="center" vertical="center"/>
      <protection/>
    </xf>
    <xf numFmtId="0" fontId="4" fillId="0" borderId="17" xfId="51" applyFont="1" applyBorder="1" applyAlignment="1">
      <alignment horizontal="center" vertical="center"/>
      <protection/>
    </xf>
    <xf numFmtId="49" fontId="4" fillId="0" borderId="78" xfId="51" applyNumberFormat="1" applyFont="1" applyBorder="1" applyAlignment="1">
      <alignment horizontal="center" vertical="center"/>
      <protection/>
    </xf>
    <xf numFmtId="49" fontId="4" fillId="0" borderId="17" xfId="51" applyNumberFormat="1" applyFont="1" applyBorder="1" applyAlignment="1">
      <alignment horizontal="center" vertical="center"/>
      <protection/>
    </xf>
    <xf numFmtId="173" fontId="0" fillId="0" borderId="0" xfId="0" applyNumberFormat="1" applyAlignment="1">
      <alignment vertical="center"/>
    </xf>
    <xf numFmtId="2" fontId="1" fillId="0" borderId="13" xfId="50" applyNumberFormat="1" applyFont="1" applyFill="1" applyBorder="1" applyAlignment="1">
      <alignment horizontal="left" vertical="center"/>
      <protection/>
    </xf>
    <xf numFmtId="0" fontId="4" fillId="0" borderId="24" xfId="50" applyFont="1" applyFill="1" applyBorder="1" applyAlignment="1">
      <alignment vertical="center" wrapText="1"/>
      <protection/>
    </xf>
    <xf numFmtId="4" fontId="1" fillId="0" borderId="21" xfId="51" applyNumberFormat="1" applyFont="1" applyFill="1" applyBorder="1" applyAlignment="1">
      <alignment vertical="center"/>
      <protection/>
    </xf>
    <xf numFmtId="0" fontId="37" fillId="0" borderId="28" xfId="48" applyFont="1" applyFill="1" applyBorder="1" applyAlignment="1">
      <alignment vertical="center" wrapText="1"/>
      <protection/>
    </xf>
    <xf numFmtId="4" fontId="38" fillId="24" borderId="30" xfId="50" applyNumberFormat="1" applyFont="1" applyFill="1" applyBorder="1" applyAlignment="1">
      <alignment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Rozpis výdajů 03 bez PO 2" xfId="50"/>
    <cellStyle name="normální_Rozpis výdajů 03 bez PO 3" xfId="51"/>
    <cellStyle name="normální_Rozpis výdajů 03 bez PO_06 - OD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2"/>
  <sheetViews>
    <sheetView zoomScalePageLayoutView="0" workbookViewId="0" topLeftCell="A19">
      <selection activeCell="E43" sqref="E43"/>
    </sheetView>
  </sheetViews>
  <sheetFormatPr defaultColWidth="9.140625" defaultRowHeight="12.75"/>
  <cols>
    <col min="1" max="1" width="37.8515625" style="162" customWidth="1"/>
    <col min="2" max="2" width="7.421875" style="162" customWidth="1"/>
    <col min="3" max="4" width="12.8515625" style="162" customWidth="1"/>
    <col min="5" max="6" width="13.140625" style="162" bestFit="1" customWidth="1"/>
    <col min="7" max="16384" width="9.140625" style="162" customWidth="1"/>
  </cols>
  <sheetData>
    <row r="1" spans="1:6" ht="20.25">
      <c r="A1" s="364" t="s">
        <v>141</v>
      </c>
      <c r="B1" s="364"/>
      <c r="C1" s="364"/>
      <c r="D1" s="364"/>
      <c r="E1" s="364"/>
      <c r="F1" s="364"/>
    </row>
    <row r="2" ht="18" customHeight="1"/>
    <row r="3" spans="1:6" ht="16.5" customHeight="1">
      <c r="A3" s="365" t="s">
        <v>53</v>
      </c>
      <c r="B3" s="365"/>
      <c r="C3" s="365"/>
      <c r="D3" s="365"/>
      <c r="E3" s="365"/>
      <c r="F3" s="365"/>
    </row>
    <row r="4" ht="12.75" customHeight="1" thickBot="1"/>
    <row r="5" spans="1:6" ht="14.25" thickBot="1">
      <c r="A5" s="163" t="s">
        <v>1</v>
      </c>
      <c r="B5" s="164" t="s">
        <v>2</v>
      </c>
      <c r="C5" s="165" t="s">
        <v>66</v>
      </c>
      <c r="D5" s="165" t="s">
        <v>67</v>
      </c>
      <c r="E5" s="165" t="s">
        <v>0</v>
      </c>
      <c r="F5" s="166" t="s">
        <v>68</v>
      </c>
    </row>
    <row r="6" spans="1:6" ht="16.5" customHeight="1">
      <c r="A6" s="167" t="s">
        <v>9</v>
      </c>
      <c r="B6" s="168" t="s">
        <v>28</v>
      </c>
      <c r="C6" s="169">
        <f>C7+C8+C9</f>
        <v>2301003</v>
      </c>
      <c r="D6" s="170">
        <f>D7+D8+D9</f>
        <v>2433669.43</v>
      </c>
      <c r="E6" s="171">
        <f>SUM(E7:E9)</f>
        <v>0</v>
      </c>
      <c r="F6" s="172">
        <f>SUM(F7:F9)</f>
        <v>2433669.43</v>
      </c>
    </row>
    <row r="7" spans="1:6" ht="15" customHeight="1">
      <c r="A7" s="173" t="s">
        <v>10</v>
      </c>
      <c r="B7" s="174" t="s">
        <v>11</v>
      </c>
      <c r="C7" s="175">
        <v>2101000</v>
      </c>
      <c r="D7" s="176">
        <v>2108256.29</v>
      </c>
      <c r="E7" s="177"/>
      <c r="F7" s="178">
        <f aca="true" t="shared" si="0" ref="F7:F23">D7+E7</f>
        <v>2108256.29</v>
      </c>
    </row>
    <row r="8" spans="1:6" ht="13.5">
      <c r="A8" s="173" t="s">
        <v>12</v>
      </c>
      <c r="B8" s="174" t="s">
        <v>13</v>
      </c>
      <c r="C8" s="175">
        <v>200003</v>
      </c>
      <c r="D8" s="176">
        <v>305774.5</v>
      </c>
      <c r="E8" s="186"/>
      <c r="F8" s="178">
        <f t="shared" si="0"/>
        <v>305774.5</v>
      </c>
    </row>
    <row r="9" spans="1:6" ht="13.5">
      <c r="A9" s="173" t="s">
        <v>14</v>
      </c>
      <c r="B9" s="174" t="s">
        <v>15</v>
      </c>
      <c r="C9" s="175">
        <v>0</v>
      </c>
      <c r="D9" s="176">
        <v>19638.64</v>
      </c>
      <c r="E9" s="186"/>
      <c r="F9" s="178">
        <f t="shared" si="0"/>
        <v>19638.64</v>
      </c>
    </row>
    <row r="10" spans="1:6" ht="13.5">
      <c r="A10" s="179" t="s">
        <v>16</v>
      </c>
      <c r="B10" s="174" t="s">
        <v>17</v>
      </c>
      <c r="C10" s="180">
        <f>C11+C16</f>
        <v>84887</v>
      </c>
      <c r="D10" s="181">
        <f>D11+D16</f>
        <v>4335727.9</v>
      </c>
      <c r="E10" s="182">
        <f>E11+E16</f>
        <v>0</v>
      </c>
      <c r="F10" s="183">
        <f>F11+F16</f>
        <v>4335727.9</v>
      </c>
    </row>
    <row r="11" spans="1:6" ht="13.5">
      <c r="A11" s="184" t="s">
        <v>55</v>
      </c>
      <c r="B11" s="174" t="s">
        <v>18</v>
      </c>
      <c r="C11" s="175">
        <f>SUM(C12:C15)</f>
        <v>84887</v>
      </c>
      <c r="D11" s="176">
        <f>SUM(D12:D15)</f>
        <v>4005055.85</v>
      </c>
      <c r="E11" s="176">
        <f>SUM(E12:E15)</f>
        <v>0</v>
      </c>
      <c r="F11" s="178">
        <f>SUM(F12:F15)</f>
        <v>4005055.85</v>
      </c>
    </row>
    <row r="12" spans="1:6" ht="13.5">
      <c r="A12" s="184" t="s">
        <v>56</v>
      </c>
      <c r="B12" s="174" t="s">
        <v>19</v>
      </c>
      <c r="C12" s="185">
        <v>60887</v>
      </c>
      <c r="D12" s="176">
        <v>60887</v>
      </c>
      <c r="E12" s="186"/>
      <c r="F12" s="178">
        <f t="shared" si="0"/>
        <v>60887</v>
      </c>
    </row>
    <row r="13" spans="1:6" ht="13.5">
      <c r="A13" s="184" t="s">
        <v>57</v>
      </c>
      <c r="B13" s="174" t="s">
        <v>18</v>
      </c>
      <c r="C13" s="185">
        <v>0</v>
      </c>
      <c r="D13" s="176">
        <v>3908196.1</v>
      </c>
      <c r="E13" s="186"/>
      <c r="F13" s="178">
        <f>D13+E13</f>
        <v>3908196.1</v>
      </c>
    </row>
    <row r="14" spans="1:6" ht="13.5">
      <c r="A14" s="184" t="s">
        <v>69</v>
      </c>
      <c r="B14" s="174" t="s">
        <v>70</v>
      </c>
      <c r="C14" s="185">
        <v>0</v>
      </c>
      <c r="D14" s="176">
        <v>10223.27</v>
      </c>
      <c r="E14" s="186"/>
      <c r="F14" s="178">
        <f>D14+E14</f>
        <v>10223.27</v>
      </c>
    </row>
    <row r="15" spans="1:6" ht="13.5">
      <c r="A15" s="184" t="s">
        <v>58</v>
      </c>
      <c r="B15" s="174">
        <v>4121</v>
      </c>
      <c r="C15" s="185">
        <v>24000</v>
      </c>
      <c r="D15" s="176">
        <v>25749.48</v>
      </c>
      <c r="E15" s="186"/>
      <c r="F15" s="178">
        <f t="shared" si="0"/>
        <v>25749.48</v>
      </c>
    </row>
    <row r="16" spans="1:6" ht="13.5">
      <c r="A16" s="173" t="s">
        <v>29</v>
      </c>
      <c r="B16" s="174" t="s">
        <v>20</v>
      </c>
      <c r="C16" s="185">
        <f>SUM(C17:C19)</f>
        <v>0</v>
      </c>
      <c r="D16" s="176">
        <f>SUM(D17:D19)</f>
        <v>330672.05</v>
      </c>
      <c r="E16" s="176">
        <f>SUM(E17:E19)</f>
        <v>0</v>
      </c>
      <c r="F16" s="178">
        <f>SUM(F17:F19)</f>
        <v>330672.05</v>
      </c>
    </row>
    <row r="17" spans="1:6" ht="13.5">
      <c r="A17" s="173" t="s">
        <v>63</v>
      </c>
      <c r="B17" s="174" t="s">
        <v>20</v>
      </c>
      <c r="C17" s="185">
        <v>0</v>
      </c>
      <c r="D17" s="176">
        <v>329672.05</v>
      </c>
      <c r="E17" s="186"/>
      <c r="F17" s="178">
        <f t="shared" si="0"/>
        <v>329672.05</v>
      </c>
    </row>
    <row r="18" spans="1:6" ht="13.5">
      <c r="A18" s="184" t="s">
        <v>64</v>
      </c>
      <c r="B18" s="174">
        <v>4221</v>
      </c>
      <c r="C18" s="185">
        <v>0</v>
      </c>
      <c r="D18" s="176">
        <v>1000</v>
      </c>
      <c r="E18" s="186"/>
      <c r="F18" s="178">
        <f>D18+E18</f>
        <v>1000</v>
      </c>
    </row>
    <row r="19" spans="1:6" ht="13.5">
      <c r="A19" s="184" t="s">
        <v>71</v>
      </c>
      <c r="B19" s="174">
        <v>4232</v>
      </c>
      <c r="C19" s="185">
        <v>0</v>
      </c>
      <c r="D19" s="176">
        <v>0</v>
      </c>
      <c r="E19" s="186"/>
      <c r="F19" s="178">
        <f>D19+E19</f>
        <v>0</v>
      </c>
    </row>
    <row r="20" spans="1:6" ht="13.5">
      <c r="A20" s="179" t="s">
        <v>21</v>
      </c>
      <c r="B20" s="187" t="s">
        <v>30</v>
      </c>
      <c r="C20" s="180">
        <f>C6+C10</f>
        <v>2385890</v>
      </c>
      <c r="D20" s="181">
        <f>D6+D10</f>
        <v>6769397.33</v>
      </c>
      <c r="E20" s="181">
        <f>E6+E10</f>
        <v>0</v>
      </c>
      <c r="F20" s="183">
        <f>F6+F10</f>
        <v>6769397.33</v>
      </c>
    </row>
    <row r="21" spans="1:6" ht="13.5">
      <c r="A21" s="179" t="s">
        <v>22</v>
      </c>
      <c r="B21" s="187" t="s">
        <v>23</v>
      </c>
      <c r="C21" s="180">
        <f>SUM(C22:C26)</f>
        <v>-46875</v>
      </c>
      <c r="D21" s="181">
        <f>SUM(D22:D26)</f>
        <v>1292631.93</v>
      </c>
      <c r="E21" s="181">
        <f>SUM(E22:E26)</f>
        <v>0</v>
      </c>
      <c r="F21" s="188">
        <f>SUM(F22:F26)</f>
        <v>1292631.93</v>
      </c>
    </row>
    <row r="22" spans="1:6" ht="13.5">
      <c r="A22" s="184" t="s">
        <v>72</v>
      </c>
      <c r="B22" s="174" t="s">
        <v>24</v>
      </c>
      <c r="C22" s="185">
        <v>0</v>
      </c>
      <c r="D22" s="176">
        <v>79520.92</v>
      </c>
      <c r="E22" s="189"/>
      <c r="F22" s="178">
        <f t="shared" si="0"/>
        <v>79520.92</v>
      </c>
    </row>
    <row r="23" spans="1:6" ht="13.5">
      <c r="A23" s="184" t="s">
        <v>73</v>
      </c>
      <c r="B23" s="174" t="s">
        <v>24</v>
      </c>
      <c r="C23" s="185">
        <v>0</v>
      </c>
      <c r="D23" s="176">
        <v>253299.98</v>
      </c>
      <c r="E23" s="190"/>
      <c r="F23" s="178">
        <f t="shared" si="0"/>
        <v>253299.98</v>
      </c>
    </row>
    <row r="24" spans="1:6" ht="13.5">
      <c r="A24" s="184" t="s">
        <v>74</v>
      </c>
      <c r="B24" s="174" t="s">
        <v>24</v>
      </c>
      <c r="C24" s="185">
        <v>0</v>
      </c>
      <c r="D24" s="176">
        <v>751943.82</v>
      </c>
      <c r="E24" s="233"/>
      <c r="F24" s="178">
        <f>D24+E24</f>
        <v>751943.82</v>
      </c>
    </row>
    <row r="25" spans="1:6" ht="13.5">
      <c r="A25" s="184" t="s">
        <v>59</v>
      </c>
      <c r="B25" s="174" t="s">
        <v>60</v>
      </c>
      <c r="C25" s="185">
        <v>0</v>
      </c>
      <c r="D25" s="191">
        <v>254742.21</v>
      </c>
      <c r="E25" s="186"/>
      <c r="F25" s="178">
        <f>D25+E25</f>
        <v>254742.21</v>
      </c>
    </row>
    <row r="26" spans="1:6" ht="14.25" thickBot="1">
      <c r="A26" s="184" t="s">
        <v>65</v>
      </c>
      <c r="B26" s="174">
        <v>8124</v>
      </c>
      <c r="C26" s="185">
        <v>-46875</v>
      </c>
      <c r="D26" s="192">
        <v>-46875</v>
      </c>
      <c r="E26" s="190"/>
      <c r="F26" s="178">
        <f>D26+E26</f>
        <v>-46875</v>
      </c>
    </row>
    <row r="27" spans="1:6" ht="14.25" thickBot="1">
      <c r="A27" s="193" t="s">
        <v>25</v>
      </c>
      <c r="B27" s="194"/>
      <c r="C27" s="195">
        <f>C21+C10+C6</f>
        <v>2339015</v>
      </c>
      <c r="D27" s="253">
        <f>D21+D10+D6</f>
        <v>8062029.26</v>
      </c>
      <c r="E27" s="251">
        <f>E6+E10+E21</f>
        <v>0</v>
      </c>
      <c r="F27" s="197">
        <f>D27+E27</f>
        <v>8062029.26</v>
      </c>
    </row>
    <row r="29" ht="9.75">
      <c r="E29" s="209"/>
    </row>
    <row r="30" spans="1:6" ht="17.25">
      <c r="A30" s="365" t="s">
        <v>54</v>
      </c>
      <c r="B30" s="365"/>
      <c r="C30" s="365"/>
      <c r="D30" s="365"/>
      <c r="E30" s="365"/>
      <c r="F30" s="365"/>
    </row>
    <row r="31" spans="1:6" ht="12" customHeight="1" thickBot="1">
      <c r="A31" s="44"/>
      <c r="B31" s="44"/>
      <c r="C31" s="44"/>
      <c r="D31" s="44"/>
      <c r="E31" s="44"/>
      <c r="F31" s="44"/>
    </row>
    <row r="32" spans="1:6" ht="14.25" thickBot="1">
      <c r="A32" s="198" t="s">
        <v>31</v>
      </c>
      <c r="B32" s="199" t="s">
        <v>2</v>
      </c>
      <c r="C32" s="165" t="s">
        <v>66</v>
      </c>
      <c r="D32" s="165" t="s">
        <v>67</v>
      </c>
      <c r="E32" s="165" t="s">
        <v>0</v>
      </c>
      <c r="F32" s="166" t="s">
        <v>68</v>
      </c>
    </row>
    <row r="33" spans="1:6" ht="13.5">
      <c r="A33" s="200" t="s">
        <v>32</v>
      </c>
      <c r="B33" s="201" t="s">
        <v>33</v>
      </c>
      <c r="C33" s="202">
        <v>31604</v>
      </c>
      <c r="D33" s="203">
        <v>31805.08</v>
      </c>
      <c r="E33" s="202"/>
      <c r="F33" s="204">
        <f>D33+E33</f>
        <v>31805.08</v>
      </c>
    </row>
    <row r="34" spans="1:6" ht="13.5">
      <c r="A34" s="205" t="s">
        <v>34</v>
      </c>
      <c r="B34" s="206" t="s">
        <v>33</v>
      </c>
      <c r="C34" s="176">
        <v>211118.26</v>
      </c>
      <c r="D34" s="191">
        <v>210480.2</v>
      </c>
      <c r="E34" s="202"/>
      <c r="F34" s="204">
        <f>D34+E34</f>
        <v>210480.2</v>
      </c>
    </row>
    <row r="35" spans="1:6" ht="13.5">
      <c r="A35" s="205" t="s">
        <v>35</v>
      </c>
      <c r="B35" s="206" t="s">
        <v>33</v>
      </c>
      <c r="C35" s="176">
        <v>825854</v>
      </c>
      <c r="D35" s="191">
        <v>915187</v>
      </c>
      <c r="E35" s="202"/>
      <c r="F35" s="204">
        <f aca="true" t="shared" si="1" ref="F35:F51">D35+E35</f>
        <v>915187</v>
      </c>
    </row>
    <row r="36" spans="1:6" ht="13.5">
      <c r="A36" s="205" t="s">
        <v>36</v>
      </c>
      <c r="B36" s="206" t="s">
        <v>33</v>
      </c>
      <c r="C36" s="176">
        <v>856839.72</v>
      </c>
      <c r="D36" s="191">
        <v>1089461.22</v>
      </c>
      <c r="E36" s="186">
        <f>'91406'!I7</f>
        <v>-932.99</v>
      </c>
      <c r="F36" s="204">
        <f t="shared" si="1"/>
        <v>1088528.23</v>
      </c>
    </row>
    <row r="37" spans="1:6" ht="13.5">
      <c r="A37" s="205" t="s">
        <v>61</v>
      </c>
      <c r="B37" s="206" t="s">
        <v>33</v>
      </c>
      <c r="C37" s="176">
        <v>140000</v>
      </c>
      <c r="D37" s="191">
        <v>182320</v>
      </c>
      <c r="E37" s="207"/>
      <c r="F37" s="204">
        <f t="shared" si="1"/>
        <v>182320</v>
      </c>
    </row>
    <row r="38" spans="1:6" ht="13.5">
      <c r="A38" s="205" t="s">
        <v>37</v>
      </c>
      <c r="B38" s="206" t="s">
        <v>33</v>
      </c>
      <c r="C38" s="176">
        <v>0</v>
      </c>
      <c r="D38" s="191">
        <v>3495959.74</v>
      </c>
      <c r="E38" s="207"/>
      <c r="F38" s="204">
        <f t="shared" si="1"/>
        <v>3495959.74</v>
      </c>
    </row>
    <row r="39" spans="1:6" ht="13.5">
      <c r="A39" s="205" t="s">
        <v>38</v>
      </c>
      <c r="B39" s="206" t="s">
        <v>33</v>
      </c>
      <c r="C39" s="176">
        <v>170604.02</v>
      </c>
      <c r="D39" s="191">
        <v>32445.87</v>
      </c>
      <c r="E39" s="207"/>
      <c r="F39" s="204">
        <f t="shared" si="1"/>
        <v>32445.87</v>
      </c>
    </row>
    <row r="40" spans="1:6" ht="13.5">
      <c r="A40" s="205" t="s">
        <v>39</v>
      </c>
      <c r="B40" s="206" t="s">
        <v>40</v>
      </c>
      <c r="C40" s="176">
        <v>6080</v>
      </c>
      <c r="D40" s="191">
        <v>675011.41</v>
      </c>
      <c r="E40" s="203"/>
      <c r="F40" s="204">
        <f t="shared" si="1"/>
        <v>675011.41</v>
      </c>
    </row>
    <row r="41" spans="1:6" ht="13.5">
      <c r="A41" s="205" t="s">
        <v>41</v>
      </c>
      <c r="B41" s="206" t="s">
        <v>40</v>
      </c>
      <c r="C41" s="176">
        <v>0</v>
      </c>
      <c r="D41" s="191">
        <v>0</v>
      </c>
      <c r="E41" s="208"/>
      <c r="F41" s="204">
        <f t="shared" si="1"/>
        <v>0</v>
      </c>
    </row>
    <row r="42" spans="1:6" ht="13.5">
      <c r="A42" s="205" t="s">
        <v>42</v>
      </c>
      <c r="B42" s="206" t="s">
        <v>43</v>
      </c>
      <c r="C42" s="176">
        <v>28820</v>
      </c>
      <c r="D42" s="191">
        <v>960918.11</v>
      </c>
      <c r="E42" s="203">
        <f>'92306'!J7</f>
        <v>932.99</v>
      </c>
      <c r="F42" s="204">
        <f t="shared" si="1"/>
        <v>961851.1</v>
      </c>
    </row>
    <row r="43" spans="1:8" ht="13.5">
      <c r="A43" s="205" t="s">
        <v>44</v>
      </c>
      <c r="B43" s="206" t="s">
        <v>43</v>
      </c>
      <c r="C43" s="176">
        <v>46595</v>
      </c>
      <c r="D43" s="191">
        <v>301337.21</v>
      </c>
      <c r="E43" s="202"/>
      <c r="F43" s="204">
        <f t="shared" si="1"/>
        <v>301337.21</v>
      </c>
      <c r="H43" s="209"/>
    </row>
    <row r="44" spans="1:6" ht="13.5">
      <c r="A44" s="205" t="s">
        <v>45</v>
      </c>
      <c r="B44" s="206" t="s">
        <v>33</v>
      </c>
      <c r="C44" s="176">
        <v>3500</v>
      </c>
      <c r="D44" s="191">
        <v>5445.59</v>
      </c>
      <c r="E44" s="202"/>
      <c r="F44" s="204">
        <f t="shared" si="1"/>
        <v>5445.59</v>
      </c>
    </row>
    <row r="45" spans="1:6" s="4" customFormat="1" ht="13.5">
      <c r="A45" s="205" t="s">
        <v>148</v>
      </c>
      <c r="B45" s="206" t="s">
        <v>43</v>
      </c>
      <c r="C45" s="5">
        <v>0</v>
      </c>
      <c r="D45" s="191">
        <v>76860</v>
      </c>
      <c r="E45" s="6"/>
      <c r="F45" s="7">
        <f t="shared" si="1"/>
        <v>76860</v>
      </c>
    </row>
    <row r="46" spans="1:6" ht="13.5">
      <c r="A46" s="205" t="s">
        <v>46</v>
      </c>
      <c r="B46" s="206" t="s">
        <v>43</v>
      </c>
      <c r="C46" s="176">
        <v>0</v>
      </c>
      <c r="D46" s="191">
        <v>3</v>
      </c>
      <c r="E46" s="202"/>
      <c r="F46" s="204">
        <f t="shared" si="1"/>
        <v>3</v>
      </c>
    </row>
    <row r="47" spans="1:6" ht="13.5">
      <c r="A47" s="205" t="s">
        <v>47</v>
      </c>
      <c r="B47" s="206" t="s">
        <v>43</v>
      </c>
      <c r="C47" s="176">
        <v>18000</v>
      </c>
      <c r="D47" s="191">
        <v>68585.666</v>
      </c>
      <c r="E47" s="202"/>
      <c r="F47" s="204">
        <f t="shared" si="1"/>
        <v>68585.666</v>
      </c>
    </row>
    <row r="48" spans="1:6" ht="13.5">
      <c r="A48" s="205" t="s">
        <v>48</v>
      </c>
      <c r="B48" s="206" t="s">
        <v>43</v>
      </c>
      <c r="C48" s="176">
        <v>0</v>
      </c>
      <c r="D48" s="191">
        <v>3</v>
      </c>
      <c r="E48" s="202"/>
      <c r="F48" s="204">
        <f t="shared" si="1"/>
        <v>3</v>
      </c>
    </row>
    <row r="49" spans="1:6" ht="13.5">
      <c r="A49" s="205" t="s">
        <v>49</v>
      </c>
      <c r="B49" s="206" t="s">
        <v>43</v>
      </c>
      <c r="C49" s="176">
        <v>0</v>
      </c>
      <c r="D49" s="191">
        <v>4123</v>
      </c>
      <c r="E49" s="202"/>
      <c r="F49" s="204">
        <f t="shared" si="1"/>
        <v>4123</v>
      </c>
    </row>
    <row r="50" spans="1:6" ht="13.5">
      <c r="A50" s="205" t="s">
        <v>50</v>
      </c>
      <c r="B50" s="206" t="s">
        <v>43</v>
      </c>
      <c r="C50" s="176">
        <v>0</v>
      </c>
      <c r="D50" s="191">
        <v>12042.166</v>
      </c>
      <c r="E50" s="202"/>
      <c r="F50" s="204">
        <f t="shared" si="1"/>
        <v>12042.166</v>
      </c>
    </row>
    <row r="51" spans="1:6" ht="14.25" thickBot="1">
      <c r="A51" s="210" t="s">
        <v>51</v>
      </c>
      <c r="B51" s="211" t="s">
        <v>43</v>
      </c>
      <c r="C51" s="212">
        <v>0</v>
      </c>
      <c r="D51" s="213">
        <v>41</v>
      </c>
      <c r="E51" s="214"/>
      <c r="F51" s="215">
        <f t="shared" si="1"/>
        <v>41</v>
      </c>
    </row>
    <row r="52" spans="1:6" ht="14.25" thickBot="1">
      <c r="A52" s="216" t="s">
        <v>52</v>
      </c>
      <c r="B52" s="217"/>
      <c r="C52" s="196">
        <f>SUM(C33:C51)</f>
        <v>2339015</v>
      </c>
      <c r="D52" s="196">
        <f>SUM(D33:D51)</f>
        <v>8062029.262000001</v>
      </c>
      <c r="E52" s="196">
        <f>SUM(E33:E51)</f>
        <v>0</v>
      </c>
      <c r="F52" s="197">
        <f>SUM(F33:F51)</f>
        <v>8062029.262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46" bottom="0.5905511811023623" header="0.18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1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.8515625" style="44" customWidth="1"/>
    <col min="2" max="2" width="4.57421875" style="44" customWidth="1"/>
    <col min="3" max="3" width="9.57421875" style="44" bestFit="1" customWidth="1"/>
    <col min="4" max="4" width="5.57421875" style="44" customWidth="1"/>
    <col min="5" max="5" width="6.00390625" style="44" customWidth="1"/>
    <col min="6" max="6" width="41.28125" style="44" customWidth="1"/>
    <col min="7" max="7" width="8.8515625" style="44" customWidth="1"/>
    <col min="8" max="8" width="9.421875" style="44" bestFit="1" customWidth="1"/>
    <col min="9" max="9" width="10.421875" style="44" customWidth="1"/>
    <col min="10" max="11" width="9.140625" style="44" customWidth="1"/>
    <col min="12" max="16384" width="9.140625" style="44" customWidth="1"/>
  </cols>
  <sheetData>
    <row r="1" spans="1:10" ht="17.25" customHeight="1">
      <c r="A1" s="371" t="s">
        <v>151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0" ht="12" customHeight="1">
      <c r="A2" s="224"/>
      <c r="B2" s="224"/>
      <c r="C2" s="224"/>
      <c r="D2" s="224"/>
      <c r="E2" s="224"/>
      <c r="F2" s="224"/>
      <c r="G2" s="224"/>
      <c r="H2" s="224"/>
      <c r="I2" s="224"/>
      <c r="J2" s="225"/>
    </row>
    <row r="3" spans="1:10" ht="16.5" customHeight="1">
      <c r="A3" s="372" t="s">
        <v>152</v>
      </c>
      <c r="B3" s="372"/>
      <c r="C3" s="372"/>
      <c r="D3" s="372"/>
      <c r="E3" s="372"/>
      <c r="F3" s="372"/>
      <c r="G3" s="372"/>
      <c r="H3" s="372"/>
      <c r="I3" s="372"/>
      <c r="J3" s="372"/>
    </row>
    <row r="4" spans="1:10" ht="12" customHeight="1" thickBot="1">
      <c r="A4" s="226"/>
      <c r="B4" s="226"/>
      <c r="C4" s="226"/>
      <c r="D4" s="226"/>
      <c r="E4" s="226"/>
      <c r="F4" s="226"/>
      <c r="G4" s="226"/>
      <c r="H4" s="226"/>
      <c r="I4" s="226"/>
      <c r="J4" s="227" t="s">
        <v>150</v>
      </c>
    </row>
    <row r="5" spans="1:10" ht="12.75" customHeight="1" thickBot="1">
      <c r="A5" s="373" t="s">
        <v>77</v>
      </c>
      <c r="B5" s="375" t="s">
        <v>4</v>
      </c>
      <c r="C5" s="377" t="s">
        <v>6</v>
      </c>
      <c r="D5" s="377" t="s">
        <v>7</v>
      </c>
      <c r="E5" s="377" t="s">
        <v>8</v>
      </c>
      <c r="F5" s="379" t="s">
        <v>153</v>
      </c>
      <c r="G5" s="381" t="s">
        <v>66</v>
      </c>
      <c r="H5" s="383" t="s">
        <v>67</v>
      </c>
      <c r="I5" s="366" t="s">
        <v>453</v>
      </c>
      <c r="J5" s="367"/>
    </row>
    <row r="6" spans="1:10" ht="12.75" customHeight="1" thickBot="1">
      <c r="A6" s="374"/>
      <c r="B6" s="376"/>
      <c r="C6" s="378"/>
      <c r="D6" s="378"/>
      <c r="E6" s="378"/>
      <c r="F6" s="380"/>
      <c r="G6" s="382"/>
      <c r="H6" s="384"/>
      <c r="I6" s="229" t="s">
        <v>26</v>
      </c>
      <c r="J6" s="230" t="s">
        <v>68</v>
      </c>
    </row>
    <row r="7" spans="1:10" ht="12" customHeight="1" thickBot="1">
      <c r="A7" s="368" t="s">
        <v>62</v>
      </c>
      <c r="B7" s="231" t="s">
        <v>5</v>
      </c>
      <c r="C7" s="228" t="s">
        <v>6</v>
      </c>
      <c r="D7" s="228" t="s">
        <v>7</v>
      </c>
      <c r="E7" s="228" t="s">
        <v>8</v>
      </c>
      <c r="F7" s="254" t="s">
        <v>154</v>
      </c>
      <c r="G7" s="255">
        <f>G8+G34+G74+G90+G99+G360+G393</f>
        <v>724615.19</v>
      </c>
      <c r="H7" s="255">
        <f>H8+H34+H74+H90+H99+H360+H393</f>
        <v>867947.1923000001</v>
      </c>
      <c r="I7" s="255">
        <f>I8+I34+I74+I90+I99+I360+I393</f>
        <v>-932.99</v>
      </c>
      <c r="J7" s="256">
        <f>J8+J34+J74+J90+J99+J360+J393</f>
        <v>867009.2023000001</v>
      </c>
    </row>
    <row r="8" spans="1:10" ht="12" customHeight="1" thickBot="1">
      <c r="A8" s="369"/>
      <c r="B8" s="257" t="s">
        <v>27</v>
      </c>
      <c r="C8" s="258" t="s">
        <v>3</v>
      </c>
      <c r="D8" s="259" t="s">
        <v>3</v>
      </c>
      <c r="E8" s="259" t="s">
        <v>3</v>
      </c>
      <c r="F8" s="260" t="s">
        <v>155</v>
      </c>
      <c r="G8" s="261">
        <f>G9+G17+G20+G23+G26+G28+G31</f>
        <v>2612.96</v>
      </c>
      <c r="H8" s="261">
        <f>H9+H17+H20+H23+H26+H28+H31</f>
        <v>5451.9259999999995</v>
      </c>
      <c r="I8" s="261">
        <f>I9+I17+I20+I23+I26+I28+I31</f>
        <v>-932.99</v>
      </c>
      <c r="J8" s="262">
        <f>J9+J17+J20+J23+J26+J28+J31</f>
        <v>4518.936</v>
      </c>
    </row>
    <row r="9" spans="1:10" ht="12" customHeight="1">
      <c r="A9" s="369"/>
      <c r="B9" s="263" t="s">
        <v>149</v>
      </c>
      <c r="C9" s="264" t="s">
        <v>156</v>
      </c>
      <c r="D9" s="265">
        <v>2229</v>
      </c>
      <c r="E9" s="265" t="s">
        <v>3</v>
      </c>
      <c r="F9" s="266" t="s">
        <v>157</v>
      </c>
      <c r="G9" s="267">
        <f>SUM(G10:G16)</f>
        <v>1500</v>
      </c>
      <c r="H9" s="268">
        <f>SUM(H10:H16)</f>
        <v>4295</v>
      </c>
      <c r="I9" s="268">
        <f>SUM(I10:I16)</f>
        <v>-932.99</v>
      </c>
      <c r="J9" s="267">
        <f>SUM(J10:J16)</f>
        <v>3362.0099999999998</v>
      </c>
    </row>
    <row r="10" spans="1:10" ht="12" customHeight="1">
      <c r="A10" s="369"/>
      <c r="B10" s="55"/>
      <c r="C10" s="269"/>
      <c r="D10" s="75"/>
      <c r="E10" s="130">
        <v>5164</v>
      </c>
      <c r="F10" s="76" t="s">
        <v>158</v>
      </c>
      <c r="G10" s="11">
        <v>50</v>
      </c>
      <c r="H10" s="270">
        <f>50+50-50</f>
        <v>50</v>
      </c>
      <c r="I10" s="232"/>
      <c r="J10" s="132">
        <f aca="true" t="shared" si="0" ref="J10:J22">H10+I10</f>
        <v>50</v>
      </c>
    </row>
    <row r="11" spans="1:10" ht="12" customHeight="1">
      <c r="A11" s="369"/>
      <c r="B11" s="55"/>
      <c r="C11" s="269"/>
      <c r="D11" s="75"/>
      <c r="E11" s="130">
        <v>5166</v>
      </c>
      <c r="F11" s="76" t="s">
        <v>159</v>
      </c>
      <c r="G11" s="11">
        <v>100</v>
      </c>
      <c r="H11" s="270">
        <f>100+100+260</f>
        <v>460</v>
      </c>
      <c r="I11" s="232"/>
      <c r="J11" s="132">
        <f t="shared" si="0"/>
        <v>460</v>
      </c>
    </row>
    <row r="12" spans="1:10" ht="12" customHeight="1">
      <c r="A12" s="369"/>
      <c r="B12" s="55"/>
      <c r="C12" s="269"/>
      <c r="D12" s="75"/>
      <c r="E12" s="130">
        <v>5169</v>
      </c>
      <c r="F12" s="271" t="s">
        <v>78</v>
      </c>
      <c r="G12" s="11">
        <f>550+600</f>
        <v>1150</v>
      </c>
      <c r="H12" s="270">
        <f>1150-605+360+50-1+16</f>
        <v>970</v>
      </c>
      <c r="I12" s="232"/>
      <c r="J12" s="132">
        <f t="shared" si="0"/>
        <v>970</v>
      </c>
    </row>
    <row r="13" spans="1:10" ht="12" customHeight="1">
      <c r="A13" s="369"/>
      <c r="B13" s="55"/>
      <c r="C13" s="269"/>
      <c r="D13" s="75"/>
      <c r="E13" s="220">
        <v>5171</v>
      </c>
      <c r="F13" s="272" t="s">
        <v>160</v>
      </c>
      <c r="G13" s="11">
        <v>0</v>
      </c>
      <c r="H13" s="232">
        <f>3700-750-100-366.15-349.45</f>
        <v>2134.4</v>
      </c>
      <c r="I13" s="232">
        <v>-932.99</v>
      </c>
      <c r="J13" s="132">
        <f t="shared" si="0"/>
        <v>1201.41</v>
      </c>
    </row>
    <row r="14" spans="1:10" ht="12" customHeight="1">
      <c r="A14" s="369"/>
      <c r="B14" s="55"/>
      <c r="C14" s="269"/>
      <c r="D14" s="75"/>
      <c r="E14" s="220">
        <v>5191</v>
      </c>
      <c r="F14" s="272" t="s">
        <v>161</v>
      </c>
      <c r="G14" s="270">
        <v>0</v>
      </c>
      <c r="H14" s="73">
        <v>4</v>
      </c>
      <c r="I14" s="232"/>
      <c r="J14" s="132">
        <f t="shared" si="0"/>
        <v>4</v>
      </c>
    </row>
    <row r="15" spans="1:10" ht="12" customHeight="1">
      <c r="A15" s="369"/>
      <c r="B15" s="55"/>
      <c r="C15" s="269"/>
      <c r="D15" s="75"/>
      <c r="E15" s="220">
        <v>5362</v>
      </c>
      <c r="F15" s="272" t="s">
        <v>162</v>
      </c>
      <c r="G15" s="11">
        <v>0</v>
      </c>
      <c r="H15" s="270">
        <v>1</v>
      </c>
      <c r="I15" s="232"/>
      <c r="J15" s="132">
        <f t="shared" si="0"/>
        <v>1</v>
      </c>
    </row>
    <row r="16" spans="1:10" ht="12" customHeight="1">
      <c r="A16" s="369"/>
      <c r="B16" s="55"/>
      <c r="C16" s="269"/>
      <c r="D16" s="75"/>
      <c r="E16" s="93">
        <v>5909</v>
      </c>
      <c r="F16" s="271" t="s">
        <v>163</v>
      </c>
      <c r="G16" s="11">
        <v>200</v>
      </c>
      <c r="H16" s="270">
        <f>200+50+345.6+80</f>
        <v>675.6</v>
      </c>
      <c r="I16" s="232"/>
      <c r="J16" s="132">
        <f t="shared" si="0"/>
        <v>675.6</v>
      </c>
    </row>
    <row r="17" spans="1:10" ht="12" customHeight="1">
      <c r="A17" s="369"/>
      <c r="B17" s="273" t="s">
        <v>149</v>
      </c>
      <c r="C17" s="274" t="s">
        <v>164</v>
      </c>
      <c r="D17" s="275">
        <v>2229</v>
      </c>
      <c r="E17" s="275" t="s">
        <v>3</v>
      </c>
      <c r="F17" s="276" t="s">
        <v>165</v>
      </c>
      <c r="G17" s="277">
        <f>SUM(G18:G19)</f>
        <v>450</v>
      </c>
      <c r="H17" s="278">
        <f>SUM(H18:H19)</f>
        <v>98.39999999999999</v>
      </c>
      <c r="I17" s="278">
        <f>SUM(I18:I19)</f>
        <v>0</v>
      </c>
      <c r="J17" s="277">
        <f>SUM(J18:J19)</f>
        <v>98.39999999999999</v>
      </c>
    </row>
    <row r="18" spans="1:10" ht="12" customHeight="1">
      <c r="A18" s="369"/>
      <c r="B18" s="55"/>
      <c r="C18" s="269"/>
      <c r="D18" s="75"/>
      <c r="E18" s="130">
        <v>5166</v>
      </c>
      <c r="F18" s="76" t="s">
        <v>159</v>
      </c>
      <c r="G18" s="11">
        <v>0</v>
      </c>
      <c r="H18" s="73">
        <v>49.2</v>
      </c>
      <c r="I18" s="232"/>
      <c r="J18" s="132">
        <f>H18+I18</f>
        <v>49.2</v>
      </c>
    </row>
    <row r="19" spans="1:10" ht="12" customHeight="1">
      <c r="A19" s="369"/>
      <c r="B19" s="273"/>
      <c r="C19" s="274"/>
      <c r="D19" s="275"/>
      <c r="E19" s="93">
        <v>5169</v>
      </c>
      <c r="F19" s="76" t="s">
        <v>78</v>
      </c>
      <c r="G19" s="11">
        <v>450</v>
      </c>
      <c r="H19" s="73">
        <f>450+49.2-350-100</f>
        <v>49.19999999999999</v>
      </c>
      <c r="I19" s="73"/>
      <c r="J19" s="132">
        <f>H19+I19</f>
        <v>49.19999999999999</v>
      </c>
    </row>
    <row r="20" spans="1:10" ht="12" customHeight="1">
      <c r="A20" s="369"/>
      <c r="B20" s="273" t="s">
        <v>149</v>
      </c>
      <c r="C20" s="274" t="s">
        <v>166</v>
      </c>
      <c r="D20" s="275">
        <v>2229</v>
      </c>
      <c r="E20" s="275" t="s">
        <v>3</v>
      </c>
      <c r="F20" s="276" t="s">
        <v>167</v>
      </c>
      <c r="G20" s="277">
        <f>SUM(G21:G22)</f>
        <v>100</v>
      </c>
      <c r="H20" s="278">
        <f>SUM(H21:H22)</f>
        <v>79.56599999999997</v>
      </c>
      <c r="I20" s="278">
        <f>SUM(I21:I22)</f>
        <v>0</v>
      </c>
      <c r="J20" s="277">
        <f>SUM(J21:J22)</f>
        <v>79.56599999999997</v>
      </c>
    </row>
    <row r="21" spans="1:10" ht="12" customHeight="1">
      <c r="A21" s="369"/>
      <c r="B21" s="273"/>
      <c r="C21" s="274"/>
      <c r="D21" s="275"/>
      <c r="E21" s="93">
        <v>5167</v>
      </c>
      <c r="F21" s="279" t="s">
        <v>168</v>
      </c>
      <c r="G21" s="73">
        <v>0</v>
      </c>
      <c r="H21" s="74">
        <v>5</v>
      </c>
      <c r="I21" s="278"/>
      <c r="J21" s="74">
        <v>5</v>
      </c>
    </row>
    <row r="22" spans="1:10" ht="12" customHeight="1">
      <c r="A22" s="369"/>
      <c r="B22" s="273"/>
      <c r="C22" s="274"/>
      <c r="D22" s="275"/>
      <c r="E22" s="93">
        <v>5169</v>
      </c>
      <c r="F22" s="271" t="s">
        <v>78</v>
      </c>
      <c r="G22" s="11">
        <v>100</v>
      </c>
      <c r="H22" s="280">
        <f>100+315.566-336-5</f>
        <v>74.56599999999997</v>
      </c>
      <c r="I22" s="73"/>
      <c r="J22" s="132">
        <f t="shared" si="0"/>
        <v>74.56599999999997</v>
      </c>
    </row>
    <row r="23" spans="1:10" ht="12" customHeight="1">
      <c r="A23" s="369"/>
      <c r="B23" s="281" t="s">
        <v>149</v>
      </c>
      <c r="C23" s="274" t="s">
        <v>169</v>
      </c>
      <c r="D23" s="275">
        <v>2219</v>
      </c>
      <c r="E23" s="275" t="s">
        <v>3</v>
      </c>
      <c r="F23" s="276" t="s">
        <v>170</v>
      </c>
      <c r="G23" s="277">
        <f>SUM(G24:G25)</f>
        <v>300</v>
      </c>
      <c r="H23" s="278">
        <f>SUM(H24:H25)</f>
        <v>523</v>
      </c>
      <c r="I23" s="278">
        <f>SUM(I24:I25)</f>
        <v>0</v>
      </c>
      <c r="J23" s="277">
        <f>SUM(J24:J25)</f>
        <v>523</v>
      </c>
    </row>
    <row r="24" spans="1:10" ht="12" customHeight="1">
      <c r="A24" s="369"/>
      <c r="B24" s="282"/>
      <c r="C24" s="283"/>
      <c r="D24" s="275"/>
      <c r="E24" s="93">
        <v>5139</v>
      </c>
      <c r="F24" s="76" t="s">
        <v>79</v>
      </c>
      <c r="G24" s="73">
        <v>0</v>
      </c>
      <c r="H24" s="74">
        <v>275</v>
      </c>
      <c r="I24" s="278"/>
      <c r="J24" s="74">
        <v>275</v>
      </c>
    </row>
    <row r="25" spans="1:10" ht="12" customHeight="1">
      <c r="A25" s="369"/>
      <c r="B25" s="282"/>
      <c r="C25" s="283"/>
      <c r="D25" s="275"/>
      <c r="E25" s="93">
        <v>5169</v>
      </c>
      <c r="F25" s="271" t="s">
        <v>78</v>
      </c>
      <c r="G25" s="11">
        <v>300</v>
      </c>
      <c r="H25" s="73">
        <f>300+16-221+153</f>
        <v>248</v>
      </c>
      <c r="I25" s="73"/>
      <c r="J25" s="132">
        <f>H25+I25</f>
        <v>248</v>
      </c>
    </row>
    <row r="26" spans="1:10" ht="12" customHeight="1">
      <c r="A26" s="369"/>
      <c r="B26" s="281" t="s">
        <v>149</v>
      </c>
      <c r="C26" s="274" t="s">
        <v>171</v>
      </c>
      <c r="D26" s="275">
        <v>2229</v>
      </c>
      <c r="E26" s="275" t="s">
        <v>3</v>
      </c>
      <c r="F26" s="276" t="s">
        <v>172</v>
      </c>
      <c r="G26" s="277">
        <f>SUM(G27:G27)</f>
        <v>0</v>
      </c>
      <c r="H26" s="278">
        <f>SUM(H27:H27)</f>
        <v>300</v>
      </c>
      <c r="I26" s="278">
        <f>SUM(I27:I27)</f>
        <v>0</v>
      </c>
      <c r="J26" s="277">
        <f>SUM(J27:J27)</f>
        <v>300</v>
      </c>
    </row>
    <row r="27" spans="1:10" ht="12" customHeight="1">
      <c r="A27" s="369"/>
      <c r="B27" s="282"/>
      <c r="C27" s="283"/>
      <c r="D27" s="275"/>
      <c r="E27" s="93">
        <v>5909</v>
      </c>
      <c r="F27" s="271" t="s">
        <v>163</v>
      </c>
      <c r="G27" s="73">
        <v>0</v>
      </c>
      <c r="H27" s="232">
        <v>300</v>
      </c>
      <c r="I27" s="232"/>
      <c r="J27" s="132">
        <f>H27+I27</f>
        <v>300</v>
      </c>
    </row>
    <row r="28" spans="1:10" ht="12" customHeight="1">
      <c r="A28" s="369"/>
      <c r="B28" s="281" t="s">
        <v>149</v>
      </c>
      <c r="C28" s="274" t="s">
        <v>173</v>
      </c>
      <c r="D28" s="275">
        <v>2299</v>
      </c>
      <c r="E28" s="275" t="s">
        <v>3</v>
      </c>
      <c r="F28" s="276" t="s">
        <v>174</v>
      </c>
      <c r="G28" s="277">
        <f>SUM(G29:G30)</f>
        <v>200</v>
      </c>
      <c r="H28" s="278">
        <f>SUM(H29:H30)</f>
        <v>123</v>
      </c>
      <c r="I28" s="278">
        <f>SUM(I29:I30)</f>
        <v>0</v>
      </c>
      <c r="J28" s="277">
        <f>SUM(J29:J30)</f>
        <v>123</v>
      </c>
    </row>
    <row r="29" spans="1:10" ht="12" customHeight="1">
      <c r="A29" s="369"/>
      <c r="B29" s="284"/>
      <c r="C29" s="285"/>
      <c r="D29" s="93"/>
      <c r="E29" s="130">
        <v>5139</v>
      </c>
      <c r="F29" s="76" t="s">
        <v>79</v>
      </c>
      <c r="G29" s="11">
        <v>100</v>
      </c>
      <c r="H29" s="73">
        <f>100-54-23</f>
        <v>23</v>
      </c>
      <c r="I29" s="73"/>
      <c r="J29" s="132">
        <f>H29+I29</f>
        <v>23</v>
      </c>
    </row>
    <row r="30" spans="1:10" ht="12" customHeight="1">
      <c r="A30" s="369"/>
      <c r="B30" s="284"/>
      <c r="C30" s="285"/>
      <c r="D30" s="93"/>
      <c r="E30" s="130">
        <v>5169</v>
      </c>
      <c r="F30" s="76" t="s">
        <v>78</v>
      </c>
      <c r="G30" s="13">
        <v>100</v>
      </c>
      <c r="H30" s="73">
        <v>100</v>
      </c>
      <c r="I30" s="73"/>
      <c r="J30" s="132">
        <f>H30+I30</f>
        <v>100</v>
      </c>
    </row>
    <row r="31" spans="1:10" ht="12" customHeight="1">
      <c r="A31" s="369"/>
      <c r="B31" s="281" t="s">
        <v>149</v>
      </c>
      <c r="C31" s="274" t="s">
        <v>175</v>
      </c>
      <c r="D31" s="275">
        <v>2291</v>
      </c>
      <c r="E31" s="275" t="s">
        <v>3</v>
      </c>
      <c r="F31" s="276" t="s">
        <v>176</v>
      </c>
      <c r="G31" s="277">
        <f>SUM(G32:G33)</f>
        <v>62.96</v>
      </c>
      <c r="H31" s="278">
        <f>SUM(H32:H33)</f>
        <v>32.96</v>
      </c>
      <c r="I31" s="278">
        <f>SUM(I32:I33)</f>
        <v>0</v>
      </c>
      <c r="J31" s="277">
        <f>SUM(J32:J33)</f>
        <v>32.96</v>
      </c>
    </row>
    <row r="32" spans="1:10" ht="12" customHeight="1">
      <c r="A32" s="369"/>
      <c r="B32" s="282"/>
      <c r="C32" s="283"/>
      <c r="D32" s="286"/>
      <c r="E32" s="93">
        <v>5169</v>
      </c>
      <c r="F32" s="76" t="s">
        <v>177</v>
      </c>
      <c r="G32" s="13">
        <v>50</v>
      </c>
      <c r="H32" s="90">
        <f>50-30</f>
        <v>20</v>
      </c>
      <c r="I32" s="90"/>
      <c r="J32" s="132">
        <f>H32+I32</f>
        <v>20</v>
      </c>
    </row>
    <row r="33" spans="1:10" ht="12" customHeight="1" thickBot="1">
      <c r="A33" s="369"/>
      <c r="B33" s="77"/>
      <c r="C33" s="287"/>
      <c r="D33" s="140"/>
      <c r="E33" s="140">
        <v>5175</v>
      </c>
      <c r="F33" s="288" t="s">
        <v>80</v>
      </c>
      <c r="G33" s="8">
        <v>12.96</v>
      </c>
      <c r="H33" s="87">
        <v>12.96</v>
      </c>
      <c r="I33" s="87"/>
      <c r="J33" s="9">
        <f>H33+I33</f>
        <v>12.96</v>
      </c>
    </row>
    <row r="34" spans="1:10" ht="12" customHeight="1" thickBot="1">
      <c r="A34" s="369"/>
      <c r="B34" s="289" t="s">
        <v>27</v>
      </c>
      <c r="C34" s="258" t="s">
        <v>3</v>
      </c>
      <c r="D34" s="259" t="s">
        <v>3</v>
      </c>
      <c r="E34" s="259" t="s">
        <v>3</v>
      </c>
      <c r="F34" s="260" t="s">
        <v>178</v>
      </c>
      <c r="G34" s="261">
        <f>G35+G45+G47+G49+G51+G53+G55+G57+G59+G61+G64+G66</f>
        <v>3842.23</v>
      </c>
      <c r="H34" s="261">
        <f>H35+H45+H47+H49+H51+H53+H55+H57+H59+H61+H64+H66</f>
        <v>4735.866</v>
      </c>
      <c r="I34" s="261">
        <f>I35+I45+I47+I49+I51+I53+I55+I57+I59+I61+I64+I66</f>
        <v>0</v>
      </c>
      <c r="J34" s="262">
        <f>J35+J45+J47+J49+J51+J53+J55+J57+J59+J61+J64+J66</f>
        <v>4730.866</v>
      </c>
    </row>
    <row r="35" spans="1:10" ht="12" customHeight="1" hidden="1">
      <c r="A35" s="369"/>
      <c r="B35" s="290" t="s">
        <v>149</v>
      </c>
      <c r="C35" s="264" t="s">
        <v>179</v>
      </c>
      <c r="D35" s="265">
        <v>2223</v>
      </c>
      <c r="E35" s="265" t="s">
        <v>3</v>
      </c>
      <c r="F35" s="266" t="s">
        <v>180</v>
      </c>
      <c r="G35" s="267">
        <f>SUM(G36:G44)</f>
        <v>783.23</v>
      </c>
      <c r="H35" s="291">
        <f>SUM(H36:H44)</f>
        <v>978.351</v>
      </c>
      <c r="I35" s="268">
        <f>SUM(I36:I44)</f>
        <v>0</v>
      </c>
      <c r="J35" s="267">
        <f>SUM(J36:J44)</f>
        <v>973.351</v>
      </c>
    </row>
    <row r="36" spans="1:10" s="297" customFormat="1" ht="12" customHeight="1" hidden="1">
      <c r="A36" s="369"/>
      <c r="B36" s="292"/>
      <c r="C36" s="293"/>
      <c r="D36" s="294"/>
      <c r="E36" s="75">
        <v>5021</v>
      </c>
      <c r="F36" s="72" t="s">
        <v>181</v>
      </c>
      <c r="G36" s="132">
        <v>16</v>
      </c>
      <c r="H36" s="295">
        <f>16+45</f>
        <v>61</v>
      </c>
      <c r="I36" s="296"/>
      <c r="J36" s="132">
        <f aca="true" t="shared" si="1" ref="J36:J44">H36+I36</f>
        <v>61</v>
      </c>
    </row>
    <row r="37" spans="1:10" s="238" customFormat="1" ht="12" customHeight="1" hidden="1">
      <c r="A37" s="369"/>
      <c r="B37" s="298"/>
      <c r="C37" s="285"/>
      <c r="D37" s="286"/>
      <c r="E37" s="93">
        <v>5031</v>
      </c>
      <c r="F37" s="76" t="s">
        <v>182</v>
      </c>
      <c r="G37" s="132">
        <v>5.23</v>
      </c>
      <c r="H37" s="295">
        <f>5.23+10</f>
        <v>15.23</v>
      </c>
      <c r="I37" s="299"/>
      <c r="J37" s="132">
        <f t="shared" si="1"/>
        <v>15.23</v>
      </c>
    </row>
    <row r="38" spans="1:10" s="238" customFormat="1" ht="12" customHeight="1" hidden="1">
      <c r="A38" s="369"/>
      <c r="B38" s="243"/>
      <c r="C38" s="300"/>
      <c r="D38" s="93"/>
      <c r="E38" s="93">
        <v>5032</v>
      </c>
      <c r="F38" s="76" t="s">
        <v>183</v>
      </c>
      <c r="G38" s="132">
        <v>2</v>
      </c>
      <c r="H38" s="295">
        <f>2+4</f>
        <v>6</v>
      </c>
      <c r="I38" s="301"/>
      <c r="J38" s="132">
        <f t="shared" si="1"/>
        <v>6</v>
      </c>
    </row>
    <row r="39" spans="1:10" s="238" customFormat="1" ht="12" customHeight="1" hidden="1">
      <c r="A39" s="369"/>
      <c r="B39" s="302"/>
      <c r="C39" s="300"/>
      <c r="D39" s="93"/>
      <c r="E39" s="93">
        <v>5139</v>
      </c>
      <c r="F39" s="76" t="s">
        <v>79</v>
      </c>
      <c r="G39" s="11">
        <v>50</v>
      </c>
      <c r="H39" s="303">
        <f>50-44</f>
        <v>6</v>
      </c>
      <c r="I39" s="301"/>
      <c r="J39" s="132">
        <f t="shared" si="1"/>
        <v>6</v>
      </c>
    </row>
    <row r="40" spans="1:10" s="238" customFormat="1" ht="12" customHeight="1" hidden="1">
      <c r="A40" s="369"/>
      <c r="B40" s="302"/>
      <c r="C40" s="300"/>
      <c r="D40" s="93"/>
      <c r="E40" s="93">
        <v>5164</v>
      </c>
      <c r="F40" s="76" t="s">
        <v>158</v>
      </c>
      <c r="G40" s="11">
        <v>0</v>
      </c>
      <c r="H40" s="303">
        <v>5</v>
      </c>
      <c r="I40" s="301"/>
      <c r="J40" s="132"/>
    </row>
    <row r="41" spans="1:10" s="238" customFormat="1" ht="12" customHeight="1" hidden="1">
      <c r="A41" s="369"/>
      <c r="B41" s="302"/>
      <c r="C41" s="300"/>
      <c r="D41" s="93"/>
      <c r="E41" s="93">
        <v>5169</v>
      </c>
      <c r="F41" s="271" t="s">
        <v>78</v>
      </c>
      <c r="G41" s="11">
        <v>700</v>
      </c>
      <c r="H41" s="303">
        <f>700+81.121+35+41</f>
        <v>857.121</v>
      </c>
      <c r="I41" s="304"/>
      <c r="J41" s="132">
        <f t="shared" si="1"/>
        <v>857.121</v>
      </c>
    </row>
    <row r="42" spans="1:10" s="238" customFormat="1" ht="12" customHeight="1" hidden="1">
      <c r="A42" s="369"/>
      <c r="B42" s="302"/>
      <c r="C42" s="300"/>
      <c r="D42" s="93"/>
      <c r="E42" s="93">
        <v>5173</v>
      </c>
      <c r="F42" s="271" t="s">
        <v>125</v>
      </c>
      <c r="G42" s="11">
        <v>0</v>
      </c>
      <c r="H42" s="303">
        <v>2</v>
      </c>
      <c r="I42" s="301"/>
      <c r="J42" s="132">
        <f t="shared" si="1"/>
        <v>2</v>
      </c>
    </row>
    <row r="43" spans="1:10" s="238" customFormat="1" ht="12" customHeight="1" hidden="1">
      <c r="A43" s="369"/>
      <c r="B43" s="302"/>
      <c r="C43" s="300"/>
      <c r="D43" s="93"/>
      <c r="E43" s="93">
        <v>5175</v>
      </c>
      <c r="F43" s="271" t="s">
        <v>80</v>
      </c>
      <c r="G43" s="11">
        <v>10</v>
      </c>
      <c r="H43" s="303">
        <f>10+8+4</f>
        <v>22</v>
      </c>
      <c r="I43" s="304"/>
      <c r="J43" s="132">
        <f t="shared" si="1"/>
        <v>22</v>
      </c>
    </row>
    <row r="44" spans="1:10" s="238" customFormat="1" ht="12" customHeight="1" hidden="1">
      <c r="A44" s="369"/>
      <c r="B44" s="302"/>
      <c r="C44" s="300"/>
      <c r="D44" s="93"/>
      <c r="E44" s="93">
        <v>5424</v>
      </c>
      <c r="F44" s="271" t="s">
        <v>184</v>
      </c>
      <c r="G44" s="11">
        <v>0</v>
      </c>
      <c r="H44" s="303">
        <v>4</v>
      </c>
      <c r="I44" s="304"/>
      <c r="J44" s="132">
        <f t="shared" si="1"/>
        <v>4</v>
      </c>
    </row>
    <row r="45" spans="1:10" ht="12" customHeight="1" hidden="1">
      <c r="A45" s="369"/>
      <c r="B45" s="281" t="s">
        <v>149</v>
      </c>
      <c r="C45" s="274" t="s">
        <v>185</v>
      </c>
      <c r="D45" s="275">
        <v>2223</v>
      </c>
      <c r="E45" s="275" t="s">
        <v>3</v>
      </c>
      <c r="F45" s="276" t="s">
        <v>186</v>
      </c>
      <c r="G45" s="278">
        <f>SUM(G46:G46)</f>
        <v>0</v>
      </c>
      <c r="H45" s="278">
        <f>SUM(H46:H46)</f>
        <v>10</v>
      </c>
      <c r="I45" s="278">
        <f>SUM(I46:I46)</f>
        <v>0</v>
      </c>
      <c r="J45" s="277">
        <f>SUM(J46:J46)</f>
        <v>10</v>
      </c>
    </row>
    <row r="46" spans="1:10" ht="12" customHeight="1" hidden="1">
      <c r="A46" s="369"/>
      <c r="B46" s="302"/>
      <c r="C46" s="300"/>
      <c r="D46" s="93"/>
      <c r="E46" s="93">
        <v>5321</v>
      </c>
      <c r="F46" s="305" t="s">
        <v>187</v>
      </c>
      <c r="G46" s="73">
        <v>0</v>
      </c>
      <c r="H46" s="73">
        <v>10</v>
      </c>
      <c r="I46" s="73"/>
      <c r="J46" s="132">
        <f>H46+I46</f>
        <v>10</v>
      </c>
    </row>
    <row r="47" spans="1:10" ht="12" customHeight="1" hidden="1">
      <c r="A47" s="369"/>
      <c r="B47" s="281" t="s">
        <v>149</v>
      </c>
      <c r="C47" s="274" t="s">
        <v>188</v>
      </c>
      <c r="D47" s="275">
        <v>2223</v>
      </c>
      <c r="E47" s="275" t="s">
        <v>3</v>
      </c>
      <c r="F47" s="276" t="s">
        <v>189</v>
      </c>
      <c r="G47" s="278">
        <f>SUM(G48:G48)</f>
        <v>0</v>
      </c>
      <c r="H47" s="278">
        <f>SUM(H48:H48)</f>
        <v>26</v>
      </c>
      <c r="I47" s="278">
        <f>SUM(I48:I48)</f>
        <v>0</v>
      </c>
      <c r="J47" s="277">
        <f>SUM(J48:J48)</f>
        <v>26</v>
      </c>
    </row>
    <row r="48" spans="1:10" ht="12" customHeight="1" hidden="1">
      <c r="A48" s="369"/>
      <c r="B48" s="302"/>
      <c r="C48" s="300"/>
      <c r="D48" s="93"/>
      <c r="E48" s="93">
        <v>5321</v>
      </c>
      <c r="F48" s="305" t="s">
        <v>187</v>
      </c>
      <c r="G48" s="73">
        <v>0</v>
      </c>
      <c r="H48" s="73">
        <v>26</v>
      </c>
      <c r="I48" s="73"/>
      <c r="J48" s="132">
        <f>H48+I48</f>
        <v>26</v>
      </c>
    </row>
    <row r="49" spans="1:10" ht="12" customHeight="1" hidden="1">
      <c r="A49" s="369"/>
      <c r="B49" s="281" t="s">
        <v>149</v>
      </c>
      <c r="C49" s="274" t="s">
        <v>190</v>
      </c>
      <c r="D49" s="275">
        <v>2223</v>
      </c>
      <c r="E49" s="275" t="s">
        <v>3</v>
      </c>
      <c r="F49" s="276" t="s">
        <v>191</v>
      </c>
      <c r="G49" s="278">
        <f>SUM(G50:G50)</f>
        <v>0</v>
      </c>
      <c r="H49" s="278">
        <f>SUM(H50:H50)</f>
        <v>10</v>
      </c>
      <c r="I49" s="278">
        <f>SUM(I50:I50)</f>
        <v>0</v>
      </c>
      <c r="J49" s="277">
        <f>SUM(J50:J50)</f>
        <v>10</v>
      </c>
    </row>
    <row r="50" spans="1:10" ht="12" customHeight="1" hidden="1">
      <c r="A50" s="369"/>
      <c r="B50" s="302"/>
      <c r="C50" s="300"/>
      <c r="D50" s="93"/>
      <c r="E50" s="93">
        <v>5321</v>
      </c>
      <c r="F50" s="305" t="s">
        <v>187</v>
      </c>
      <c r="G50" s="73">
        <v>0</v>
      </c>
      <c r="H50" s="73">
        <v>10</v>
      </c>
      <c r="I50" s="73"/>
      <c r="J50" s="132">
        <f>H50+I50</f>
        <v>10</v>
      </c>
    </row>
    <row r="51" spans="1:10" ht="12" customHeight="1" hidden="1">
      <c r="A51" s="369"/>
      <c r="B51" s="281" t="s">
        <v>149</v>
      </c>
      <c r="C51" s="274" t="s">
        <v>192</v>
      </c>
      <c r="D51" s="275">
        <v>2223</v>
      </c>
      <c r="E51" s="275" t="s">
        <v>3</v>
      </c>
      <c r="F51" s="276" t="s">
        <v>193</v>
      </c>
      <c r="G51" s="278">
        <f>SUM(G52:G52)</f>
        <v>0</v>
      </c>
      <c r="H51" s="278">
        <f>SUM(H52:H52)</f>
        <v>10</v>
      </c>
      <c r="I51" s="278">
        <f>SUM(I52:I52)</f>
        <v>0</v>
      </c>
      <c r="J51" s="277">
        <f>SUM(J52:J52)</f>
        <v>10</v>
      </c>
    </row>
    <row r="52" spans="1:10" ht="12" customHeight="1" hidden="1">
      <c r="A52" s="369"/>
      <c r="B52" s="302"/>
      <c r="C52" s="300"/>
      <c r="D52" s="93"/>
      <c r="E52" s="93">
        <v>5321</v>
      </c>
      <c r="F52" s="305" t="s">
        <v>187</v>
      </c>
      <c r="G52" s="73">
        <v>0</v>
      </c>
      <c r="H52" s="73">
        <v>10</v>
      </c>
      <c r="I52" s="73"/>
      <c r="J52" s="132">
        <f>H52+I52</f>
        <v>10</v>
      </c>
    </row>
    <row r="53" spans="1:10" ht="12" customHeight="1" hidden="1">
      <c r="A53" s="369"/>
      <c r="B53" s="281" t="s">
        <v>149</v>
      </c>
      <c r="C53" s="274" t="s">
        <v>194</v>
      </c>
      <c r="D53" s="275">
        <v>2223</v>
      </c>
      <c r="E53" s="275" t="s">
        <v>3</v>
      </c>
      <c r="F53" s="276" t="s">
        <v>195</v>
      </c>
      <c r="G53" s="278">
        <f>SUM(G54:G54)</f>
        <v>0</v>
      </c>
      <c r="H53" s="278">
        <f>SUM(H54:H54)</f>
        <v>80</v>
      </c>
      <c r="I53" s="278">
        <f>SUM(I54:I54)</f>
        <v>0</v>
      </c>
      <c r="J53" s="277">
        <f>SUM(J54:J54)</f>
        <v>80</v>
      </c>
    </row>
    <row r="54" spans="1:10" ht="12" customHeight="1" hidden="1">
      <c r="A54" s="369"/>
      <c r="B54" s="302"/>
      <c r="C54" s="300"/>
      <c r="D54" s="93"/>
      <c r="E54" s="93">
        <v>5321</v>
      </c>
      <c r="F54" s="305" t="s">
        <v>187</v>
      </c>
      <c r="G54" s="73">
        <v>0</v>
      </c>
      <c r="H54" s="73">
        <v>80</v>
      </c>
      <c r="I54" s="73"/>
      <c r="J54" s="132">
        <f>H54+I54</f>
        <v>80</v>
      </c>
    </row>
    <row r="55" spans="1:10" ht="12" customHeight="1" hidden="1">
      <c r="A55" s="369"/>
      <c r="B55" s="281" t="s">
        <v>149</v>
      </c>
      <c r="C55" s="274" t="s">
        <v>196</v>
      </c>
      <c r="D55" s="275">
        <v>2223</v>
      </c>
      <c r="E55" s="275" t="s">
        <v>3</v>
      </c>
      <c r="F55" s="276" t="s">
        <v>197</v>
      </c>
      <c r="G55" s="278">
        <f>SUM(G56:G56)</f>
        <v>0</v>
      </c>
      <c r="H55" s="278">
        <f>SUM(H56:H56)</f>
        <v>86</v>
      </c>
      <c r="I55" s="278">
        <f>SUM(I56:I56)</f>
        <v>0</v>
      </c>
      <c r="J55" s="277">
        <f>SUM(J56:J56)</f>
        <v>86</v>
      </c>
    </row>
    <row r="56" spans="1:10" ht="12" customHeight="1" hidden="1">
      <c r="A56" s="369"/>
      <c r="B56" s="302"/>
      <c r="C56" s="300"/>
      <c r="D56" s="93"/>
      <c r="E56" s="93">
        <v>5321</v>
      </c>
      <c r="F56" s="305" t="s">
        <v>187</v>
      </c>
      <c r="G56" s="73">
        <v>0</v>
      </c>
      <c r="H56" s="73">
        <v>86</v>
      </c>
      <c r="I56" s="73"/>
      <c r="J56" s="132">
        <f>H56+I56</f>
        <v>86</v>
      </c>
    </row>
    <row r="57" spans="1:10" ht="12" customHeight="1" hidden="1">
      <c r="A57" s="369"/>
      <c r="B57" s="281" t="s">
        <v>149</v>
      </c>
      <c r="C57" s="274" t="s">
        <v>198</v>
      </c>
      <c r="D57" s="275">
        <v>2223</v>
      </c>
      <c r="E57" s="275" t="s">
        <v>3</v>
      </c>
      <c r="F57" s="276" t="s">
        <v>199</v>
      </c>
      <c r="G57" s="278">
        <f>SUM(G58:G58)</f>
        <v>0</v>
      </c>
      <c r="H57" s="278">
        <f>SUM(H58:H58)</f>
        <v>28</v>
      </c>
      <c r="I57" s="278">
        <f>SUM(I58:I58)</f>
        <v>0</v>
      </c>
      <c r="J57" s="277">
        <f>SUM(J58:J58)</f>
        <v>28</v>
      </c>
    </row>
    <row r="58" spans="1:10" ht="12" customHeight="1" hidden="1">
      <c r="A58" s="369"/>
      <c r="B58" s="302"/>
      <c r="C58" s="300"/>
      <c r="D58" s="93"/>
      <c r="E58" s="93">
        <v>5321</v>
      </c>
      <c r="F58" s="305" t="s">
        <v>187</v>
      </c>
      <c r="G58" s="73">
        <v>0</v>
      </c>
      <c r="H58" s="73">
        <v>28</v>
      </c>
      <c r="I58" s="73"/>
      <c r="J58" s="132">
        <f>H58+I58</f>
        <v>28</v>
      </c>
    </row>
    <row r="59" spans="1:10" ht="12" customHeight="1" hidden="1">
      <c r="A59" s="369"/>
      <c r="B59" s="281" t="s">
        <v>149</v>
      </c>
      <c r="C59" s="274" t="s">
        <v>200</v>
      </c>
      <c r="D59" s="275">
        <v>2223</v>
      </c>
      <c r="E59" s="275" t="s">
        <v>3</v>
      </c>
      <c r="F59" s="276" t="s">
        <v>201</v>
      </c>
      <c r="G59" s="278">
        <f>SUM(G60:G60)</f>
        <v>0</v>
      </c>
      <c r="H59" s="278">
        <f>SUM(H60:H60)</f>
        <v>50</v>
      </c>
      <c r="I59" s="278">
        <f>SUM(I60:I60)</f>
        <v>0</v>
      </c>
      <c r="J59" s="277">
        <f>SUM(J60:J60)</f>
        <v>50</v>
      </c>
    </row>
    <row r="60" spans="1:10" ht="12" customHeight="1" hidden="1">
      <c r="A60" s="369"/>
      <c r="B60" s="302"/>
      <c r="C60" s="300"/>
      <c r="D60" s="93"/>
      <c r="E60" s="93">
        <v>5321</v>
      </c>
      <c r="F60" s="305" t="s">
        <v>187</v>
      </c>
      <c r="G60" s="73">
        <v>0</v>
      </c>
      <c r="H60" s="73">
        <v>50</v>
      </c>
      <c r="I60" s="73"/>
      <c r="J60" s="132">
        <f>H60+I60</f>
        <v>50</v>
      </c>
    </row>
    <row r="61" spans="1:10" s="297" customFormat="1" ht="12" customHeight="1" hidden="1">
      <c r="A61" s="369"/>
      <c r="B61" s="281" t="s">
        <v>149</v>
      </c>
      <c r="C61" s="274" t="s">
        <v>202</v>
      </c>
      <c r="D61" s="275">
        <v>2223</v>
      </c>
      <c r="E61" s="275" t="s">
        <v>3</v>
      </c>
      <c r="F61" s="276" t="s">
        <v>203</v>
      </c>
      <c r="G61" s="277">
        <f>SUM(G62:G63)</f>
        <v>930</v>
      </c>
      <c r="H61" s="306">
        <f>SUM(H62:H63)</f>
        <v>1189.915</v>
      </c>
      <c r="I61" s="277">
        <f>SUM(I62:I63)</f>
        <v>0</v>
      </c>
      <c r="J61" s="277">
        <f>SUM(J62:J63)</f>
        <v>1189.915</v>
      </c>
    </row>
    <row r="62" spans="1:10" s="297" customFormat="1" ht="12" customHeight="1" hidden="1">
      <c r="A62" s="369"/>
      <c r="B62" s="281"/>
      <c r="C62" s="274"/>
      <c r="D62" s="275"/>
      <c r="E62" s="93">
        <v>5164</v>
      </c>
      <c r="F62" s="271" t="s">
        <v>158</v>
      </c>
      <c r="G62" s="11">
        <v>290</v>
      </c>
      <c r="H62" s="303">
        <f>290+174+1</f>
        <v>465</v>
      </c>
      <c r="I62" s="73"/>
      <c r="J62" s="132">
        <f>H62+I62</f>
        <v>465</v>
      </c>
    </row>
    <row r="63" spans="1:10" s="297" customFormat="1" ht="12" customHeight="1" hidden="1">
      <c r="A63" s="369"/>
      <c r="B63" s="281"/>
      <c r="C63" s="274"/>
      <c r="D63" s="275"/>
      <c r="E63" s="93">
        <v>5169</v>
      </c>
      <c r="F63" s="76" t="s">
        <v>78</v>
      </c>
      <c r="G63" s="11">
        <v>640</v>
      </c>
      <c r="H63" s="303">
        <f>640+158.915-74</f>
        <v>724.915</v>
      </c>
      <c r="I63" s="307"/>
      <c r="J63" s="132">
        <f>H63+I63</f>
        <v>724.915</v>
      </c>
    </row>
    <row r="64" spans="1:10" s="297" customFormat="1" ht="12" customHeight="1" hidden="1">
      <c r="A64" s="369"/>
      <c r="B64" s="281" t="s">
        <v>149</v>
      </c>
      <c r="C64" s="274" t="s">
        <v>204</v>
      </c>
      <c r="D64" s="275">
        <v>2223</v>
      </c>
      <c r="E64" s="275" t="s">
        <v>3</v>
      </c>
      <c r="F64" s="276" t="s">
        <v>205</v>
      </c>
      <c r="G64" s="277">
        <f>SUM(G65:G65)</f>
        <v>1624</v>
      </c>
      <c r="H64" s="306">
        <f>SUM(H65:H65)</f>
        <v>1771.6</v>
      </c>
      <c r="I64" s="277">
        <f>SUM(I65:I65)</f>
        <v>0</v>
      </c>
      <c r="J64" s="277">
        <f>SUM(J65:J65)</f>
        <v>1771.6</v>
      </c>
    </row>
    <row r="65" spans="1:10" s="238" customFormat="1" ht="12" customHeight="1" hidden="1">
      <c r="A65" s="369"/>
      <c r="B65" s="302"/>
      <c r="C65" s="300"/>
      <c r="D65" s="93"/>
      <c r="E65" s="93">
        <v>5169</v>
      </c>
      <c r="F65" s="271" t="s">
        <v>78</v>
      </c>
      <c r="G65" s="11">
        <v>1624</v>
      </c>
      <c r="H65" s="308">
        <f>1624+147.6</f>
        <v>1771.6</v>
      </c>
      <c r="I65" s="307"/>
      <c r="J65" s="132">
        <f>H65+I65</f>
        <v>1771.6</v>
      </c>
    </row>
    <row r="66" spans="1:10" s="297" customFormat="1" ht="12" customHeight="1" hidden="1">
      <c r="A66" s="369"/>
      <c r="B66" s="281" t="s">
        <v>149</v>
      </c>
      <c r="C66" s="274" t="s">
        <v>206</v>
      </c>
      <c r="D66" s="275">
        <v>2223</v>
      </c>
      <c r="E66" s="275" t="s">
        <v>3</v>
      </c>
      <c r="F66" s="276" t="s">
        <v>207</v>
      </c>
      <c r="G66" s="277">
        <f>SUM(G67:G73)</f>
        <v>505</v>
      </c>
      <c r="H66" s="306">
        <f>SUM(H67:H73)</f>
        <v>496</v>
      </c>
      <c r="I66" s="277">
        <f>SUM(I67:I73)</f>
        <v>0</v>
      </c>
      <c r="J66" s="277">
        <f>SUM(J67:J73)</f>
        <v>496</v>
      </c>
    </row>
    <row r="67" spans="1:10" s="297" customFormat="1" ht="12" customHeight="1" hidden="1">
      <c r="A67" s="369"/>
      <c r="B67" s="302"/>
      <c r="C67" s="300"/>
      <c r="D67" s="93"/>
      <c r="E67" s="93">
        <v>5139</v>
      </c>
      <c r="F67" s="76" t="s">
        <v>79</v>
      </c>
      <c r="G67" s="11">
        <v>50</v>
      </c>
      <c r="H67" s="303">
        <f>50-30</f>
        <v>20</v>
      </c>
      <c r="I67" s="304"/>
      <c r="J67" s="132">
        <f aca="true" t="shared" si="2" ref="J67:J73">H67+I67</f>
        <v>20</v>
      </c>
    </row>
    <row r="68" spans="1:10" s="297" customFormat="1" ht="12" customHeight="1" hidden="1">
      <c r="A68" s="369"/>
      <c r="B68" s="302"/>
      <c r="C68" s="300"/>
      <c r="D68" s="93"/>
      <c r="E68" s="93">
        <v>5151</v>
      </c>
      <c r="F68" s="76" t="s">
        <v>208</v>
      </c>
      <c r="G68" s="11">
        <v>35</v>
      </c>
      <c r="H68" s="303">
        <f>35+6</f>
        <v>41</v>
      </c>
      <c r="I68" s="304"/>
      <c r="J68" s="132">
        <f t="shared" si="2"/>
        <v>41</v>
      </c>
    </row>
    <row r="69" spans="1:10" s="297" customFormat="1" ht="12" customHeight="1" hidden="1">
      <c r="A69" s="369"/>
      <c r="B69" s="302"/>
      <c r="C69" s="300"/>
      <c r="D69" s="93"/>
      <c r="E69" s="93">
        <v>5153</v>
      </c>
      <c r="F69" s="76" t="s">
        <v>209</v>
      </c>
      <c r="G69" s="132">
        <v>130</v>
      </c>
      <c r="H69" s="295">
        <f>130-11</f>
        <v>119</v>
      </c>
      <c r="I69" s="304"/>
      <c r="J69" s="132">
        <f t="shared" si="2"/>
        <v>119</v>
      </c>
    </row>
    <row r="70" spans="1:10" s="297" customFormat="1" ht="12" customHeight="1" hidden="1">
      <c r="A70" s="369"/>
      <c r="B70" s="302"/>
      <c r="C70" s="300"/>
      <c r="D70" s="93"/>
      <c r="E70" s="93">
        <v>5154</v>
      </c>
      <c r="F70" s="76" t="s">
        <v>210</v>
      </c>
      <c r="G70" s="132">
        <v>30</v>
      </c>
      <c r="H70" s="295">
        <f>30+4</f>
        <v>34</v>
      </c>
      <c r="I70" s="304"/>
      <c r="J70" s="132">
        <f t="shared" si="2"/>
        <v>34</v>
      </c>
    </row>
    <row r="71" spans="1:10" s="297" customFormat="1" ht="12" customHeight="1" hidden="1">
      <c r="A71" s="369"/>
      <c r="B71" s="302"/>
      <c r="C71" s="300"/>
      <c r="D71" s="93"/>
      <c r="E71" s="93">
        <v>5162</v>
      </c>
      <c r="F71" s="76" t="s">
        <v>211</v>
      </c>
      <c r="G71" s="132">
        <v>0</v>
      </c>
      <c r="H71" s="295">
        <v>8</v>
      </c>
      <c r="I71" s="304"/>
      <c r="J71" s="132">
        <f t="shared" si="2"/>
        <v>8</v>
      </c>
    </row>
    <row r="72" spans="1:10" s="297" customFormat="1" ht="12" customHeight="1" hidden="1">
      <c r="A72" s="369"/>
      <c r="B72" s="302"/>
      <c r="C72" s="300"/>
      <c r="D72" s="93"/>
      <c r="E72" s="93">
        <v>5169</v>
      </c>
      <c r="F72" s="76" t="s">
        <v>78</v>
      </c>
      <c r="G72" s="132">
        <v>250</v>
      </c>
      <c r="H72" s="295">
        <f>250+32-18</f>
        <v>264</v>
      </c>
      <c r="I72" s="307"/>
      <c r="J72" s="132">
        <f t="shared" si="2"/>
        <v>264</v>
      </c>
    </row>
    <row r="73" spans="1:10" s="297" customFormat="1" ht="12" customHeight="1" hidden="1">
      <c r="A73" s="369"/>
      <c r="B73" s="302"/>
      <c r="C73" s="300"/>
      <c r="D73" s="93"/>
      <c r="E73" s="93">
        <v>5175</v>
      </c>
      <c r="F73" s="76" t="s">
        <v>80</v>
      </c>
      <c r="G73" s="9">
        <v>10</v>
      </c>
      <c r="H73" s="295">
        <v>10</v>
      </c>
      <c r="I73" s="304"/>
      <c r="J73" s="9">
        <f t="shared" si="2"/>
        <v>10</v>
      </c>
    </row>
    <row r="74" spans="1:10" ht="12" customHeight="1" thickBot="1">
      <c r="A74" s="369"/>
      <c r="B74" s="257" t="s">
        <v>27</v>
      </c>
      <c r="C74" s="258" t="s">
        <v>3</v>
      </c>
      <c r="D74" s="259" t="s">
        <v>3</v>
      </c>
      <c r="E74" s="259" t="s">
        <v>3</v>
      </c>
      <c r="F74" s="260" t="s">
        <v>212</v>
      </c>
      <c r="G74" s="261">
        <f>G75+G78+G80+G82+G84</f>
        <v>514160</v>
      </c>
      <c r="H74" s="261">
        <f>H75+H78+H80+H82+H84</f>
        <v>650755.397</v>
      </c>
      <c r="I74" s="261">
        <f>I75+I78+I80+I82+I84</f>
        <v>0</v>
      </c>
      <c r="J74" s="262">
        <f>J75+J78+J80+J82+J84</f>
        <v>650755.397</v>
      </c>
    </row>
    <row r="75" spans="1:10" ht="12" customHeight="1" hidden="1">
      <c r="A75" s="369"/>
      <c r="B75" s="263" t="s">
        <v>149</v>
      </c>
      <c r="C75" s="264" t="s">
        <v>213</v>
      </c>
      <c r="D75" s="265">
        <v>2221</v>
      </c>
      <c r="E75" s="265" t="s">
        <v>3</v>
      </c>
      <c r="F75" s="266" t="s">
        <v>214</v>
      </c>
      <c r="G75" s="267">
        <f>SUM(G76:G77)</f>
        <v>225860</v>
      </c>
      <c r="H75" s="267">
        <f>SUM(H76:H77)</f>
        <v>334504.341</v>
      </c>
      <c r="I75" s="267">
        <f>SUM(I76:I77)</f>
        <v>0</v>
      </c>
      <c r="J75" s="267">
        <f>SUM(J76:J77)</f>
        <v>334504.341</v>
      </c>
    </row>
    <row r="76" spans="1:10" ht="12" customHeight="1" hidden="1">
      <c r="A76" s="369"/>
      <c r="B76" s="243"/>
      <c r="C76" s="300"/>
      <c r="D76" s="93"/>
      <c r="E76" s="93">
        <v>5193</v>
      </c>
      <c r="F76" s="76" t="s">
        <v>215</v>
      </c>
      <c r="G76" s="11">
        <v>225860</v>
      </c>
      <c r="H76" s="270">
        <f>225860+4300+14721.341</f>
        <v>244881.34100000001</v>
      </c>
      <c r="I76" s="309"/>
      <c r="J76" s="132">
        <f>H76+I76</f>
        <v>244881.34100000001</v>
      </c>
    </row>
    <row r="77" spans="1:10" ht="12" customHeight="1" hidden="1">
      <c r="A77" s="369"/>
      <c r="B77" s="243"/>
      <c r="C77" s="310" t="s">
        <v>216</v>
      </c>
      <c r="D77" s="93"/>
      <c r="E77" s="93">
        <v>5193</v>
      </c>
      <c r="F77" s="76" t="s">
        <v>217</v>
      </c>
      <c r="G77" s="73">
        <v>0</v>
      </c>
      <c r="H77" s="73">
        <v>89623</v>
      </c>
      <c r="I77" s="73"/>
      <c r="J77" s="311">
        <f>H77+I77</f>
        <v>89623</v>
      </c>
    </row>
    <row r="78" spans="1:10" ht="12" customHeight="1" hidden="1">
      <c r="A78" s="369"/>
      <c r="B78" s="273" t="s">
        <v>149</v>
      </c>
      <c r="C78" s="274" t="s">
        <v>218</v>
      </c>
      <c r="D78" s="275">
        <v>2242</v>
      </c>
      <c r="E78" s="275" t="s">
        <v>3</v>
      </c>
      <c r="F78" s="312" t="s">
        <v>219</v>
      </c>
      <c r="G78" s="277">
        <f>SUM(G79:G79)</f>
        <v>267600</v>
      </c>
      <c r="H78" s="313">
        <f>SUM(H79:H79)</f>
        <v>295300</v>
      </c>
      <c r="I78" s="278">
        <f>SUM(I79:I79)</f>
        <v>0</v>
      </c>
      <c r="J78" s="277">
        <f>SUM(J79:J79)</f>
        <v>295300</v>
      </c>
    </row>
    <row r="79" spans="1:10" ht="12" customHeight="1" hidden="1">
      <c r="A79" s="369"/>
      <c r="B79" s="243"/>
      <c r="C79" s="300"/>
      <c r="D79" s="93"/>
      <c r="E79" s="93">
        <v>5193</v>
      </c>
      <c r="F79" s="76" t="s">
        <v>217</v>
      </c>
      <c r="G79" s="11">
        <v>267600</v>
      </c>
      <c r="H79" s="244">
        <f>267600+22000+5700</f>
        <v>295300</v>
      </c>
      <c r="I79" s="73"/>
      <c r="J79" s="132">
        <f>H79+I79</f>
        <v>295300</v>
      </c>
    </row>
    <row r="80" spans="1:10" s="238" customFormat="1" ht="12" customHeight="1" hidden="1">
      <c r="A80" s="369"/>
      <c r="B80" s="273" t="s">
        <v>149</v>
      </c>
      <c r="C80" s="274" t="s">
        <v>220</v>
      </c>
      <c r="D80" s="275">
        <v>2221</v>
      </c>
      <c r="E80" s="275" t="s">
        <v>3</v>
      </c>
      <c r="F80" s="314" t="s">
        <v>221</v>
      </c>
      <c r="G80" s="277">
        <f>SUM(G81)</f>
        <v>9500</v>
      </c>
      <c r="H80" s="313">
        <f>SUM(H81)</f>
        <v>9500</v>
      </c>
      <c r="I80" s="278">
        <f>SUM(I81)</f>
        <v>0</v>
      </c>
      <c r="J80" s="277">
        <f>SUM(J81:J81)</f>
        <v>9500</v>
      </c>
    </row>
    <row r="81" spans="1:10" s="238" customFormat="1" ht="12" customHeight="1" hidden="1">
      <c r="A81" s="369"/>
      <c r="B81" s="243"/>
      <c r="C81" s="300"/>
      <c r="D81" s="93"/>
      <c r="E81" s="93">
        <v>5193</v>
      </c>
      <c r="F81" s="76" t="s">
        <v>222</v>
      </c>
      <c r="G81" s="11">
        <v>9500</v>
      </c>
      <c r="H81" s="235">
        <v>9500</v>
      </c>
      <c r="I81" s="73"/>
      <c r="J81" s="132">
        <f>H81+I81</f>
        <v>9500</v>
      </c>
    </row>
    <row r="82" spans="1:10" ht="12" customHeight="1" hidden="1">
      <c r="A82" s="369"/>
      <c r="B82" s="273" t="s">
        <v>149</v>
      </c>
      <c r="C82" s="274" t="s">
        <v>223</v>
      </c>
      <c r="D82" s="275">
        <v>2299</v>
      </c>
      <c r="E82" s="275" t="s">
        <v>3</v>
      </c>
      <c r="F82" s="276" t="s">
        <v>224</v>
      </c>
      <c r="G82" s="277">
        <f>SUM(G83:G83)</f>
        <v>10</v>
      </c>
      <c r="H82" s="313">
        <f>SUM(H83:H83)</f>
        <v>10</v>
      </c>
      <c r="I82" s="278">
        <f>SUM(I83:I83)</f>
        <v>0</v>
      </c>
      <c r="J82" s="277">
        <f>SUM(J83:J83)</f>
        <v>10</v>
      </c>
    </row>
    <row r="83" spans="1:10" ht="12" customHeight="1" hidden="1">
      <c r="A83" s="369"/>
      <c r="B83" s="298"/>
      <c r="C83" s="285"/>
      <c r="D83" s="286"/>
      <c r="E83" s="286">
        <v>5175</v>
      </c>
      <c r="F83" s="76" t="s">
        <v>80</v>
      </c>
      <c r="G83" s="11">
        <v>10</v>
      </c>
      <c r="H83" s="235">
        <v>10</v>
      </c>
      <c r="I83" s="73"/>
      <c r="J83" s="132">
        <f>H83+I83</f>
        <v>10</v>
      </c>
    </row>
    <row r="84" spans="1:10" ht="12" customHeight="1" hidden="1">
      <c r="A84" s="369"/>
      <c r="B84" s="273" t="s">
        <v>149</v>
      </c>
      <c r="C84" s="274" t="s">
        <v>225</v>
      </c>
      <c r="D84" s="275">
        <v>2299</v>
      </c>
      <c r="E84" s="275" t="s">
        <v>3</v>
      </c>
      <c r="F84" s="276" t="s">
        <v>226</v>
      </c>
      <c r="G84" s="277">
        <f>SUM(G85:G89)</f>
        <v>11190</v>
      </c>
      <c r="H84" s="313">
        <f>SUM(H85:H89)</f>
        <v>11441.056</v>
      </c>
      <c r="I84" s="278">
        <f>SUM(I85:I89)</f>
        <v>0</v>
      </c>
      <c r="J84" s="277">
        <f>SUM(J85:J89)</f>
        <v>11441.056</v>
      </c>
    </row>
    <row r="85" spans="1:10" s="238" customFormat="1" ht="12" customHeight="1" hidden="1">
      <c r="A85" s="369"/>
      <c r="B85" s="298"/>
      <c r="C85" s="285"/>
      <c r="D85" s="286"/>
      <c r="E85" s="75">
        <v>5139</v>
      </c>
      <c r="F85" s="72" t="s">
        <v>79</v>
      </c>
      <c r="G85" s="11">
        <v>200</v>
      </c>
      <c r="H85" s="303">
        <v>200</v>
      </c>
      <c r="I85" s="315"/>
      <c r="J85" s="132">
        <f>H85+I85</f>
        <v>200</v>
      </c>
    </row>
    <row r="86" spans="1:10" s="238" customFormat="1" ht="12" customHeight="1" hidden="1">
      <c r="A86" s="369"/>
      <c r="B86" s="298"/>
      <c r="C86" s="285"/>
      <c r="D86" s="286"/>
      <c r="E86" s="286">
        <v>5166</v>
      </c>
      <c r="F86" s="76" t="s">
        <v>159</v>
      </c>
      <c r="G86" s="11">
        <v>2000</v>
      </c>
      <c r="H86" s="270">
        <f>2000-200-135</f>
        <v>1665</v>
      </c>
      <c r="I86" s="315"/>
      <c r="J86" s="132">
        <f>H86+I86</f>
        <v>1665</v>
      </c>
    </row>
    <row r="87" spans="1:10" s="238" customFormat="1" ht="12" customHeight="1" hidden="1">
      <c r="A87" s="369"/>
      <c r="B87" s="298"/>
      <c r="C87" s="285"/>
      <c r="D87" s="286"/>
      <c r="E87" s="286">
        <v>5169</v>
      </c>
      <c r="F87" s="76" t="s">
        <v>78</v>
      </c>
      <c r="G87" s="11">
        <v>8900</v>
      </c>
      <c r="H87" s="270">
        <f>8900+386.056-18+200</f>
        <v>9468.056</v>
      </c>
      <c r="I87" s="315"/>
      <c r="J87" s="132">
        <f>H87+I87</f>
        <v>9468.056</v>
      </c>
    </row>
    <row r="88" spans="1:10" s="238" customFormat="1" ht="12" customHeight="1" hidden="1">
      <c r="A88" s="369"/>
      <c r="B88" s="298"/>
      <c r="C88" s="285"/>
      <c r="D88" s="286"/>
      <c r="E88" s="93">
        <v>5175</v>
      </c>
      <c r="F88" s="134" t="s">
        <v>80</v>
      </c>
      <c r="G88" s="13">
        <v>90</v>
      </c>
      <c r="H88" s="316">
        <v>90</v>
      </c>
      <c r="I88" s="315"/>
      <c r="J88" s="132">
        <f>H88+I88</f>
        <v>90</v>
      </c>
    </row>
    <row r="89" spans="1:10" s="238" customFormat="1" ht="12" customHeight="1" hidden="1">
      <c r="A89" s="369"/>
      <c r="B89" s="298"/>
      <c r="C89" s="285"/>
      <c r="D89" s="286"/>
      <c r="E89" s="93">
        <v>5361</v>
      </c>
      <c r="F89" s="271" t="s">
        <v>227</v>
      </c>
      <c r="G89" s="8">
        <v>0</v>
      </c>
      <c r="H89" s="317">
        <v>18</v>
      </c>
      <c r="I89" s="315"/>
      <c r="J89" s="132">
        <f>H89+I89</f>
        <v>18</v>
      </c>
    </row>
    <row r="90" spans="1:10" ht="12" customHeight="1" thickBot="1">
      <c r="A90" s="369"/>
      <c r="B90" s="318" t="s">
        <v>5</v>
      </c>
      <c r="C90" s="319" t="s">
        <v>3</v>
      </c>
      <c r="D90" s="1" t="s">
        <v>3</v>
      </c>
      <c r="E90" s="320" t="s">
        <v>3</v>
      </c>
      <c r="F90" s="321" t="s">
        <v>228</v>
      </c>
      <c r="G90" s="2">
        <f>G91+G93+G95+G97</f>
        <v>204000</v>
      </c>
      <c r="H90" s="2">
        <f>H91+H93+H95+H97</f>
        <v>0</v>
      </c>
      <c r="I90" s="3">
        <f>I91+I93+I95+I97</f>
        <v>0</v>
      </c>
      <c r="J90" s="2">
        <f>J91+J93+J95+J97</f>
        <v>0</v>
      </c>
    </row>
    <row r="91" spans="1:10" ht="12" customHeight="1" hidden="1">
      <c r="A91" s="369"/>
      <c r="B91" s="322" t="s">
        <v>5</v>
      </c>
      <c r="C91" s="323" t="s">
        <v>229</v>
      </c>
      <c r="D91" s="324" t="s">
        <v>3</v>
      </c>
      <c r="E91" s="324" t="s">
        <v>3</v>
      </c>
      <c r="F91" s="325" t="s">
        <v>230</v>
      </c>
      <c r="G91" s="326">
        <f>G92</f>
        <v>50000</v>
      </c>
      <c r="H91" s="326">
        <f>H92</f>
        <v>0</v>
      </c>
      <c r="I91" s="234">
        <f>I92</f>
        <v>0</v>
      </c>
      <c r="J91" s="326">
        <f>J92</f>
        <v>0</v>
      </c>
    </row>
    <row r="92" spans="1:10" ht="12" customHeight="1" hidden="1">
      <c r="A92" s="369"/>
      <c r="B92" s="327"/>
      <c r="C92" s="328"/>
      <c r="D92" s="329">
        <v>2212</v>
      </c>
      <c r="E92" s="330">
        <v>5171</v>
      </c>
      <c r="F92" s="221" t="s">
        <v>160</v>
      </c>
      <c r="G92" s="8">
        <v>50000</v>
      </c>
      <c r="H92" s="8">
        <v>0</v>
      </c>
      <c r="I92" s="218"/>
      <c r="J92" s="132">
        <f>H92+I92</f>
        <v>0</v>
      </c>
    </row>
    <row r="93" spans="1:10" ht="12" customHeight="1" hidden="1">
      <c r="A93" s="369"/>
      <c r="B93" s="322" t="s">
        <v>5</v>
      </c>
      <c r="C93" s="323" t="s">
        <v>231</v>
      </c>
      <c r="D93" s="324" t="s">
        <v>3</v>
      </c>
      <c r="E93" s="324" t="s">
        <v>3</v>
      </c>
      <c r="F93" s="331" t="s">
        <v>232</v>
      </c>
      <c r="G93" s="326">
        <f>G94</f>
        <v>56000</v>
      </c>
      <c r="H93" s="326">
        <f>H94</f>
        <v>0</v>
      </c>
      <c r="I93" s="234">
        <f>I94</f>
        <v>0</v>
      </c>
      <c r="J93" s="326">
        <f>J94</f>
        <v>0</v>
      </c>
    </row>
    <row r="94" spans="1:10" ht="12" customHeight="1" hidden="1">
      <c r="A94" s="369"/>
      <c r="B94" s="327"/>
      <c r="C94" s="328"/>
      <c r="D94" s="329">
        <v>2212</v>
      </c>
      <c r="E94" s="330">
        <v>5171</v>
      </c>
      <c r="F94" s="221" t="s">
        <v>160</v>
      </c>
      <c r="G94" s="8">
        <v>56000</v>
      </c>
      <c r="H94" s="8">
        <v>0</v>
      </c>
      <c r="I94" s="218"/>
      <c r="J94" s="132">
        <f>H94+I94</f>
        <v>0</v>
      </c>
    </row>
    <row r="95" spans="1:10" ht="12" customHeight="1" hidden="1">
      <c r="A95" s="369"/>
      <c r="B95" s="322" t="s">
        <v>5</v>
      </c>
      <c r="C95" s="323" t="s">
        <v>233</v>
      </c>
      <c r="D95" s="324" t="s">
        <v>3</v>
      </c>
      <c r="E95" s="324" t="s">
        <v>3</v>
      </c>
      <c r="F95" s="325" t="s">
        <v>234</v>
      </c>
      <c r="G95" s="326">
        <f>G96</f>
        <v>46000</v>
      </c>
      <c r="H95" s="326">
        <f>H96</f>
        <v>0</v>
      </c>
      <c r="I95" s="234">
        <f>I96</f>
        <v>0</v>
      </c>
      <c r="J95" s="326">
        <f>J96</f>
        <v>0</v>
      </c>
    </row>
    <row r="96" spans="1:10" ht="12" customHeight="1" hidden="1">
      <c r="A96" s="369"/>
      <c r="B96" s="327"/>
      <c r="C96" s="328"/>
      <c r="D96" s="329">
        <v>2212</v>
      </c>
      <c r="E96" s="330">
        <v>5171</v>
      </c>
      <c r="F96" s="221" t="s">
        <v>160</v>
      </c>
      <c r="G96" s="8">
        <v>46000</v>
      </c>
      <c r="H96" s="8">
        <v>0</v>
      </c>
      <c r="I96" s="218"/>
      <c r="J96" s="132">
        <f>H96+I96</f>
        <v>0</v>
      </c>
    </row>
    <row r="97" spans="1:10" ht="12" customHeight="1" hidden="1">
      <c r="A97" s="369"/>
      <c r="B97" s="322" t="s">
        <v>5</v>
      </c>
      <c r="C97" s="323" t="s">
        <v>235</v>
      </c>
      <c r="D97" s="324" t="s">
        <v>3</v>
      </c>
      <c r="E97" s="324" t="s">
        <v>3</v>
      </c>
      <c r="F97" s="325" t="s">
        <v>236</v>
      </c>
      <c r="G97" s="326">
        <f>G98</f>
        <v>52000</v>
      </c>
      <c r="H97" s="326">
        <f>H98</f>
        <v>0</v>
      </c>
      <c r="I97" s="234">
        <f>I98</f>
        <v>0</v>
      </c>
      <c r="J97" s="326">
        <f>J98</f>
        <v>0</v>
      </c>
    </row>
    <row r="98" spans="1:10" ht="12" customHeight="1" hidden="1">
      <c r="A98" s="369"/>
      <c r="B98" s="327"/>
      <c r="C98" s="328"/>
      <c r="D98" s="329">
        <v>2212</v>
      </c>
      <c r="E98" s="330">
        <v>5171</v>
      </c>
      <c r="F98" s="332" t="s">
        <v>160</v>
      </c>
      <c r="G98" s="8">
        <v>52000</v>
      </c>
      <c r="H98" s="8">
        <v>0</v>
      </c>
      <c r="I98" s="218"/>
      <c r="J98" s="9">
        <f>H98+I98</f>
        <v>0</v>
      </c>
    </row>
    <row r="99" spans="1:10" ht="12" customHeight="1" thickBot="1">
      <c r="A99" s="369"/>
      <c r="B99" s="333" t="s">
        <v>27</v>
      </c>
      <c r="C99" s="334" t="s">
        <v>3</v>
      </c>
      <c r="D99" s="335" t="s">
        <v>3</v>
      </c>
      <c r="E99" s="336" t="s">
        <v>3</v>
      </c>
      <c r="F99" s="337" t="s">
        <v>237</v>
      </c>
      <c r="G99" s="338">
        <f>G100+G103+G106+G109+G114+G117+G120+G123+G126+G129+G132+G135+G138+G141+G144+G147+G150+G153+G156+G159+G162+G165+G168+G171+G174+G177+G180+G183+G186+G189+G192+G195+G198+G201+G204+G207+G210+G213+G216+G219+G222+G225+G228+G231+G234+G237+G240+G243+G246+G249+G252+G255+G258+G261+G264+G267+G270+G273+G276+G279+G282+G285+G288+G291+G294+G297+G300+G303+G306+G309+G312+G315+G318+G321+G324+G327+G330+G333+G336+G339+G342+G345+G348+G351+G354+G357</f>
        <v>0</v>
      </c>
      <c r="H99" s="338">
        <f>H100+H103+H106+H109+H114+H117+H120+H123+H126+H129+H132+H135+H138+H141+H144+H147+H150+H153+H156+H159+H162+H165+H168+H171+H174+H177+H180+H183+H186+H189+H192+H195+H198+H201+H204+H207+H210+H213+H216+H219+H222+H225+H228+H231+H234+H237+H240+H243+H246+H249+H252+H255+H258+H261+H264+H267+H270+H273+H276+H279+H282+H285+H288+H291+H294+H297+H300+H303+H306+H309+H312+H315+H318+H321+H324+H327+H330+H333+H336+H339+H342+H345+H348+H351+H354+H357</f>
        <v>177721.00000000012</v>
      </c>
      <c r="I99" s="338">
        <f>I100+I103+I106+I109+I114+I117+I120+I123+I126+I129+I132+I135+I138+I141+I144+I147+I150+I153+I156+I159+I162+I165+I168+I171+I174+I177+I180+I183+I186+I189+I192+I195+I198+I201+I204+I207+I210+I213+I216+I219+I222+I225+I228+I231+I234+I237+I240+I243+I246+I249+I252+I255+I258+I261+I264+I267+I270+I273+I276+I279+I282+I285+I288+I291+I294+I297+I300+I303+I306+I309+I312+I315+I318+I321+I324+I327+I330+I333+I336+I339+I342+I345+I348+I351+I354+I357</f>
        <v>0</v>
      </c>
      <c r="J99" s="338">
        <f>J100+J103+J106+J109+J114+J117+J120+J123+J126+J129+J132+J135+J138+J141+J144+J147+J150+J153+J156+J159+J162+J165+J168+J171+J174+J177+J180+J183+J186+J189+J192+J195+J198+J201+J204+J207+J210+J213+J216+J219+J222+J225+J228+J231+J234+J237+J240+J243+J246+J249+J252+J255+J258+J261+J264+J267+J270+J273+J276+J279+J282+J285+J288+J291+J294+J297+J300+J303+J306+J309+J312+J315+J318+J321+J324+J327+J330+J333+J336+J339+J342+J345+J348+J351+J354+J357</f>
        <v>177721.00000000012</v>
      </c>
    </row>
    <row r="100" spans="1:10" ht="12" customHeight="1" hidden="1">
      <c r="A100" s="369"/>
      <c r="B100" s="322" t="s">
        <v>27</v>
      </c>
      <c r="C100" s="323" t="s">
        <v>238</v>
      </c>
      <c r="D100" s="324" t="s">
        <v>3</v>
      </c>
      <c r="E100" s="324" t="s">
        <v>3</v>
      </c>
      <c r="F100" s="339" t="s">
        <v>239</v>
      </c>
      <c r="G100" s="326">
        <f>SUM(G101:G102)</f>
        <v>0</v>
      </c>
      <c r="H100" s="326">
        <f>SUM(H101:H102)</f>
        <v>165263.126</v>
      </c>
      <c r="I100" s="326">
        <f>SUM(I101:I102)</f>
        <v>0</v>
      </c>
      <c r="J100" s="326">
        <f>SUM(J101:J102)</f>
        <v>165263.126</v>
      </c>
    </row>
    <row r="101" spans="1:10" ht="12" customHeight="1" hidden="1">
      <c r="A101" s="369"/>
      <c r="B101" s="340"/>
      <c r="C101" s="341"/>
      <c r="D101" s="342">
        <v>2212</v>
      </c>
      <c r="E101" s="343">
        <v>5901</v>
      </c>
      <c r="F101" s="344" t="s">
        <v>240</v>
      </c>
      <c r="G101" s="11">
        <v>0</v>
      </c>
      <c r="H101" s="270">
        <f>23181-588.752-1279.971</f>
        <v>21312.277</v>
      </c>
      <c r="I101" s="11"/>
      <c r="J101" s="11">
        <f>H101+I101</f>
        <v>21312.277</v>
      </c>
    </row>
    <row r="102" spans="1:10" ht="12" customHeight="1" hidden="1" thickBot="1">
      <c r="A102" s="369"/>
      <c r="B102" s="345"/>
      <c r="C102" s="346" t="s">
        <v>241</v>
      </c>
      <c r="D102" s="342">
        <v>2212</v>
      </c>
      <c r="E102" s="343">
        <v>5901</v>
      </c>
      <c r="F102" s="344" t="s">
        <v>240</v>
      </c>
      <c r="G102" s="10">
        <v>0</v>
      </c>
      <c r="H102" s="10">
        <f>151203.74-7252.891</f>
        <v>143950.849</v>
      </c>
      <c r="I102" s="11"/>
      <c r="J102" s="11">
        <f>H102+I102</f>
        <v>143950.849</v>
      </c>
    </row>
    <row r="103" spans="1:10" ht="12" customHeight="1" hidden="1">
      <c r="A103" s="369"/>
      <c r="B103" s="322" t="s">
        <v>27</v>
      </c>
      <c r="C103" s="323" t="s">
        <v>242</v>
      </c>
      <c r="D103" s="324" t="s">
        <v>3</v>
      </c>
      <c r="E103" s="324" t="s">
        <v>3</v>
      </c>
      <c r="F103" s="339" t="s">
        <v>243</v>
      </c>
      <c r="G103" s="326">
        <f>SUM(G104:G105)</f>
        <v>0</v>
      </c>
      <c r="H103" s="326">
        <f>SUM(H104:H105)</f>
        <v>2587.5</v>
      </c>
      <c r="I103" s="326">
        <f>SUM(I104:I105)</f>
        <v>0</v>
      </c>
      <c r="J103" s="326">
        <f>SUM(J104:J105)</f>
        <v>2587.5</v>
      </c>
    </row>
    <row r="104" spans="1:10" ht="12" customHeight="1" hidden="1">
      <c r="A104" s="369"/>
      <c r="B104" s="340"/>
      <c r="C104" s="341"/>
      <c r="D104" s="342">
        <v>2212</v>
      </c>
      <c r="E104" s="343">
        <v>5169</v>
      </c>
      <c r="F104" s="76" t="s">
        <v>78</v>
      </c>
      <c r="G104" s="11">
        <v>0</v>
      </c>
      <c r="H104" s="11">
        <f>2587.5-H105</f>
        <v>388.125</v>
      </c>
      <c r="I104" s="11"/>
      <c r="J104" s="11">
        <f>H104+I104</f>
        <v>388.125</v>
      </c>
    </row>
    <row r="105" spans="1:10" ht="12" customHeight="1" hidden="1" thickBot="1">
      <c r="A105" s="369"/>
      <c r="B105" s="345"/>
      <c r="C105" s="346" t="s">
        <v>241</v>
      </c>
      <c r="D105" s="342">
        <v>2212</v>
      </c>
      <c r="E105" s="343">
        <v>5169</v>
      </c>
      <c r="F105" s="76" t="s">
        <v>78</v>
      </c>
      <c r="G105" s="10">
        <v>0</v>
      </c>
      <c r="H105" s="10">
        <v>2199.375</v>
      </c>
      <c r="I105" s="10"/>
      <c r="J105" s="11">
        <f>H105+I105</f>
        <v>2199.375</v>
      </c>
    </row>
    <row r="106" spans="1:10" ht="12" customHeight="1" hidden="1">
      <c r="A106" s="369"/>
      <c r="B106" s="322" t="s">
        <v>27</v>
      </c>
      <c r="C106" s="323" t="s">
        <v>244</v>
      </c>
      <c r="D106" s="324" t="s">
        <v>3</v>
      </c>
      <c r="E106" s="324" t="s">
        <v>3</v>
      </c>
      <c r="F106" s="339" t="s">
        <v>245</v>
      </c>
      <c r="G106" s="326">
        <f>SUM(G107:G108)</f>
        <v>0</v>
      </c>
      <c r="H106" s="326">
        <f>SUM(H107:H108)</f>
        <v>614.091</v>
      </c>
      <c r="I106" s="326">
        <f>SUM(I107:I108)</f>
        <v>0</v>
      </c>
      <c r="J106" s="326">
        <f>SUM(J107:J108)</f>
        <v>614.091</v>
      </c>
    </row>
    <row r="107" spans="1:10" ht="12" customHeight="1" hidden="1">
      <c r="A107" s="369"/>
      <c r="B107" s="340"/>
      <c r="C107" s="341"/>
      <c r="D107" s="342">
        <v>2212</v>
      </c>
      <c r="E107" s="343">
        <v>5171</v>
      </c>
      <c r="F107" s="344" t="s">
        <v>160</v>
      </c>
      <c r="G107" s="11">
        <v>0</v>
      </c>
      <c r="H107" s="11">
        <f>614.091-H108</f>
        <v>92.11400000000003</v>
      </c>
      <c r="I107" s="11"/>
      <c r="J107" s="11">
        <f>H107+I107</f>
        <v>92.11400000000003</v>
      </c>
    </row>
    <row r="108" spans="1:10" ht="12" customHeight="1" hidden="1" thickBot="1">
      <c r="A108" s="369"/>
      <c r="B108" s="345"/>
      <c r="C108" s="346" t="s">
        <v>241</v>
      </c>
      <c r="D108" s="342">
        <v>2212</v>
      </c>
      <c r="E108" s="343">
        <v>5171</v>
      </c>
      <c r="F108" s="344" t="s">
        <v>160</v>
      </c>
      <c r="G108" s="10">
        <v>0</v>
      </c>
      <c r="H108" s="10">
        <v>521.977</v>
      </c>
      <c r="I108" s="10"/>
      <c r="J108" s="11">
        <f>H108+I108</f>
        <v>521.977</v>
      </c>
    </row>
    <row r="109" spans="1:10" ht="12" customHeight="1" hidden="1">
      <c r="A109" s="369"/>
      <c r="B109" s="322" t="s">
        <v>27</v>
      </c>
      <c r="C109" s="323" t="s">
        <v>246</v>
      </c>
      <c r="D109" s="324" t="s">
        <v>3</v>
      </c>
      <c r="E109" s="324" t="s">
        <v>3</v>
      </c>
      <c r="F109" s="339" t="s">
        <v>247</v>
      </c>
      <c r="G109" s="326">
        <f>SUM(G110:G113)</f>
        <v>0</v>
      </c>
      <c r="H109" s="326">
        <f>SUM(H110:H113)</f>
        <v>624.201</v>
      </c>
      <c r="I109" s="326">
        <f>SUM(I110:I113)</f>
        <v>0</v>
      </c>
      <c r="J109" s="326">
        <f>SUM(J110:J113)</f>
        <v>624.201</v>
      </c>
    </row>
    <row r="110" spans="1:10" ht="12" customHeight="1" hidden="1">
      <c r="A110" s="369"/>
      <c r="B110" s="347"/>
      <c r="C110" s="341"/>
      <c r="D110" s="342">
        <v>2212</v>
      </c>
      <c r="E110" s="343">
        <v>5169</v>
      </c>
      <c r="F110" s="76" t="s">
        <v>78</v>
      </c>
      <c r="G110" s="132">
        <v>0</v>
      </c>
      <c r="H110" s="132">
        <v>12.524</v>
      </c>
      <c r="I110" s="132"/>
      <c r="J110" s="11">
        <f>H110+I110</f>
        <v>12.524</v>
      </c>
    </row>
    <row r="111" spans="1:10" ht="12" customHeight="1" hidden="1">
      <c r="A111" s="369"/>
      <c r="B111" s="347"/>
      <c r="C111" s="346" t="s">
        <v>241</v>
      </c>
      <c r="D111" s="342">
        <v>2212</v>
      </c>
      <c r="E111" s="343">
        <v>5169</v>
      </c>
      <c r="F111" s="76" t="s">
        <v>78</v>
      </c>
      <c r="G111" s="132">
        <v>0</v>
      </c>
      <c r="H111" s="132">
        <v>70.966</v>
      </c>
      <c r="I111" s="132"/>
      <c r="J111" s="11">
        <f>H111+I111</f>
        <v>70.966</v>
      </c>
    </row>
    <row r="112" spans="1:10" ht="12" customHeight="1" hidden="1">
      <c r="A112" s="369"/>
      <c r="B112" s="340"/>
      <c r="C112" s="341"/>
      <c r="D112" s="342">
        <v>2212</v>
      </c>
      <c r="E112" s="343">
        <v>5171</v>
      </c>
      <c r="F112" s="344" t="s">
        <v>160</v>
      </c>
      <c r="G112" s="11">
        <v>0</v>
      </c>
      <c r="H112" s="11">
        <f>624.201-530.571-12.524</f>
        <v>81.106</v>
      </c>
      <c r="I112" s="11"/>
      <c r="J112" s="11">
        <f>H112+I112</f>
        <v>81.106</v>
      </c>
    </row>
    <row r="113" spans="1:10" ht="12" customHeight="1" hidden="1" thickBot="1">
      <c r="A113" s="369"/>
      <c r="B113" s="348"/>
      <c r="C113" s="346" t="s">
        <v>241</v>
      </c>
      <c r="D113" s="342">
        <v>2212</v>
      </c>
      <c r="E113" s="343">
        <v>5171</v>
      </c>
      <c r="F113" s="344" t="s">
        <v>160</v>
      </c>
      <c r="G113" s="10">
        <v>0</v>
      </c>
      <c r="H113" s="9">
        <f>530.571-70.966</f>
        <v>459.605</v>
      </c>
      <c r="I113" s="8"/>
      <c r="J113" s="11">
        <f>H113+I113</f>
        <v>459.605</v>
      </c>
    </row>
    <row r="114" spans="1:10" ht="12" customHeight="1" hidden="1">
      <c r="A114" s="369"/>
      <c r="B114" s="322" t="s">
        <v>27</v>
      </c>
      <c r="C114" s="323" t="s">
        <v>248</v>
      </c>
      <c r="D114" s="324" t="s">
        <v>3</v>
      </c>
      <c r="E114" s="324" t="s">
        <v>3</v>
      </c>
      <c r="F114" s="339" t="s">
        <v>249</v>
      </c>
      <c r="G114" s="326">
        <f>SUM(G115:G116)</f>
        <v>0</v>
      </c>
      <c r="H114" s="326">
        <f>SUM(H115:H116)</f>
        <v>99.22</v>
      </c>
      <c r="I114" s="326">
        <f>SUM(I115:I116)</f>
        <v>0</v>
      </c>
      <c r="J114" s="326">
        <f>SUM(J115:J116)</f>
        <v>99.22</v>
      </c>
    </row>
    <row r="115" spans="1:10" ht="12" customHeight="1" hidden="1">
      <c r="A115" s="369"/>
      <c r="B115" s="340"/>
      <c r="C115" s="341"/>
      <c r="D115" s="342">
        <v>2212</v>
      </c>
      <c r="E115" s="343">
        <v>5169</v>
      </c>
      <c r="F115" s="76" t="s">
        <v>78</v>
      </c>
      <c r="G115" s="11">
        <v>0</v>
      </c>
      <c r="H115" s="11">
        <f>99.22-H116</f>
        <v>14.882999999999996</v>
      </c>
      <c r="I115" s="11"/>
      <c r="J115" s="11">
        <f>H115+I115</f>
        <v>14.882999999999996</v>
      </c>
    </row>
    <row r="116" spans="1:10" ht="12" customHeight="1" hidden="1" thickBot="1">
      <c r="A116" s="369"/>
      <c r="B116" s="348"/>
      <c r="C116" s="346" t="s">
        <v>241</v>
      </c>
      <c r="D116" s="342">
        <v>2212</v>
      </c>
      <c r="E116" s="343">
        <v>5169</v>
      </c>
      <c r="F116" s="76" t="s">
        <v>78</v>
      </c>
      <c r="G116" s="10">
        <v>0</v>
      </c>
      <c r="H116" s="9">
        <v>84.337</v>
      </c>
      <c r="I116" s="9"/>
      <c r="J116" s="11">
        <f>H116+I116</f>
        <v>84.337</v>
      </c>
    </row>
    <row r="117" spans="1:10" ht="12" customHeight="1" hidden="1">
      <c r="A117" s="369"/>
      <c r="B117" s="322" t="s">
        <v>27</v>
      </c>
      <c r="C117" s="323" t="s">
        <v>250</v>
      </c>
      <c r="D117" s="324" t="s">
        <v>3</v>
      </c>
      <c r="E117" s="324" t="s">
        <v>3</v>
      </c>
      <c r="F117" s="339" t="s">
        <v>251</v>
      </c>
      <c r="G117" s="326">
        <f>SUM(G118:G119)</f>
        <v>0</v>
      </c>
      <c r="H117" s="326">
        <f>SUM(H118:H119)</f>
        <v>110.715</v>
      </c>
      <c r="I117" s="326">
        <f>SUM(I118:I119)</f>
        <v>0</v>
      </c>
      <c r="J117" s="326">
        <f>SUM(J118:J119)</f>
        <v>110.715</v>
      </c>
    </row>
    <row r="118" spans="1:10" ht="12" customHeight="1" hidden="1">
      <c r="A118" s="369"/>
      <c r="B118" s="340"/>
      <c r="C118" s="341"/>
      <c r="D118" s="342">
        <v>2212</v>
      </c>
      <c r="E118" s="343">
        <v>5169</v>
      </c>
      <c r="F118" s="76" t="s">
        <v>78</v>
      </c>
      <c r="G118" s="11">
        <v>0</v>
      </c>
      <c r="H118" s="11">
        <v>16.608</v>
      </c>
      <c r="I118" s="11"/>
      <c r="J118" s="11">
        <f>H118+I118</f>
        <v>16.608</v>
      </c>
    </row>
    <row r="119" spans="1:10" ht="12" customHeight="1" hidden="1" thickBot="1">
      <c r="A119" s="369"/>
      <c r="B119" s="345"/>
      <c r="C119" s="346" t="s">
        <v>241</v>
      </c>
      <c r="D119" s="342">
        <v>2212</v>
      </c>
      <c r="E119" s="343">
        <v>5169</v>
      </c>
      <c r="F119" s="76" t="s">
        <v>78</v>
      </c>
      <c r="G119" s="10">
        <v>0</v>
      </c>
      <c r="H119" s="10">
        <v>94.107</v>
      </c>
      <c r="I119" s="9"/>
      <c r="J119" s="11">
        <f>H119+I119</f>
        <v>94.107</v>
      </c>
    </row>
    <row r="120" spans="1:10" ht="12" customHeight="1" hidden="1">
      <c r="A120" s="369"/>
      <c r="B120" s="322" t="s">
        <v>27</v>
      </c>
      <c r="C120" s="323" t="s">
        <v>252</v>
      </c>
      <c r="D120" s="324" t="s">
        <v>3</v>
      </c>
      <c r="E120" s="324" t="s">
        <v>3</v>
      </c>
      <c r="F120" s="339" t="s">
        <v>253</v>
      </c>
      <c r="G120" s="326">
        <f>SUM(G121:G122)</f>
        <v>0</v>
      </c>
      <c r="H120" s="326">
        <f>SUM(H121:H122)</f>
        <v>154.275</v>
      </c>
      <c r="I120" s="326">
        <f>SUM(I121:I122)</f>
        <v>0</v>
      </c>
      <c r="J120" s="326">
        <f>SUM(J121:J122)</f>
        <v>154.275</v>
      </c>
    </row>
    <row r="121" spans="1:10" ht="12" customHeight="1" hidden="1">
      <c r="A121" s="369"/>
      <c r="B121" s="340"/>
      <c r="C121" s="341"/>
      <c r="D121" s="342">
        <v>2212</v>
      </c>
      <c r="E121" s="343">
        <v>5169</v>
      </c>
      <c r="F121" s="76" t="s">
        <v>78</v>
      </c>
      <c r="G121" s="11">
        <v>0</v>
      </c>
      <c r="H121" s="11">
        <v>23.142</v>
      </c>
      <c r="I121" s="11"/>
      <c r="J121" s="11">
        <f>H121+I121</f>
        <v>23.142</v>
      </c>
    </row>
    <row r="122" spans="1:10" ht="12" customHeight="1" hidden="1" thickBot="1">
      <c r="A122" s="369"/>
      <c r="B122" s="345"/>
      <c r="C122" s="346" t="s">
        <v>241</v>
      </c>
      <c r="D122" s="342">
        <v>2212</v>
      </c>
      <c r="E122" s="343">
        <v>5169</v>
      </c>
      <c r="F122" s="76" t="s">
        <v>78</v>
      </c>
      <c r="G122" s="10">
        <v>0</v>
      </c>
      <c r="H122" s="10">
        <v>131.133</v>
      </c>
      <c r="I122" s="9"/>
      <c r="J122" s="11">
        <f>H122+I122</f>
        <v>131.133</v>
      </c>
    </row>
    <row r="123" spans="1:10" ht="12" customHeight="1" hidden="1">
      <c r="A123" s="369"/>
      <c r="B123" s="322" t="s">
        <v>27</v>
      </c>
      <c r="C123" s="323" t="s">
        <v>254</v>
      </c>
      <c r="D123" s="324" t="s">
        <v>3</v>
      </c>
      <c r="E123" s="324" t="s">
        <v>3</v>
      </c>
      <c r="F123" s="339" t="s">
        <v>255</v>
      </c>
      <c r="G123" s="326">
        <f>SUM(G124:G125)</f>
        <v>0</v>
      </c>
      <c r="H123" s="326">
        <f>SUM(H124:H125)</f>
        <v>154.275</v>
      </c>
      <c r="I123" s="326">
        <f>SUM(I124:I125)</f>
        <v>0</v>
      </c>
      <c r="J123" s="326">
        <f>SUM(J124:J125)</f>
        <v>154.275</v>
      </c>
    </row>
    <row r="124" spans="1:10" ht="12" customHeight="1" hidden="1">
      <c r="A124" s="369"/>
      <c r="B124" s="340"/>
      <c r="C124" s="341"/>
      <c r="D124" s="342">
        <v>2212</v>
      </c>
      <c r="E124" s="343">
        <v>5169</v>
      </c>
      <c r="F124" s="76" t="s">
        <v>78</v>
      </c>
      <c r="G124" s="11">
        <v>0</v>
      </c>
      <c r="H124" s="11">
        <v>23.142</v>
      </c>
      <c r="I124" s="11"/>
      <c r="J124" s="11">
        <f>H124+I124</f>
        <v>23.142</v>
      </c>
    </row>
    <row r="125" spans="1:10" ht="12" customHeight="1" hidden="1" thickBot="1">
      <c r="A125" s="369"/>
      <c r="B125" s="345"/>
      <c r="C125" s="346" t="s">
        <v>241</v>
      </c>
      <c r="D125" s="342">
        <v>2212</v>
      </c>
      <c r="E125" s="343">
        <v>5169</v>
      </c>
      <c r="F125" s="76" t="s">
        <v>78</v>
      </c>
      <c r="G125" s="10">
        <v>0</v>
      </c>
      <c r="H125" s="10">
        <v>131.133</v>
      </c>
      <c r="I125" s="9"/>
      <c r="J125" s="11">
        <f>H125+I125</f>
        <v>131.133</v>
      </c>
    </row>
    <row r="126" spans="1:10" ht="12" customHeight="1" hidden="1">
      <c r="A126" s="369"/>
      <c r="B126" s="322" t="s">
        <v>27</v>
      </c>
      <c r="C126" s="323" t="s">
        <v>256</v>
      </c>
      <c r="D126" s="324" t="s">
        <v>3</v>
      </c>
      <c r="E126" s="324" t="s">
        <v>3</v>
      </c>
      <c r="F126" s="339" t="s">
        <v>257</v>
      </c>
      <c r="G126" s="326">
        <f>SUM(G127:G128)</f>
        <v>0</v>
      </c>
      <c r="H126" s="326">
        <f>SUM(H127:H128)</f>
        <v>154.275</v>
      </c>
      <c r="I126" s="326">
        <f>SUM(I127:I128)</f>
        <v>0</v>
      </c>
      <c r="J126" s="326">
        <f>SUM(J127:J128)</f>
        <v>154.275</v>
      </c>
    </row>
    <row r="127" spans="1:10" ht="12" customHeight="1" hidden="1">
      <c r="A127" s="369"/>
      <c r="B127" s="340"/>
      <c r="C127" s="341"/>
      <c r="D127" s="342">
        <v>2212</v>
      </c>
      <c r="E127" s="343">
        <v>5169</v>
      </c>
      <c r="F127" s="76" t="s">
        <v>78</v>
      </c>
      <c r="G127" s="11">
        <v>0</v>
      </c>
      <c r="H127" s="11">
        <v>23.142</v>
      </c>
      <c r="I127" s="11"/>
      <c r="J127" s="11">
        <f>H127+I127</f>
        <v>23.142</v>
      </c>
    </row>
    <row r="128" spans="1:10" ht="12" customHeight="1" hidden="1" thickBot="1">
      <c r="A128" s="369"/>
      <c r="B128" s="348"/>
      <c r="C128" s="346" t="s">
        <v>241</v>
      </c>
      <c r="D128" s="342">
        <v>2212</v>
      </c>
      <c r="E128" s="343">
        <v>5169</v>
      </c>
      <c r="F128" s="76" t="s">
        <v>78</v>
      </c>
      <c r="G128" s="10">
        <v>0</v>
      </c>
      <c r="H128" s="10">
        <v>131.133</v>
      </c>
      <c r="I128" s="9"/>
      <c r="J128" s="11">
        <f>H128+I128</f>
        <v>131.133</v>
      </c>
    </row>
    <row r="129" spans="1:10" ht="12" customHeight="1" hidden="1">
      <c r="A129" s="369"/>
      <c r="B129" s="322" t="s">
        <v>27</v>
      </c>
      <c r="C129" s="323" t="s">
        <v>258</v>
      </c>
      <c r="D129" s="324" t="s">
        <v>3</v>
      </c>
      <c r="E129" s="324" t="s">
        <v>3</v>
      </c>
      <c r="F129" s="339" t="s">
        <v>259</v>
      </c>
      <c r="G129" s="326">
        <f>SUM(G130:G131)</f>
        <v>0</v>
      </c>
      <c r="H129" s="326">
        <f>SUM(H130:H131)</f>
        <v>154.275</v>
      </c>
      <c r="I129" s="326">
        <f>SUM(I130:I131)</f>
        <v>0</v>
      </c>
      <c r="J129" s="326">
        <f>SUM(J130:J131)</f>
        <v>154.275</v>
      </c>
    </row>
    <row r="130" spans="1:10" ht="12" customHeight="1" hidden="1">
      <c r="A130" s="369"/>
      <c r="B130" s="340"/>
      <c r="C130" s="341"/>
      <c r="D130" s="342">
        <v>2212</v>
      </c>
      <c r="E130" s="343">
        <v>5169</v>
      </c>
      <c r="F130" s="76" t="s">
        <v>78</v>
      </c>
      <c r="G130" s="11">
        <v>0</v>
      </c>
      <c r="H130" s="11">
        <v>23.142</v>
      </c>
      <c r="I130" s="11"/>
      <c r="J130" s="11">
        <f>H130+I130</f>
        <v>23.142</v>
      </c>
    </row>
    <row r="131" spans="1:10" ht="12" customHeight="1" hidden="1" thickBot="1">
      <c r="A131" s="369"/>
      <c r="B131" s="348"/>
      <c r="C131" s="346" t="s">
        <v>241</v>
      </c>
      <c r="D131" s="342">
        <v>2212</v>
      </c>
      <c r="E131" s="343">
        <v>5169</v>
      </c>
      <c r="F131" s="76" t="s">
        <v>78</v>
      </c>
      <c r="G131" s="10">
        <v>0</v>
      </c>
      <c r="H131" s="10">
        <v>131.133</v>
      </c>
      <c r="I131" s="9"/>
      <c r="J131" s="11">
        <f>H131+I131</f>
        <v>131.133</v>
      </c>
    </row>
    <row r="132" spans="1:10" ht="12" customHeight="1" hidden="1">
      <c r="A132" s="369"/>
      <c r="B132" s="322" t="s">
        <v>27</v>
      </c>
      <c r="C132" s="323" t="s">
        <v>260</v>
      </c>
      <c r="D132" s="324" t="s">
        <v>3</v>
      </c>
      <c r="E132" s="324" t="s">
        <v>3</v>
      </c>
      <c r="F132" s="339" t="s">
        <v>261</v>
      </c>
      <c r="G132" s="326">
        <f>SUM(G133:G134)</f>
        <v>0</v>
      </c>
      <c r="H132" s="326">
        <f>SUM(H133:H134)</f>
        <v>154.275</v>
      </c>
      <c r="I132" s="326">
        <f>SUM(I133:I134)</f>
        <v>0</v>
      </c>
      <c r="J132" s="326">
        <f>SUM(J133:J134)</f>
        <v>154.275</v>
      </c>
    </row>
    <row r="133" spans="1:10" ht="12" customHeight="1" hidden="1">
      <c r="A133" s="369"/>
      <c r="B133" s="340"/>
      <c r="C133" s="341"/>
      <c r="D133" s="342">
        <v>2212</v>
      </c>
      <c r="E133" s="343">
        <v>5169</v>
      </c>
      <c r="F133" s="76" t="s">
        <v>78</v>
      </c>
      <c r="G133" s="11">
        <v>0</v>
      </c>
      <c r="H133" s="11">
        <v>23.142</v>
      </c>
      <c r="I133" s="11"/>
      <c r="J133" s="11">
        <f>H133+I133</f>
        <v>23.142</v>
      </c>
    </row>
    <row r="134" spans="1:10" ht="12" customHeight="1" hidden="1" thickBot="1">
      <c r="A134" s="369"/>
      <c r="B134" s="345"/>
      <c r="C134" s="346" t="s">
        <v>241</v>
      </c>
      <c r="D134" s="342">
        <v>2212</v>
      </c>
      <c r="E134" s="343">
        <v>5169</v>
      </c>
      <c r="F134" s="76" t="s">
        <v>78</v>
      </c>
      <c r="G134" s="10">
        <v>0</v>
      </c>
      <c r="H134" s="10">
        <v>131.133</v>
      </c>
      <c r="I134" s="9"/>
      <c r="J134" s="11">
        <f>H134+I134</f>
        <v>131.133</v>
      </c>
    </row>
    <row r="135" spans="1:10" ht="12" customHeight="1" hidden="1">
      <c r="A135" s="369"/>
      <c r="B135" s="322" t="s">
        <v>27</v>
      </c>
      <c r="C135" s="323" t="s">
        <v>262</v>
      </c>
      <c r="D135" s="324" t="s">
        <v>3</v>
      </c>
      <c r="E135" s="324" t="s">
        <v>3</v>
      </c>
      <c r="F135" s="339" t="s">
        <v>263</v>
      </c>
      <c r="G135" s="326">
        <f>SUM(G136:G137)</f>
        <v>0</v>
      </c>
      <c r="H135" s="326">
        <f>SUM(H136:H137)</f>
        <v>154.275</v>
      </c>
      <c r="I135" s="326">
        <f>SUM(I136:I137)</f>
        <v>0</v>
      </c>
      <c r="J135" s="326">
        <f>SUM(J136:J137)</f>
        <v>154.275</v>
      </c>
    </row>
    <row r="136" spans="1:10" ht="12" customHeight="1" hidden="1">
      <c r="A136" s="369"/>
      <c r="B136" s="340"/>
      <c r="C136" s="341"/>
      <c r="D136" s="342">
        <v>2212</v>
      </c>
      <c r="E136" s="343">
        <v>5169</v>
      </c>
      <c r="F136" s="76" t="s">
        <v>78</v>
      </c>
      <c r="G136" s="11">
        <v>0</v>
      </c>
      <c r="H136" s="11">
        <v>23.142</v>
      </c>
      <c r="I136" s="11"/>
      <c r="J136" s="11">
        <f>H136+I136</f>
        <v>23.142</v>
      </c>
    </row>
    <row r="137" spans="1:10" ht="12" customHeight="1" hidden="1" thickBot="1">
      <c r="A137" s="369"/>
      <c r="B137" s="345"/>
      <c r="C137" s="346" t="s">
        <v>241</v>
      </c>
      <c r="D137" s="342">
        <v>2212</v>
      </c>
      <c r="E137" s="343">
        <v>5169</v>
      </c>
      <c r="F137" s="76" t="s">
        <v>78</v>
      </c>
      <c r="G137" s="10">
        <v>0</v>
      </c>
      <c r="H137" s="10">
        <v>131.133</v>
      </c>
      <c r="I137" s="9"/>
      <c r="J137" s="11">
        <f>H137+I137</f>
        <v>131.133</v>
      </c>
    </row>
    <row r="138" spans="1:10" ht="12" customHeight="1" hidden="1">
      <c r="A138" s="369"/>
      <c r="B138" s="322" t="s">
        <v>27</v>
      </c>
      <c r="C138" s="323" t="s">
        <v>264</v>
      </c>
      <c r="D138" s="324" t="s">
        <v>3</v>
      </c>
      <c r="E138" s="324" t="s">
        <v>3</v>
      </c>
      <c r="F138" s="339" t="s">
        <v>265</v>
      </c>
      <c r="G138" s="326">
        <f>SUM(G139:G140)</f>
        <v>0</v>
      </c>
      <c r="H138" s="326">
        <f>SUM(H139:H140)</f>
        <v>154.275</v>
      </c>
      <c r="I138" s="326">
        <f>SUM(I139:I140)</f>
        <v>0</v>
      </c>
      <c r="J138" s="326">
        <f>SUM(J139:J140)</f>
        <v>154.275</v>
      </c>
    </row>
    <row r="139" spans="1:10" ht="12" customHeight="1" hidden="1">
      <c r="A139" s="369"/>
      <c r="B139" s="340"/>
      <c r="C139" s="341"/>
      <c r="D139" s="342">
        <v>2212</v>
      </c>
      <c r="E139" s="343">
        <v>5169</v>
      </c>
      <c r="F139" s="76" t="s">
        <v>78</v>
      </c>
      <c r="G139" s="11">
        <v>0</v>
      </c>
      <c r="H139" s="11">
        <v>23.142</v>
      </c>
      <c r="I139" s="11"/>
      <c r="J139" s="11">
        <f>H139+I139</f>
        <v>23.142</v>
      </c>
    </row>
    <row r="140" spans="1:10" ht="12" customHeight="1" hidden="1" thickBot="1">
      <c r="A140" s="369"/>
      <c r="B140" s="345"/>
      <c r="C140" s="346" t="s">
        <v>241</v>
      </c>
      <c r="D140" s="342">
        <v>2212</v>
      </c>
      <c r="E140" s="343">
        <v>5169</v>
      </c>
      <c r="F140" s="76" t="s">
        <v>78</v>
      </c>
      <c r="G140" s="10">
        <v>0</v>
      </c>
      <c r="H140" s="10">
        <v>131.133</v>
      </c>
      <c r="I140" s="9"/>
      <c r="J140" s="11">
        <f>H140+I140</f>
        <v>131.133</v>
      </c>
    </row>
    <row r="141" spans="1:10" ht="12" customHeight="1" hidden="1">
      <c r="A141" s="369"/>
      <c r="B141" s="322" t="s">
        <v>27</v>
      </c>
      <c r="C141" s="323" t="s">
        <v>266</v>
      </c>
      <c r="D141" s="324" t="s">
        <v>3</v>
      </c>
      <c r="E141" s="324" t="s">
        <v>3</v>
      </c>
      <c r="F141" s="339" t="s">
        <v>267</v>
      </c>
      <c r="G141" s="326">
        <f>SUM(G142:G143)</f>
        <v>0</v>
      </c>
      <c r="H141" s="326">
        <f>SUM(H142:H143)</f>
        <v>136.125</v>
      </c>
      <c r="I141" s="326">
        <f>SUM(I142:I143)</f>
        <v>0</v>
      </c>
      <c r="J141" s="326">
        <f>SUM(J142:J143)</f>
        <v>136.125</v>
      </c>
    </row>
    <row r="142" spans="1:10" ht="12" customHeight="1" hidden="1">
      <c r="A142" s="369"/>
      <c r="B142" s="340"/>
      <c r="C142" s="341"/>
      <c r="D142" s="342">
        <v>2212</v>
      </c>
      <c r="E142" s="343">
        <v>5169</v>
      </c>
      <c r="F142" s="76" t="s">
        <v>78</v>
      </c>
      <c r="G142" s="11">
        <v>0</v>
      </c>
      <c r="H142" s="11">
        <v>20.419</v>
      </c>
      <c r="I142" s="11"/>
      <c r="J142" s="11">
        <f>H142+I142</f>
        <v>20.419</v>
      </c>
    </row>
    <row r="143" spans="1:10" ht="12" customHeight="1" hidden="1" thickBot="1">
      <c r="A143" s="369"/>
      <c r="B143" s="348"/>
      <c r="C143" s="346" t="s">
        <v>241</v>
      </c>
      <c r="D143" s="342">
        <v>2212</v>
      </c>
      <c r="E143" s="343">
        <v>5169</v>
      </c>
      <c r="F143" s="76" t="s">
        <v>78</v>
      </c>
      <c r="G143" s="10">
        <v>0</v>
      </c>
      <c r="H143" s="9">
        <v>115.706</v>
      </c>
      <c r="I143" s="9"/>
      <c r="J143" s="11">
        <f>H143+I143</f>
        <v>115.706</v>
      </c>
    </row>
    <row r="144" spans="1:10" ht="12" customHeight="1" hidden="1">
      <c r="A144" s="369"/>
      <c r="B144" s="322" t="s">
        <v>27</v>
      </c>
      <c r="C144" s="323" t="s">
        <v>268</v>
      </c>
      <c r="D144" s="324" t="s">
        <v>3</v>
      </c>
      <c r="E144" s="324" t="s">
        <v>3</v>
      </c>
      <c r="F144" s="339" t="s">
        <v>269</v>
      </c>
      <c r="G144" s="326">
        <f>SUM(G145:G146)</f>
        <v>0</v>
      </c>
      <c r="H144" s="326">
        <f>SUM(H145:H146)</f>
        <v>136.125</v>
      </c>
      <c r="I144" s="326">
        <f>SUM(I145:I146)</f>
        <v>0</v>
      </c>
      <c r="J144" s="326">
        <f>SUM(J145:J146)</f>
        <v>136.125</v>
      </c>
    </row>
    <row r="145" spans="1:10" ht="12" customHeight="1" hidden="1">
      <c r="A145" s="369"/>
      <c r="B145" s="340"/>
      <c r="C145" s="341"/>
      <c r="D145" s="342">
        <v>2212</v>
      </c>
      <c r="E145" s="343">
        <v>5169</v>
      </c>
      <c r="F145" s="76" t="s">
        <v>78</v>
      </c>
      <c r="G145" s="11">
        <v>0</v>
      </c>
      <c r="H145" s="11">
        <v>20.419</v>
      </c>
      <c r="I145" s="11"/>
      <c r="J145" s="11">
        <f>H145+I145</f>
        <v>20.419</v>
      </c>
    </row>
    <row r="146" spans="1:10" ht="12" customHeight="1" hidden="1" thickBot="1">
      <c r="A146" s="369"/>
      <c r="B146" s="348"/>
      <c r="C146" s="346" t="s">
        <v>241</v>
      </c>
      <c r="D146" s="342">
        <v>2212</v>
      </c>
      <c r="E146" s="343">
        <v>5169</v>
      </c>
      <c r="F146" s="76" t="s">
        <v>78</v>
      </c>
      <c r="G146" s="10">
        <v>0</v>
      </c>
      <c r="H146" s="9">
        <v>115.706</v>
      </c>
      <c r="I146" s="9"/>
      <c r="J146" s="11">
        <f>H146+I146</f>
        <v>115.706</v>
      </c>
    </row>
    <row r="147" spans="1:10" ht="12" customHeight="1" hidden="1">
      <c r="A147" s="369"/>
      <c r="B147" s="322" t="s">
        <v>27</v>
      </c>
      <c r="C147" s="323" t="s">
        <v>270</v>
      </c>
      <c r="D147" s="324" t="s">
        <v>3</v>
      </c>
      <c r="E147" s="324" t="s">
        <v>3</v>
      </c>
      <c r="F147" s="339" t="s">
        <v>271</v>
      </c>
      <c r="G147" s="326">
        <f>SUM(G148:G149)</f>
        <v>0</v>
      </c>
      <c r="H147" s="326">
        <f>SUM(H148:H149)</f>
        <v>136.125</v>
      </c>
      <c r="I147" s="326">
        <f>SUM(I148:I149)</f>
        <v>0</v>
      </c>
      <c r="J147" s="326">
        <f>SUM(J148:J149)</f>
        <v>136.125</v>
      </c>
    </row>
    <row r="148" spans="1:10" ht="12" customHeight="1" hidden="1">
      <c r="A148" s="369"/>
      <c r="B148" s="340"/>
      <c r="C148" s="341"/>
      <c r="D148" s="342">
        <v>2212</v>
      </c>
      <c r="E148" s="343">
        <v>5169</v>
      </c>
      <c r="F148" s="76" t="s">
        <v>78</v>
      </c>
      <c r="G148" s="11">
        <v>0</v>
      </c>
      <c r="H148" s="11">
        <v>20.419</v>
      </c>
      <c r="I148" s="11"/>
      <c r="J148" s="11">
        <f>H148+I148</f>
        <v>20.419</v>
      </c>
    </row>
    <row r="149" spans="1:10" ht="12" customHeight="1" hidden="1" thickBot="1">
      <c r="A149" s="369"/>
      <c r="B149" s="348"/>
      <c r="C149" s="346" t="s">
        <v>241</v>
      </c>
      <c r="D149" s="342">
        <v>2212</v>
      </c>
      <c r="E149" s="343">
        <v>5169</v>
      </c>
      <c r="F149" s="76" t="s">
        <v>78</v>
      </c>
      <c r="G149" s="10">
        <v>0</v>
      </c>
      <c r="H149" s="9">
        <v>115.706</v>
      </c>
      <c r="I149" s="9"/>
      <c r="J149" s="11">
        <f>H149+I149</f>
        <v>115.706</v>
      </c>
    </row>
    <row r="150" spans="1:10" ht="12" customHeight="1" hidden="1">
      <c r="A150" s="369"/>
      <c r="B150" s="322" t="s">
        <v>27</v>
      </c>
      <c r="C150" s="323" t="s">
        <v>272</v>
      </c>
      <c r="D150" s="324" t="s">
        <v>3</v>
      </c>
      <c r="E150" s="324" t="s">
        <v>3</v>
      </c>
      <c r="F150" s="339" t="s">
        <v>273</v>
      </c>
      <c r="G150" s="326">
        <f>SUM(G151:G152)</f>
        <v>0</v>
      </c>
      <c r="H150" s="326">
        <f>SUM(H151:H152)</f>
        <v>136.125</v>
      </c>
      <c r="I150" s="326">
        <f>SUM(I151:I152)</f>
        <v>0</v>
      </c>
      <c r="J150" s="326">
        <f>SUM(J151:J152)</f>
        <v>136.125</v>
      </c>
    </row>
    <row r="151" spans="1:10" ht="12" customHeight="1" hidden="1">
      <c r="A151" s="369"/>
      <c r="B151" s="340"/>
      <c r="C151" s="341"/>
      <c r="D151" s="342">
        <v>2212</v>
      </c>
      <c r="E151" s="343">
        <v>5169</v>
      </c>
      <c r="F151" s="76" t="s">
        <v>78</v>
      </c>
      <c r="G151" s="11">
        <v>0</v>
      </c>
      <c r="H151" s="11">
        <v>20.419</v>
      </c>
      <c r="I151" s="11"/>
      <c r="J151" s="11">
        <f>H151+I151</f>
        <v>20.419</v>
      </c>
    </row>
    <row r="152" spans="1:10" ht="12" customHeight="1" hidden="1" thickBot="1">
      <c r="A152" s="369"/>
      <c r="B152" s="349"/>
      <c r="C152" s="350" t="s">
        <v>241</v>
      </c>
      <c r="D152" s="330">
        <v>2212</v>
      </c>
      <c r="E152" s="351">
        <v>5169</v>
      </c>
      <c r="F152" s="288" t="s">
        <v>78</v>
      </c>
      <c r="G152" s="9">
        <v>0</v>
      </c>
      <c r="H152" s="9">
        <v>115.706</v>
      </c>
      <c r="I152" s="9"/>
      <c r="J152" s="8">
        <f>H152+I152</f>
        <v>115.706</v>
      </c>
    </row>
    <row r="153" spans="1:10" ht="12" customHeight="1" hidden="1">
      <c r="A153" s="369"/>
      <c r="B153" s="322" t="s">
        <v>27</v>
      </c>
      <c r="C153" s="323" t="s">
        <v>274</v>
      </c>
      <c r="D153" s="324" t="s">
        <v>3</v>
      </c>
      <c r="E153" s="324" t="s">
        <v>3</v>
      </c>
      <c r="F153" s="339" t="s">
        <v>275</v>
      </c>
      <c r="G153" s="326">
        <f>SUM(G154:G155)</f>
        <v>0</v>
      </c>
      <c r="H153" s="326">
        <f>SUM(H154:H155)</f>
        <v>136.125</v>
      </c>
      <c r="I153" s="326">
        <f>SUM(I154:I155)</f>
        <v>0</v>
      </c>
      <c r="J153" s="326">
        <f>SUM(J154:J155)</f>
        <v>136.125</v>
      </c>
    </row>
    <row r="154" spans="1:10" ht="12" customHeight="1" hidden="1">
      <c r="A154" s="369"/>
      <c r="B154" s="340"/>
      <c r="C154" s="341"/>
      <c r="D154" s="342">
        <v>2212</v>
      </c>
      <c r="E154" s="343">
        <v>5169</v>
      </c>
      <c r="F154" s="76" t="s">
        <v>78</v>
      </c>
      <c r="G154" s="11">
        <v>0</v>
      </c>
      <c r="H154" s="11">
        <v>20.419</v>
      </c>
      <c r="I154" s="11"/>
      <c r="J154" s="11">
        <f>H154+I154</f>
        <v>20.419</v>
      </c>
    </row>
    <row r="155" spans="1:10" ht="12" customHeight="1" hidden="1" thickBot="1">
      <c r="A155" s="369"/>
      <c r="B155" s="348"/>
      <c r="C155" s="346" t="s">
        <v>241</v>
      </c>
      <c r="D155" s="342">
        <v>2212</v>
      </c>
      <c r="E155" s="343">
        <v>5169</v>
      </c>
      <c r="F155" s="76" t="s">
        <v>78</v>
      </c>
      <c r="G155" s="10">
        <v>0</v>
      </c>
      <c r="H155" s="9">
        <v>115.706</v>
      </c>
      <c r="I155" s="9"/>
      <c r="J155" s="11">
        <f>H155+I155</f>
        <v>115.706</v>
      </c>
    </row>
    <row r="156" spans="1:10" ht="12" customHeight="1" hidden="1">
      <c r="A156" s="369"/>
      <c r="B156" s="322" t="s">
        <v>27</v>
      </c>
      <c r="C156" s="323" t="s">
        <v>276</v>
      </c>
      <c r="D156" s="324" t="s">
        <v>3</v>
      </c>
      <c r="E156" s="324" t="s">
        <v>3</v>
      </c>
      <c r="F156" s="339" t="s">
        <v>277</v>
      </c>
      <c r="G156" s="326">
        <f>SUM(G157:G158)</f>
        <v>0</v>
      </c>
      <c r="H156" s="326">
        <f>SUM(H157:H158)</f>
        <v>232.92499999999998</v>
      </c>
      <c r="I156" s="326">
        <f>SUM(I157:I158)</f>
        <v>0</v>
      </c>
      <c r="J156" s="326">
        <f>SUM(J157:J158)</f>
        <v>232.92499999999998</v>
      </c>
    </row>
    <row r="157" spans="1:10" ht="12" customHeight="1" hidden="1">
      <c r="A157" s="369"/>
      <c r="B157" s="340"/>
      <c r="C157" s="341"/>
      <c r="D157" s="342">
        <v>2212</v>
      </c>
      <c r="E157" s="343">
        <v>5169</v>
      </c>
      <c r="F157" s="76" t="s">
        <v>78</v>
      </c>
      <c r="G157" s="11">
        <v>0</v>
      </c>
      <c r="H157" s="11">
        <v>34.939</v>
      </c>
      <c r="I157" s="11"/>
      <c r="J157" s="11">
        <f>H157+I157</f>
        <v>34.939</v>
      </c>
    </row>
    <row r="158" spans="1:10" ht="12" customHeight="1" hidden="1" thickBot="1">
      <c r="A158" s="369"/>
      <c r="B158" s="348"/>
      <c r="C158" s="346" t="s">
        <v>241</v>
      </c>
      <c r="D158" s="342">
        <v>2212</v>
      </c>
      <c r="E158" s="343">
        <v>5169</v>
      </c>
      <c r="F158" s="76" t="s">
        <v>78</v>
      </c>
      <c r="G158" s="10">
        <v>0</v>
      </c>
      <c r="H158" s="9">
        <v>197.986</v>
      </c>
      <c r="I158" s="9"/>
      <c r="J158" s="11">
        <f>H158+I158</f>
        <v>197.986</v>
      </c>
    </row>
    <row r="159" spans="1:10" ht="12" customHeight="1" hidden="1">
      <c r="A159" s="369"/>
      <c r="B159" s="322" t="s">
        <v>27</v>
      </c>
      <c r="C159" s="323" t="s">
        <v>278</v>
      </c>
      <c r="D159" s="324" t="s">
        <v>3</v>
      </c>
      <c r="E159" s="324" t="s">
        <v>3</v>
      </c>
      <c r="F159" s="339" t="s">
        <v>279</v>
      </c>
      <c r="G159" s="326">
        <f>SUM(G160:G161)</f>
        <v>0</v>
      </c>
      <c r="H159" s="326">
        <f>SUM(H160:H161)</f>
        <v>136.125</v>
      </c>
      <c r="I159" s="326">
        <f>SUM(I160:I161)</f>
        <v>0</v>
      </c>
      <c r="J159" s="326">
        <f>SUM(J160:J161)</f>
        <v>136.125</v>
      </c>
    </row>
    <row r="160" spans="1:10" ht="12" customHeight="1" hidden="1">
      <c r="A160" s="369"/>
      <c r="B160" s="340"/>
      <c r="C160" s="341"/>
      <c r="D160" s="342">
        <v>2212</v>
      </c>
      <c r="E160" s="343">
        <v>5169</v>
      </c>
      <c r="F160" s="76" t="s">
        <v>78</v>
      </c>
      <c r="G160" s="11">
        <v>0</v>
      </c>
      <c r="H160" s="11">
        <v>20.419</v>
      </c>
      <c r="I160" s="11"/>
      <c r="J160" s="11">
        <f>H160+I160</f>
        <v>20.419</v>
      </c>
    </row>
    <row r="161" spans="1:10" ht="12" customHeight="1" hidden="1" thickBot="1">
      <c r="A161" s="369"/>
      <c r="B161" s="348"/>
      <c r="C161" s="346" t="s">
        <v>241</v>
      </c>
      <c r="D161" s="342">
        <v>2212</v>
      </c>
      <c r="E161" s="343">
        <v>5169</v>
      </c>
      <c r="F161" s="76" t="s">
        <v>78</v>
      </c>
      <c r="G161" s="10">
        <v>0</v>
      </c>
      <c r="H161" s="9">
        <v>115.706</v>
      </c>
      <c r="I161" s="9"/>
      <c r="J161" s="11">
        <f>H161+I161</f>
        <v>115.706</v>
      </c>
    </row>
    <row r="162" spans="1:10" ht="12" customHeight="1" hidden="1">
      <c r="A162" s="369"/>
      <c r="B162" s="322" t="s">
        <v>27</v>
      </c>
      <c r="C162" s="323" t="s">
        <v>280</v>
      </c>
      <c r="D162" s="324" t="s">
        <v>3</v>
      </c>
      <c r="E162" s="324" t="s">
        <v>3</v>
      </c>
      <c r="F162" s="339" t="s">
        <v>281</v>
      </c>
      <c r="G162" s="326">
        <f>SUM(G163:G164)</f>
        <v>0</v>
      </c>
      <c r="H162" s="326">
        <f>SUM(H163:H164)</f>
        <v>65.945</v>
      </c>
      <c r="I162" s="326">
        <f>SUM(I163:I164)</f>
        <v>0</v>
      </c>
      <c r="J162" s="326">
        <f>SUM(J163:J164)</f>
        <v>65.945</v>
      </c>
    </row>
    <row r="163" spans="1:10" ht="12" customHeight="1" hidden="1">
      <c r="A163" s="369"/>
      <c r="B163" s="340"/>
      <c r="C163" s="341"/>
      <c r="D163" s="342">
        <v>2212</v>
      </c>
      <c r="E163" s="343">
        <v>5169</v>
      </c>
      <c r="F163" s="76" t="s">
        <v>78</v>
      </c>
      <c r="G163" s="11">
        <v>0</v>
      </c>
      <c r="H163" s="11">
        <v>9.892</v>
      </c>
      <c r="I163" s="11"/>
      <c r="J163" s="11">
        <f>H163+I163</f>
        <v>9.892</v>
      </c>
    </row>
    <row r="164" spans="1:10" ht="12" customHeight="1" hidden="1" thickBot="1">
      <c r="A164" s="369"/>
      <c r="B164" s="348"/>
      <c r="C164" s="346" t="s">
        <v>241</v>
      </c>
      <c r="D164" s="342">
        <v>2212</v>
      </c>
      <c r="E164" s="343">
        <v>5169</v>
      </c>
      <c r="F164" s="76" t="s">
        <v>78</v>
      </c>
      <c r="G164" s="10">
        <v>0</v>
      </c>
      <c r="H164" s="9">
        <v>56.053</v>
      </c>
      <c r="I164" s="9"/>
      <c r="J164" s="11">
        <f>H164+I164</f>
        <v>56.053</v>
      </c>
    </row>
    <row r="165" spans="1:10" ht="12" customHeight="1" hidden="1">
      <c r="A165" s="369"/>
      <c r="B165" s="322" t="s">
        <v>27</v>
      </c>
      <c r="C165" s="323" t="s">
        <v>282</v>
      </c>
      <c r="D165" s="324" t="s">
        <v>3</v>
      </c>
      <c r="E165" s="324" t="s">
        <v>3</v>
      </c>
      <c r="F165" s="339" t="s">
        <v>283</v>
      </c>
      <c r="G165" s="326">
        <f>SUM(G166:G167)</f>
        <v>0</v>
      </c>
      <c r="H165" s="326">
        <f>SUM(H166:H167)</f>
        <v>65.945</v>
      </c>
      <c r="I165" s="326">
        <f>SUM(I166:I167)</f>
        <v>0</v>
      </c>
      <c r="J165" s="326">
        <f>SUM(J166:J167)</f>
        <v>65.945</v>
      </c>
    </row>
    <row r="166" spans="1:10" ht="12" customHeight="1" hidden="1">
      <c r="A166" s="369"/>
      <c r="B166" s="340"/>
      <c r="C166" s="341"/>
      <c r="D166" s="342">
        <v>2212</v>
      </c>
      <c r="E166" s="343">
        <v>5169</v>
      </c>
      <c r="F166" s="76" t="s">
        <v>78</v>
      </c>
      <c r="G166" s="11">
        <v>0</v>
      </c>
      <c r="H166" s="11">
        <v>9.892</v>
      </c>
      <c r="I166" s="11"/>
      <c r="J166" s="11">
        <f>H166+I166</f>
        <v>9.892</v>
      </c>
    </row>
    <row r="167" spans="1:10" ht="12" customHeight="1" hidden="1" thickBot="1">
      <c r="A167" s="369"/>
      <c r="B167" s="352"/>
      <c r="C167" s="353" t="s">
        <v>241</v>
      </c>
      <c r="D167" s="330">
        <v>2212</v>
      </c>
      <c r="E167" s="351">
        <v>5169</v>
      </c>
      <c r="F167" s="288" t="s">
        <v>78</v>
      </c>
      <c r="G167" s="8">
        <v>0</v>
      </c>
      <c r="H167" s="8">
        <v>56.053</v>
      </c>
      <c r="I167" s="8"/>
      <c r="J167" s="8">
        <f>H167+I167</f>
        <v>56.053</v>
      </c>
    </row>
    <row r="168" spans="1:10" ht="12" customHeight="1" hidden="1">
      <c r="A168" s="369"/>
      <c r="B168" s="322" t="s">
        <v>27</v>
      </c>
      <c r="C168" s="323" t="s">
        <v>284</v>
      </c>
      <c r="D168" s="324" t="s">
        <v>3</v>
      </c>
      <c r="E168" s="324" t="s">
        <v>3</v>
      </c>
      <c r="F168" s="339" t="s">
        <v>285</v>
      </c>
      <c r="G168" s="326">
        <f>SUM(G169:G170)</f>
        <v>0</v>
      </c>
      <c r="H168" s="326">
        <f>SUM(H169:H170)</f>
        <v>59.894999999999996</v>
      </c>
      <c r="I168" s="326">
        <f>SUM(I169:I170)</f>
        <v>0</v>
      </c>
      <c r="J168" s="326">
        <f>SUM(J169:J170)</f>
        <v>59.894999999999996</v>
      </c>
    </row>
    <row r="169" spans="1:10" ht="12" customHeight="1" hidden="1">
      <c r="A169" s="369"/>
      <c r="B169" s="340"/>
      <c r="C169" s="341"/>
      <c r="D169" s="342">
        <v>2212</v>
      </c>
      <c r="E169" s="343">
        <v>5169</v>
      </c>
      <c r="F169" s="76" t="s">
        <v>78</v>
      </c>
      <c r="G169" s="11">
        <v>0</v>
      </c>
      <c r="H169" s="11">
        <v>8.985</v>
      </c>
      <c r="I169" s="11"/>
      <c r="J169" s="11">
        <f>H169+I169</f>
        <v>8.985</v>
      </c>
    </row>
    <row r="170" spans="1:10" ht="12" customHeight="1" hidden="1" thickBot="1">
      <c r="A170" s="369"/>
      <c r="B170" s="348"/>
      <c r="C170" s="346" t="s">
        <v>241</v>
      </c>
      <c r="D170" s="342">
        <v>2212</v>
      </c>
      <c r="E170" s="343">
        <v>5169</v>
      </c>
      <c r="F170" s="76" t="s">
        <v>78</v>
      </c>
      <c r="G170" s="10">
        <v>0</v>
      </c>
      <c r="H170" s="9">
        <v>50.91</v>
      </c>
      <c r="I170" s="9"/>
      <c r="J170" s="11">
        <f>H170+I170</f>
        <v>50.91</v>
      </c>
    </row>
    <row r="171" spans="1:10" ht="12" customHeight="1" hidden="1">
      <c r="A171" s="369"/>
      <c r="B171" s="322" t="s">
        <v>27</v>
      </c>
      <c r="C171" s="323" t="s">
        <v>286</v>
      </c>
      <c r="D171" s="324" t="s">
        <v>3</v>
      </c>
      <c r="E171" s="324" t="s">
        <v>3</v>
      </c>
      <c r="F171" s="339" t="s">
        <v>287</v>
      </c>
      <c r="G171" s="326">
        <f>SUM(G172:G173)</f>
        <v>0</v>
      </c>
      <c r="H171" s="326">
        <f>SUM(H172:H173)</f>
        <v>59.894999999999996</v>
      </c>
      <c r="I171" s="326">
        <f>SUM(I172:I173)</f>
        <v>0</v>
      </c>
      <c r="J171" s="326">
        <f>SUM(J172:J173)</f>
        <v>59.894999999999996</v>
      </c>
    </row>
    <row r="172" spans="1:10" ht="12" customHeight="1" hidden="1">
      <c r="A172" s="369"/>
      <c r="B172" s="340"/>
      <c r="C172" s="341"/>
      <c r="D172" s="342">
        <v>2212</v>
      </c>
      <c r="E172" s="343">
        <v>5169</v>
      </c>
      <c r="F172" s="76" t="s">
        <v>78</v>
      </c>
      <c r="G172" s="11">
        <v>0</v>
      </c>
      <c r="H172" s="11">
        <v>8.985</v>
      </c>
      <c r="I172" s="11"/>
      <c r="J172" s="11">
        <f>H172+I172</f>
        <v>8.985</v>
      </c>
    </row>
    <row r="173" spans="1:10" ht="12" customHeight="1" hidden="1" thickBot="1">
      <c r="A173" s="369"/>
      <c r="B173" s="348"/>
      <c r="C173" s="346" t="s">
        <v>241</v>
      </c>
      <c r="D173" s="342">
        <v>2212</v>
      </c>
      <c r="E173" s="343">
        <v>5169</v>
      </c>
      <c r="F173" s="76" t="s">
        <v>78</v>
      </c>
      <c r="G173" s="10">
        <v>0</v>
      </c>
      <c r="H173" s="8">
        <v>50.91</v>
      </c>
      <c r="I173" s="9"/>
      <c r="J173" s="11">
        <f>H173+I173</f>
        <v>50.91</v>
      </c>
    </row>
    <row r="174" spans="1:10" ht="12" customHeight="1" hidden="1">
      <c r="A174" s="369"/>
      <c r="B174" s="322" t="s">
        <v>27</v>
      </c>
      <c r="C174" s="323" t="s">
        <v>288</v>
      </c>
      <c r="D174" s="324" t="s">
        <v>3</v>
      </c>
      <c r="E174" s="324" t="s">
        <v>3</v>
      </c>
      <c r="F174" s="339" t="s">
        <v>289</v>
      </c>
      <c r="G174" s="326">
        <f>SUM(G175:G176)</f>
        <v>0</v>
      </c>
      <c r="H174" s="326">
        <f>SUM(H175:H176)</f>
        <v>65.945</v>
      </c>
      <c r="I174" s="326">
        <f>SUM(I175:I176)</f>
        <v>0</v>
      </c>
      <c r="J174" s="326">
        <f>SUM(J175:J176)</f>
        <v>65.945</v>
      </c>
    </row>
    <row r="175" spans="1:10" ht="12" customHeight="1" hidden="1">
      <c r="A175" s="369"/>
      <c r="B175" s="340"/>
      <c r="C175" s="341"/>
      <c r="D175" s="342">
        <v>2212</v>
      </c>
      <c r="E175" s="343">
        <v>5169</v>
      </c>
      <c r="F175" s="76" t="s">
        <v>78</v>
      </c>
      <c r="G175" s="11">
        <v>0</v>
      </c>
      <c r="H175" s="11">
        <v>9.892</v>
      </c>
      <c r="I175" s="11"/>
      <c r="J175" s="11">
        <f>H175+I175</f>
        <v>9.892</v>
      </c>
    </row>
    <row r="176" spans="1:10" ht="12" customHeight="1" hidden="1" thickBot="1">
      <c r="A176" s="369"/>
      <c r="B176" s="348"/>
      <c r="C176" s="346" t="s">
        <v>241</v>
      </c>
      <c r="D176" s="342">
        <v>2212</v>
      </c>
      <c r="E176" s="343">
        <v>5169</v>
      </c>
      <c r="F176" s="76" t="s">
        <v>78</v>
      </c>
      <c r="G176" s="10">
        <v>0</v>
      </c>
      <c r="H176" s="9">
        <v>56.053</v>
      </c>
      <c r="I176" s="9"/>
      <c r="J176" s="11">
        <f>H176+I176</f>
        <v>56.053</v>
      </c>
    </row>
    <row r="177" spans="1:10" ht="12" customHeight="1" hidden="1">
      <c r="A177" s="369"/>
      <c r="B177" s="322" t="s">
        <v>27</v>
      </c>
      <c r="C177" s="323" t="s">
        <v>290</v>
      </c>
      <c r="D177" s="324" t="s">
        <v>3</v>
      </c>
      <c r="E177" s="324" t="s">
        <v>3</v>
      </c>
      <c r="F177" s="339" t="s">
        <v>291</v>
      </c>
      <c r="G177" s="326">
        <f>SUM(G178:G179)</f>
        <v>0</v>
      </c>
      <c r="H177" s="326">
        <f>SUM(H178:H179)</f>
        <v>59.894999999999996</v>
      </c>
      <c r="I177" s="326">
        <f>SUM(I178:I179)</f>
        <v>0</v>
      </c>
      <c r="J177" s="326">
        <f>SUM(J178:J179)</f>
        <v>59.894999999999996</v>
      </c>
    </row>
    <row r="178" spans="1:10" ht="12" customHeight="1" hidden="1">
      <c r="A178" s="369"/>
      <c r="B178" s="340"/>
      <c r="C178" s="341"/>
      <c r="D178" s="342">
        <v>2212</v>
      </c>
      <c r="E178" s="343">
        <v>5169</v>
      </c>
      <c r="F178" s="76" t="s">
        <v>78</v>
      </c>
      <c r="G178" s="11">
        <v>0</v>
      </c>
      <c r="H178" s="11">
        <v>8.985</v>
      </c>
      <c r="I178" s="11"/>
      <c r="J178" s="11">
        <f>H178+I178</f>
        <v>8.985</v>
      </c>
    </row>
    <row r="179" spans="1:10" ht="12" customHeight="1" hidden="1" thickBot="1">
      <c r="A179" s="369"/>
      <c r="B179" s="348"/>
      <c r="C179" s="346" t="s">
        <v>241</v>
      </c>
      <c r="D179" s="342">
        <v>2212</v>
      </c>
      <c r="E179" s="343">
        <v>5169</v>
      </c>
      <c r="F179" s="76" t="s">
        <v>78</v>
      </c>
      <c r="G179" s="10">
        <v>0</v>
      </c>
      <c r="H179" s="9">
        <v>50.91</v>
      </c>
      <c r="I179" s="9"/>
      <c r="J179" s="11">
        <f>H179+I179</f>
        <v>50.91</v>
      </c>
    </row>
    <row r="180" spans="1:10" ht="12" customHeight="1" hidden="1">
      <c r="A180" s="369"/>
      <c r="B180" s="322" t="s">
        <v>27</v>
      </c>
      <c r="C180" s="323" t="s">
        <v>292</v>
      </c>
      <c r="D180" s="324" t="s">
        <v>3</v>
      </c>
      <c r="E180" s="324" t="s">
        <v>3</v>
      </c>
      <c r="F180" s="339" t="s">
        <v>293</v>
      </c>
      <c r="G180" s="326">
        <f>SUM(G181:G182)</f>
        <v>0</v>
      </c>
      <c r="H180" s="326">
        <f>SUM(H181:H182)</f>
        <v>65.945</v>
      </c>
      <c r="I180" s="326">
        <f>SUM(I181:I182)</f>
        <v>0</v>
      </c>
      <c r="J180" s="326">
        <f>SUM(J181:J182)</f>
        <v>65.945</v>
      </c>
    </row>
    <row r="181" spans="1:10" ht="12" customHeight="1" hidden="1">
      <c r="A181" s="369"/>
      <c r="B181" s="340"/>
      <c r="C181" s="341"/>
      <c r="D181" s="342">
        <v>2212</v>
      </c>
      <c r="E181" s="343">
        <v>5169</v>
      </c>
      <c r="F181" s="76" t="s">
        <v>78</v>
      </c>
      <c r="G181" s="11">
        <v>0</v>
      </c>
      <c r="H181" s="11">
        <v>9.892</v>
      </c>
      <c r="I181" s="11"/>
      <c r="J181" s="11">
        <f>H181+I181</f>
        <v>9.892</v>
      </c>
    </row>
    <row r="182" spans="1:10" ht="12" customHeight="1" hidden="1" thickBot="1">
      <c r="A182" s="369"/>
      <c r="B182" s="348"/>
      <c r="C182" s="346" t="s">
        <v>241</v>
      </c>
      <c r="D182" s="342">
        <v>2212</v>
      </c>
      <c r="E182" s="343">
        <v>5169</v>
      </c>
      <c r="F182" s="76" t="s">
        <v>78</v>
      </c>
      <c r="G182" s="10">
        <v>0</v>
      </c>
      <c r="H182" s="9">
        <v>56.053</v>
      </c>
      <c r="I182" s="9"/>
      <c r="J182" s="11">
        <f>H182+I182</f>
        <v>56.053</v>
      </c>
    </row>
    <row r="183" spans="1:10" ht="12" customHeight="1" hidden="1">
      <c r="A183" s="369"/>
      <c r="B183" s="322" t="s">
        <v>27</v>
      </c>
      <c r="C183" s="323" t="s">
        <v>294</v>
      </c>
      <c r="D183" s="324" t="s">
        <v>3</v>
      </c>
      <c r="E183" s="324" t="s">
        <v>3</v>
      </c>
      <c r="F183" s="339" t="s">
        <v>295</v>
      </c>
      <c r="G183" s="326">
        <f>SUM(G184:G185)</f>
        <v>0</v>
      </c>
      <c r="H183" s="326">
        <f>SUM(H184:H185)</f>
        <v>59.894999999999996</v>
      </c>
      <c r="I183" s="326">
        <f>SUM(I184:I185)</f>
        <v>0</v>
      </c>
      <c r="J183" s="326">
        <f>SUM(J184:J185)</f>
        <v>59.894999999999996</v>
      </c>
    </row>
    <row r="184" spans="1:10" ht="12" customHeight="1" hidden="1">
      <c r="A184" s="369"/>
      <c r="B184" s="340"/>
      <c r="C184" s="341"/>
      <c r="D184" s="342">
        <v>2212</v>
      </c>
      <c r="E184" s="343">
        <v>5169</v>
      </c>
      <c r="F184" s="76" t="s">
        <v>78</v>
      </c>
      <c r="G184" s="11">
        <v>0</v>
      </c>
      <c r="H184" s="11">
        <v>8.985</v>
      </c>
      <c r="I184" s="11"/>
      <c r="J184" s="11">
        <f>H184+I184</f>
        <v>8.985</v>
      </c>
    </row>
    <row r="185" spans="1:10" ht="12" customHeight="1" hidden="1" thickBot="1">
      <c r="A185" s="369"/>
      <c r="B185" s="348"/>
      <c r="C185" s="346" t="s">
        <v>241</v>
      </c>
      <c r="D185" s="342">
        <v>2212</v>
      </c>
      <c r="E185" s="343">
        <v>5169</v>
      </c>
      <c r="F185" s="76" t="s">
        <v>78</v>
      </c>
      <c r="G185" s="10">
        <v>0</v>
      </c>
      <c r="H185" s="9">
        <v>50.91</v>
      </c>
      <c r="I185" s="9"/>
      <c r="J185" s="11">
        <f>H185+I185</f>
        <v>50.91</v>
      </c>
    </row>
    <row r="186" spans="1:10" ht="12" customHeight="1" hidden="1">
      <c r="A186" s="369"/>
      <c r="B186" s="322" t="s">
        <v>27</v>
      </c>
      <c r="C186" s="323" t="s">
        <v>296</v>
      </c>
      <c r="D186" s="324" t="s">
        <v>3</v>
      </c>
      <c r="E186" s="324" t="s">
        <v>3</v>
      </c>
      <c r="F186" s="339" t="s">
        <v>297</v>
      </c>
      <c r="G186" s="326">
        <f>SUM(G187:G188)</f>
        <v>0</v>
      </c>
      <c r="H186" s="326">
        <f>SUM(H187:H188)</f>
        <v>65.945</v>
      </c>
      <c r="I186" s="326">
        <f>SUM(I187:I188)</f>
        <v>0</v>
      </c>
      <c r="J186" s="326">
        <f>SUM(J187:J188)</f>
        <v>65.945</v>
      </c>
    </row>
    <row r="187" spans="1:10" ht="12" customHeight="1" hidden="1">
      <c r="A187" s="369"/>
      <c r="B187" s="340"/>
      <c r="C187" s="341"/>
      <c r="D187" s="342">
        <v>2212</v>
      </c>
      <c r="E187" s="343">
        <v>5169</v>
      </c>
      <c r="F187" s="76" t="s">
        <v>78</v>
      </c>
      <c r="G187" s="11">
        <v>0</v>
      </c>
      <c r="H187" s="11">
        <v>9.892</v>
      </c>
      <c r="I187" s="11"/>
      <c r="J187" s="11">
        <f>H187+I187</f>
        <v>9.892</v>
      </c>
    </row>
    <row r="188" spans="1:10" ht="12" customHeight="1" hidden="1" thickBot="1">
      <c r="A188" s="369"/>
      <c r="B188" s="348"/>
      <c r="C188" s="346" t="s">
        <v>241</v>
      </c>
      <c r="D188" s="342">
        <v>2212</v>
      </c>
      <c r="E188" s="343">
        <v>5169</v>
      </c>
      <c r="F188" s="76" t="s">
        <v>78</v>
      </c>
      <c r="G188" s="10">
        <v>0</v>
      </c>
      <c r="H188" s="9">
        <v>56.053</v>
      </c>
      <c r="I188" s="9"/>
      <c r="J188" s="11">
        <f>H188+I188</f>
        <v>56.053</v>
      </c>
    </row>
    <row r="189" spans="1:10" ht="12" customHeight="1" hidden="1">
      <c r="A189" s="369"/>
      <c r="B189" s="322" t="s">
        <v>27</v>
      </c>
      <c r="C189" s="323" t="s">
        <v>298</v>
      </c>
      <c r="D189" s="324" t="s">
        <v>3</v>
      </c>
      <c r="E189" s="324" t="s">
        <v>3</v>
      </c>
      <c r="F189" s="339" t="s">
        <v>299</v>
      </c>
      <c r="G189" s="326">
        <f>SUM(G190:G191)</f>
        <v>0</v>
      </c>
      <c r="H189" s="326">
        <f>SUM(H190:H191)</f>
        <v>65.945</v>
      </c>
      <c r="I189" s="326">
        <f>SUM(I190:I191)</f>
        <v>0</v>
      </c>
      <c r="J189" s="326">
        <f>SUM(J190:J191)</f>
        <v>65.945</v>
      </c>
    </row>
    <row r="190" spans="1:10" ht="12" customHeight="1" hidden="1">
      <c r="A190" s="369"/>
      <c r="B190" s="340"/>
      <c r="C190" s="341"/>
      <c r="D190" s="342">
        <v>2212</v>
      </c>
      <c r="E190" s="343">
        <v>5169</v>
      </c>
      <c r="F190" s="76" t="s">
        <v>78</v>
      </c>
      <c r="G190" s="11">
        <v>0</v>
      </c>
      <c r="H190" s="11">
        <v>9.892</v>
      </c>
      <c r="I190" s="11"/>
      <c r="J190" s="11">
        <f>H190+I190</f>
        <v>9.892</v>
      </c>
    </row>
    <row r="191" spans="1:10" ht="12" customHeight="1" hidden="1" thickBot="1">
      <c r="A191" s="369"/>
      <c r="B191" s="348"/>
      <c r="C191" s="346" t="s">
        <v>241</v>
      </c>
      <c r="D191" s="342">
        <v>2212</v>
      </c>
      <c r="E191" s="343">
        <v>5169</v>
      </c>
      <c r="F191" s="76" t="s">
        <v>78</v>
      </c>
      <c r="G191" s="10">
        <v>0</v>
      </c>
      <c r="H191" s="9">
        <v>56.053</v>
      </c>
      <c r="I191" s="9"/>
      <c r="J191" s="11">
        <f>H191+I191</f>
        <v>56.053</v>
      </c>
    </row>
    <row r="192" spans="1:10" ht="12" customHeight="1" hidden="1">
      <c r="A192" s="369"/>
      <c r="B192" s="322" t="s">
        <v>27</v>
      </c>
      <c r="C192" s="323" t="s">
        <v>300</v>
      </c>
      <c r="D192" s="324" t="s">
        <v>3</v>
      </c>
      <c r="E192" s="324" t="s">
        <v>3</v>
      </c>
      <c r="F192" s="339" t="s">
        <v>301</v>
      </c>
      <c r="G192" s="326">
        <f>SUM(G193:G194)</f>
        <v>0</v>
      </c>
      <c r="H192" s="326">
        <f>SUM(H193:H194)</f>
        <v>59.894999999999996</v>
      </c>
      <c r="I192" s="326">
        <f>SUM(I193:I194)</f>
        <v>0</v>
      </c>
      <c r="J192" s="326">
        <f>SUM(J193:J194)</f>
        <v>59.894999999999996</v>
      </c>
    </row>
    <row r="193" spans="1:10" ht="12" customHeight="1" hidden="1">
      <c r="A193" s="369"/>
      <c r="B193" s="340"/>
      <c r="C193" s="341"/>
      <c r="D193" s="342">
        <v>2212</v>
      </c>
      <c r="E193" s="343">
        <v>5169</v>
      </c>
      <c r="F193" s="76" t="s">
        <v>78</v>
      </c>
      <c r="G193" s="11">
        <v>0</v>
      </c>
      <c r="H193" s="11">
        <v>8.985</v>
      </c>
      <c r="I193" s="11"/>
      <c r="J193" s="11">
        <f>H193+I193</f>
        <v>8.985</v>
      </c>
    </row>
    <row r="194" spans="1:10" ht="12" customHeight="1" hidden="1" thickBot="1">
      <c r="A194" s="369"/>
      <c r="B194" s="348"/>
      <c r="C194" s="346" t="s">
        <v>241</v>
      </c>
      <c r="D194" s="342">
        <v>2212</v>
      </c>
      <c r="E194" s="343">
        <v>5169</v>
      </c>
      <c r="F194" s="76" t="s">
        <v>78</v>
      </c>
      <c r="G194" s="10">
        <v>0</v>
      </c>
      <c r="H194" s="9">
        <v>50.91</v>
      </c>
      <c r="I194" s="9"/>
      <c r="J194" s="11">
        <f>H194+I194</f>
        <v>50.91</v>
      </c>
    </row>
    <row r="195" spans="1:10" ht="12" customHeight="1" hidden="1">
      <c r="A195" s="369"/>
      <c r="B195" s="322" t="s">
        <v>27</v>
      </c>
      <c r="C195" s="323" t="s">
        <v>302</v>
      </c>
      <c r="D195" s="324" t="s">
        <v>3</v>
      </c>
      <c r="E195" s="324" t="s">
        <v>3</v>
      </c>
      <c r="F195" s="339" t="s">
        <v>303</v>
      </c>
      <c r="G195" s="326">
        <f>SUM(G196:G197)</f>
        <v>0</v>
      </c>
      <c r="H195" s="326">
        <f>SUM(H196:H197)</f>
        <v>78.04499999999999</v>
      </c>
      <c r="I195" s="326">
        <f>SUM(I196:I197)</f>
        <v>0</v>
      </c>
      <c r="J195" s="326">
        <f>SUM(J196:J197)</f>
        <v>78.04499999999999</v>
      </c>
    </row>
    <row r="196" spans="1:10" ht="12" customHeight="1" hidden="1">
      <c r="A196" s="369"/>
      <c r="B196" s="340"/>
      <c r="C196" s="341"/>
      <c r="D196" s="342">
        <v>2212</v>
      </c>
      <c r="E196" s="343">
        <v>5169</v>
      </c>
      <c r="F196" s="76" t="s">
        <v>78</v>
      </c>
      <c r="G196" s="11">
        <v>0</v>
      </c>
      <c r="H196" s="11">
        <v>11.707</v>
      </c>
      <c r="I196" s="11"/>
      <c r="J196" s="11">
        <f>H196+I196</f>
        <v>11.707</v>
      </c>
    </row>
    <row r="197" spans="1:10" ht="12" customHeight="1" hidden="1" thickBot="1">
      <c r="A197" s="369"/>
      <c r="B197" s="348"/>
      <c r="C197" s="346" t="s">
        <v>241</v>
      </c>
      <c r="D197" s="342">
        <v>2212</v>
      </c>
      <c r="E197" s="343">
        <v>5169</v>
      </c>
      <c r="F197" s="76" t="s">
        <v>78</v>
      </c>
      <c r="G197" s="10">
        <v>0</v>
      </c>
      <c r="H197" s="9">
        <v>66.338</v>
      </c>
      <c r="I197" s="9"/>
      <c r="J197" s="11">
        <f>H197+I197</f>
        <v>66.338</v>
      </c>
    </row>
    <row r="198" spans="1:10" ht="12" customHeight="1" hidden="1">
      <c r="A198" s="369"/>
      <c r="B198" s="322" t="s">
        <v>27</v>
      </c>
      <c r="C198" s="323" t="s">
        <v>304</v>
      </c>
      <c r="D198" s="324" t="s">
        <v>3</v>
      </c>
      <c r="E198" s="324" t="s">
        <v>3</v>
      </c>
      <c r="F198" s="339" t="s">
        <v>305</v>
      </c>
      <c r="G198" s="326">
        <f>SUM(G199:G200)</f>
        <v>0</v>
      </c>
      <c r="H198" s="326">
        <f>SUM(H199:H200)</f>
        <v>78.04499999999999</v>
      </c>
      <c r="I198" s="326">
        <f>SUM(I199:I200)</f>
        <v>0</v>
      </c>
      <c r="J198" s="326">
        <f>SUM(J199:J200)</f>
        <v>78.04499999999999</v>
      </c>
    </row>
    <row r="199" spans="1:10" ht="12" customHeight="1" hidden="1">
      <c r="A199" s="369"/>
      <c r="B199" s="340"/>
      <c r="C199" s="341"/>
      <c r="D199" s="342">
        <v>2212</v>
      </c>
      <c r="E199" s="343">
        <v>5169</v>
      </c>
      <c r="F199" s="76" t="s">
        <v>78</v>
      </c>
      <c r="G199" s="11">
        <v>0</v>
      </c>
      <c r="H199" s="11">
        <v>11.707</v>
      </c>
      <c r="I199" s="11"/>
      <c r="J199" s="11">
        <f>H199+I199</f>
        <v>11.707</v>
      </c>
    </row>
    <row r="200" spans="1:10" ht="12" customHeight="1" hidden="1" thickBot="1">
      <c r="A200" s="369"/>
      <c r="B200" s="348"/>
      <c r="C200" s="346" t="s">
        <v>241</v>
      </c>
      <c r="D200" s="342">
        <v>2212</v>
      </c>
      <c r="E200" s="343">
        <v>5169</v>
      </c>
      <c r="F200" s="76" t="s">
        <v>78</v>
      </c>
      <c r="G200" s="10">
        <v>0</v>
      </c>
      <c r="H200" s="9">
        <v>66.338</v>
      </c>
      <c r="I200" s="9"/>
      <c r="J200" s="11">
        <f>H200+I200</f>
        <v>66.338</v>
      </c>
    </row>
    <row r="201" spans="1:10" ht="12" customHeight="1" hidden="1">
      <c r="A201" s="369"/>
      <c r="B201" s="322" t="s">
        <v>27</v>
      </c>
      <c r="C201" s="323" t="s">
        <v>306</v>
      </c>
      <c r="D201" s="324" t="s">
        <v>3</v>
      </c>
      <c r="E201" s="324" t="s">
        <v>3</v>
      </c>
      <c r="F201" s="339" t="s">
        <v>307</v>
      </c>
      <c r="G201" s="326">
        <f>SUM(G202:G203)</f>
        <v>0</v>
      </c>
      <c r="H201" s="326">
        <f>SUM(H202:H203)</f>
        <v>102.245</v>
      </c>
      <c r="I201" s="326">
        <f>SUM(I202:I203)</f>
        <v>0</v>
      </c>
      <c r="J201" s="326">
        <f>SUM(J202:J203)</f>
        <v>102.245</v>
      </c>
    </row>
    <row r="202" spans="1:10" ht="12" customHeight="1" hidden="1">
      <c r="A202" s="369"/>
      <c r="B202" s="340"/>
      <c r="C202" s="341"/>
      <c r="D202" s="342">
        <v>2212</v>
      </c>
      <c r="E202" s="343">
        <v>5169</v>
      </c>
      <c r="F202" s="76" t="s">
        <v>78</v>
      </c>
      <c r="G202" s="11">
        <v>0</v>
      </c>
      <c r="H202" s="11">
        <v>15.337</v>
      </c>
      <c r="I202" s="11"/>
      <c r="J202" s="11">
        <f>H202+I202</f>
        <v>15.337</v>
      </c>
    </row>
    <row r="203" spans="1:10" ht="12" customHeight="1" hidden="1" thickBot="1">
      <c r="A203" s="369"/>
      <c r="B203" s="348"/>
      <c r="C203" s="346" t="s">
        <v>241</v>
      </c>
      <c r="D203" s="342">
        <v>2212</v>
      </c>
      <c r="E203" s="343">
        <v>5169</v>
      </c>
      <c r="F203" s="76" t="s">
        <v>78</v>
      </c>
      <c r="G203" s="10">
        <v>0</v>
      </c>
      <c r="H203" s="9">
        <v>86.908</v>
      </c>
      <c r="I203" s="9"/>
      <c r="J203" s="11">
        <f>H203+I203</f>
        <v>86.908</v>
      </c>
    </row>
    <row r="204" spans="1:10" ht="12" customHeight="1" hidden="1">
      <c r="A204" s="369"/>
      <c r="B204" s="322" t="s">
        <v>27</v>
      </c>
      <c r="C204" s="323" t="s">
        <v>308</v>
      </c>
      <c r="D204" s="324" t="s">
        <v>3</v>
      </c>
      <c r="E204" s="324" t="s">
        <v>3</v>
      </c>
      <c r="F204" s="339" t="s">
        <v>309</v>
      </c>
      <c r="G204" s="326">
        <f>SUM(G205:G206)</f>
        <v>0</v>
      </c>
      <c r="H204" s="326">
        <f>SUM(H205:H206)</f>
        <v>65.945</v>
      </c>
      <c r="I204" s="326">
        <f>SUM(I205:I206)</f>
        <v>0</v>
      </c>
      <c r="J204" s="326">
        <f>SUM(J205:J206)</f>
        <v>65.945</v>
      </c>
    </row>
    <row r="205" spans="1:10" ht="12" customHeight="1" hidden="1">
      <c r="A205" s="369"/>
      <c r="B205" s="340"/>
      <c r="C205" s="341"/>
      <c r="D205" s="342">
        <v>2212</v>
      </c>
      <c r="E205" s="343">
        <v>5169</v>
      </c>
      <c r="F205" s="76" t="s">
        <v>78</v>
      </c>
      <c r="G205" s="11">
        <v>0</v>
      </c>
      <c r="H205" s="11">
        <v>9.892</v>
      </c>
      <c r="I205" s="11"/>
      <c r="J205" s="11">
        <f>H205+I205</f>
        <v>9.892</v>
      </c>
    </row>
    <row r="206" spans="1:10" ht="12" customHeight="1" hidden="1" thickBot="1">
      <c r="A206" s="369"/>
      <c r="B206" s="348"/>
      <c r="C206" s="346" t="s">
        <v>241</v>
      </c>
      <c r="D206" s="342">
        <v>2212</v>
      </c>
      <c r="E206" s="343">
        <v>5169</v>
      </c>
      <c r="F206" s="76" t="s">
        <v>78</v>
      </c>
      <c r="G206" s="10">
        <v>0</v>
      </c>
      <c r="H206" s="9">
        <v>56.053</v>
      </c>
      <c r="I206" s="9"/>
      <c r="J206" s="11">
        <f>H206+I206</f>
        <v>56.053</v>
      </c>
    </row>
    <row r="207" spans="1:10" ht="12" customHeight="1" hidden="1">
      <c r="A207" s="369"/>
      <c r="B207" s="322" t="s">
        <v>27</v>
      </c>
      <c r="C207" s="323" t="s">
        <v>310</v>
      </c>
      <c r="D207" s="324" t="s">
        <v>3</v>
      </c>
      <c r="E207" s="324" t="s">
        <v>3</v>
      </c>
      <c r="F207" s="339" t="s">
        <v>311</v>
      </c>
      <c r="G207" s="326">
        <f>SUM(G208:G209)</f>
        <v>0</v>
      </c>
      <c r="H207" s="326">
        <f>SUM(H208:H209)</f>
        <v>65.945</v>
      </c>
      <c r="I207" s="326">
        <f>SUM(I208:I209)</f>
        <v>0</v>
      </c>
      <c r="J207" s="326">
        <f>SUM(J208:J209)</f>
        <v>65.945</v>
      </c>
    </row>
    <row r="208" spans="1:10" ht="12" customHeight="1" hidden="1">
      <c r="A208" s="369"/>
      <c r="B208" s="340"/>
      <c r="C208" s="341"/>
      <c r="D208" s="342">
        <v>2212</v>
      </c>
      <c r="E208" s="343">
        <v>5169</v>
      </c>
      <c r="F208" s="76" t="s">
        <v>78</v>
      </c>
      <c r="G208" s="11">
        <v>0</v>
      </c>
      <c r="H208" s="11">
        <v>9.892</v>
      </c>
      <c r="I208" s="11"/>
      <c r="J208" s="11">
        <f>H208+I208</f>
        <v>9.892</v>
      </c>
    </row>
    <row r="209" spans="1:10" ht="12" customHeight="1" hidden="1" thickBot="1">
      <c r="A209" s="369"/>
      <c r="B209" s="348"/>
      <c r="C209" s="346" t="s">
        <v>241</v>
      </c>
      <c r="D209" s="342">
        <v>2212</v>
      </c>
      <c r="E209" s="343">
        <v>5169</v>
      </c>
      <c r="F209" s="76" t="s">
        <v>78</v>
      </c>
      <c r="G209" s="10">
        <v>0</v>
      </c>
      <c r="H209" s="9">
        <v>56.053</v>
      </c>
      <c r="I209" s="9"/>
      <c r="J209" s="11">
        <f>H209+I209</f>
        <v>56.053</v>
      </c>
    </row>
    <row r="210" spans="1:10" ht="12" customHeight="1" hidden="1">
      <c r="A210" s="369"/>
      <c r="B210" s="322" t="s">
        <v>27</v>
      </c>
      <c r="C210" s="323" t="s">
        <v>312</v>
      </c>
      <c r="D210" s="324" t="s">
        <v>3</v>
      </c>
      <c r="E210" s="324" t="s">
        <v>3</v>
      </c>
      <c r="F210" s="339" t="s">
        <v>313</v>
      </c>
      <c r="G210" s="326">
        <f>SUM(G211:G212)</f>
        <v>0</v>
      </c>
      <c r="H210" s="326">
        <f>SUM(H211:H212)</f>
        <v>59.894999999999996</v>
      </c>
      <c r="I210" s="326">
        <f>SUM(I211:I212)</f>
        <v>0</v>
      </c>
      <c r="J210" s="326">
        <f>SUM(J211:J212)</f>
        <v>59.894999999999996</v>
      </c>
    </row>
    <row r="211" spans="1:10" ht="12" customHeight="1" hidden="1">
      <c r="A211" s="369"/>
      <c r="B211" s="340"/>
      <c r="C211" s="341"/>
      <c r="D211" s="342">
        <v>2212</v>
      </c>
      <c r="E211" s="343">
        <v>5169</v>
      </c>
      <c r="F211" s="76" t="s">
        <v>78</v>
      </c>
      <c r="G211" s="11">
        <v>0</v>
      </c>
      <c r="H211" s="11">
        <v>8.985</v>
      </c>
      <c r="I211" s="11"/>
      <c r="J211" s="11">
        <f>H211+I211</f>
        <v>8.985</v>
      </c>
    </row>
    <row r="212" spans="1:10" ht="12" customHeight="1" hidden="1" thickBot="1">
      <c r="A212" s="369"/>
      <c r="B212" s="348"/>
      <c r="C212" s="346" t="s">
        <v>241</v>
      </c>
      <c r="D212" s="342">
        <v>2212</v>
      </c>
      <c r="E212" s="343">
        <v>5169</v>
      </c>
      <c r="F212" s="76" t="s">
        <v>78</v>
      </c>
      <c r="G212" s="10">
        <v>0</v>
      </c>
      <c r="H212" s="9">
        <v>50.91</v>
      </c>
      <c r="I212" s="9"/>
      <c r="J212" s="11">
        <f>H212+I212</f>
        <v>50.91</v>
      </c>
    </row>
    <row r="213" spans="1:10" ht="12" customHeight="1" hidden="1">
      <c r="A213" s="369"/>
      <c r="B213" s="322" t="s">
        <v>27</v>
      </c>
      <c r="C213" s="323" t="s">
        <v>314</v>
      </c>
      <c r="D213" s="324" t="s">
        <v>3</v>
      </c>
      <c r="E213" s="324" t="s">
        <v>3</v>
      </c>
      <c r="F213" s="339" t="s">
        <v>315</v>
      </c>
      <c r="G213" s="326">
        <f>SUM(G214:G215)</f>
        <v>0</v>
      </c>
      <c r="H213" s="326">
        <f>SUM(H214:H215)</f>
        <v>59.894999999999996</v>
      </c>
      <c r="I213" s="326">
        <f>SUM(I214:I215)</f>
        <v>0</v>
      </c>
      <c r="J213" s="326">
        <f>SUM(J214:J215)</f>
        <v>59.894999999999996</v>
      </c>
    </row>
    <row r="214" spans="1:10" ht="12" customHeight="1" hidden="1">
      <c r="A214" s="369"/>
      <c r="B214" s="340"/>
      <c r="C214" s="341"/>
      <c r="D214" s="342">
        <v>2212</v>
      </c>
      <c r="E214" s="343">
        <v>5169</v>
      </c>
      <c r="F214" s="76" t="s">
        <v>78</v>
      </c>
      <c r="G214" s="11">
        <v>0</v>
      </c>
      <c r="H214" s="11">
        <v>8.985</v>
      </c>
      <c r="I214" s="11"/>
      <c r="J214" s="11">
        <f>H214+I214</f>
        <v>8.985</v>
      </c>
    </row>
    <row r="215" spans="1:10" ht="12" customHeight="1" hidden="1" thickBot="1">
      <c r="A215" s="369"/>
      <c r="B215" s="348"/>
      <c r="C215" s="346" t="s">
        <v>241</v>
      </c>
      <c r="D215" s="342">
        <v>2212</v>
      </c>
      <c r="E215" s="343">
        <v>5169</v>
      </c>
      <c r="F215" s="76" t="s">
        <v>78</v>
      </c>
      <c r="G215" s="10">
        <v>0</v>
      </c>
      <c r="H215" s="9">
        <v>50.91</v>
      </c>
      <c r="I215" s="9"/>
      <c r="J215" s="11">
        <f>H215+I215</f>
        <v>50.91</v>
      </c>
    </row>
    <row r="216" spans="1:10" ht="12" customHeight="1" hidden="1">
      <c r="A216" s="369"/>
      <c r="B216" s="322" t="s">
        <v>27</v>
      </c>
      <c r="C216" s="323" t="s">
        <v>316</v>
      </c>
      <c r="D216" s="324" t="s">
        <v>3</v>
      </c>
      <c r="E216" s="324" t="s">
        <v>3</v>
      </c>
      <c r="F216" s="339" t="s">
        <v>317</v>
      </c>
      <c r="G216" s="326">
        <f>SUM(G217:G218)</f>
        <v>0</v>
      </c>
      <c r="H216" s="326">
        <f>SUM(H217:H218)</f>
        <v>65.945</v>
      </c>
      <c r="I216" s="326">
        <f>SUM(I217:I218)</f>
        <v>0</v>
      </c>
      <c r="J216" s="326">
        <f>SUM(J217:J218)</f>
        <v>65.945</v>
      </c>
    </row>
    <row r="217" spans="1:10" ht="12" customHeight="1" hidden="1">
      <c r="A217" s="369"/>
      <c r="B217" s="340"/>
      <c r="C217" s="341"/>
      <c r="D217" s="342">
        <v>2212</v>
      </c>
      <c r="E217" s="343">
        <v>5169</v>
      </c>
      <c r="F217" s="76" t="s">
        <v>78</v>
      </c>
      <c r="G217" s="11">
        <v>0</v>
      </c>
      <c r="H217" s="11">
        <v>9.892</v>
      </c>
      <c r="I217" s="11"/>
      <c r="J217" s="11">
        <f>H217+I217</f>
        <v>9.892</v>
      </c>
    </row>
    <row r="218" spans="1:10" ht="12" customHeight="1" hidden="1" thickBot="1">
      <c r="A218" s="369"/>
      <c r="B218" s="349"/>
      <c r="C218" s="350" t="s">
        <v>241</v>
      </c>
      <c r="D218" s="330">
        <v>2212</v>
      </c>
      <c r="E218" s="351">
        <v>5169</v>
      </c>
      <c r="F218" s="288" t="s">
        <v>78</v>
      </c>
      <c r="G218" s="9">
        <v>0</v>
      </c>
      <c r="H218" s="9">
        <v>56.053</v>
      </c>
      <c r="I218" s="9"/>
      <c r="J218" s="8">
        <f>H218+I218</f>
        <v>56.053</v>
      </c>
    </row>
    <row r="219" spans="1:10" ht="12" customHeight="1" hidden="1">
      <c r="A219" s="369"/>
      <c r="B219" s="322" t="s">
        <v>27</v>
      </c>
      <c r="C219" s="323" t="s">
        <v>318</v>
      </c>
      <c r="D219" s="324" t="s">
        <v>3</v>
      </c>
      <c r="E219" s="324" t="s">
        <v>3</v>
      </c>
      <c r="F219" s="339" t="s">
        <v>319</v>
      </c>
      <c r="G219" s="326">
        <f>SUM(G220:G221)</f>
        <v>0</v>
      </c>
      <c r="H219" s="326">
        <f>SUM(H220:H221)</f>
        <v>59.894999999999996</v>
      </c>
      <c r="I219" s="326">
        <f>SUM(I220:I221)</f>
        <v>0</v>
      </c>
      <c r="J219" s="326">
        <f>SUM(J220:J221)</f>
        <v>59.894999999999996</v>
      </c>
    </row>
    <row r="220" spans="1:10" ht="12" customHeight="1" hidden="1">
      <c r="A220" s="369"/>
      <c r="B220" s="340"/>
      <c r="C220" s="341"/>
      <c r="D220" s="342">
        <v>2212</v>
      </c>
      <c r="E220" s="343">
        <v>5169</v>
      </c>
      <c r="F220" s="76" t="s">
        <v>78</v>
      </c>
      <c r="G220" s="11">
        <v>0</v>
      </c>
      <c r="H220" s="11">
        <v>8.985</v>
      </c>
      <c r="I220" s="11"/>
      <c r="J220" s="11">
        <f>H220+I220</f>
        <v>8.985</v>
      </c>
    </row>
    <row r="221" spans="1:10" ht="12" customHeight="1" hidden="1" thickBot="1">
      <c r="A221" s="369"/>
      <c r="B221" s="348"/>
      <c r="C221" s="346" t="s">
        <v>241</v>
      </c>
      <c r="D221" s="342">
        <v>2212</v>
      </c>
      <c r="E221" s="343">
        <v>5169</v>
      </c>
      <c r="F221" s="76" t="s">
        <v>78</v>
      </c>
      <c r="G221" s="10">
        <v>0</v>
      </c>
      <c r="H221" s="9">
        <v>50.91</v>
      </c>
      <c r="I221" s="9"/>
      <c r="J221" s="11">
        <f>H221+I221</f>
        <v>50.91</v>
      </c>
    </row>
    <row r="222" spans="1:10" ht="12" customHeight="1" hidden="1">
      <c r="A222" s="369"/>
      <c r="B222" s="322" t="s">
        <v>27</v>
      </c>
      <c r="C222" s="323" t="s">
        <v>320</v>
      </c>
      <c r="D222" s="324" t="s">
        <v>3</v>
      </c>
      <c r="E222" s="324" t="s">
        <v>3</v>
      </c>
      <c r="F222" s="339" t="s">
        <v>321</v>
      </c>
      <c r="G222" s="326">
        <f>SUM(G223:G224)</f>
        <v>0</v>
      </c>
      <c r="H222" s="326">
        <f>SUM(H223:H224)</f>
        <v>59.894999999999996</v>
      </c>
      <c r="I222" s="326">
        <f>SUM(I223:I224)</f>
        <v>0</v>
      </c>
      <c r="J222" s="326">
        <f>SUM(J223:J224)</f>
        <v>59.894999999999996</v>
      </c>
    </row>
    <row r="223" spans="1:10" ht="12" customHeight="1" hidden="1">
      <c r="A223" s="369"/>
      <c r="B223" s="340"/>
      <c r="C223" s="341"/>
      <c r="D223" s="342">
        <v>2212</v>
      </c>
      <c r="E223" s="343">
        <v>5169</v>
      </c>
      <c r="F223" s="76" t="s">
        <v>78</v>
      </c>
      <c r="G223" s="11">
        <v>0</v>
      </c>
      <c r="H223" s="11">
        <v>8.985</v>
      </c>
      <c r="I223" s="11"/>
      <c r="J223" s="11">
        <f>H223+I223</f>
        <v>8.985</v>
      </c>
    </row>
    <row r="224" spans="1:10" ht="12" customHeight="1" hidden="1" thickBot="1">
      <c r="A224" s="369"/>
      <c r="B224" s="348"/>
      <c r="C224" s="346" t="s">
        <v>241</v>
      </c>
      <c r="D224" s="342">
        <v>2212</v>
      </c>
      <c r="E224" s="343">
        <v>5169</v>
      </c>
      <c r="F224" s="76" t="s">
        <v>78</v>
      </c>
      <c r="G224" s="10">
        <v>0</v>
      </c>
      <c r="H224" s="9">
        <v>50.91</v>
      </c>
      <c r="I224" s="9"/>
      <c r="J224" s="11">
        <f>H224+I224</f>
        <v>50.91</v>
      </c>
    </row>
    <row r="225" spans="1:10" ht="12" customHeight="1" hidden="1">
      <c r="A225" s="369"/>
      <c r="B225" s="322" t="s">
        <v>27</v>
      </c>
      <c r="C225" s="323" t="s">
        <v>322</v>
      </c>
      <c r="D225" s="324" t="s">
        <v>3</v>
      </c>
      <c r="E225" s="324" t="s">
        <v>3</v>
      </c>
      <c r="F225" s="339" t="s">
        <v>323</v>
      </c>
      <c r="G225" s="326">
        <f>SUM(G226:G227)</f>
        <v>0</v>
      </c>
      <c r="H225" s="326">
        <f>SUM(H226:H227)</f>
        <v>160.507</v>
      </c>
      <c r="I225" s="326">
        <f>SUM(I226:I227)</f>
        <v>0</v>
      </c>
      <c r="J225" s="326">
        <f>SUM(J226:J227)</f>
        <v>160.507</v>
      </c>
    </row>
    <row r="226" spans="1:10" ht="12" customHeight="1" hidden="1">
      <c r="A226" s="369"/>
      <c r="B226" s="340"/>
      <c r="C226" s="341"/>
      <c r="D226" s="342">
        <v>2212</v>
      </c>
      <c r="E226" s="343">
        <v>5169</v>
      </c>
      <c r="F226" s="76" t="s">
        <v>78</v>
      </c>
      <c r="G226" s="11">
        <v>0</v>
      </c>
      <c r="H226" s="11">
        <v>24.077</v>
      </c>
      <c r="I226" s="11"/>
      <c r="J226" s="11">
        <f>H226+I226</f>
        <v>24.077</v>
      </c>
    </row>
    <row r="227" spans="1:10" ht="12" customHeight="1" hidden="1" thickBot="1">
      <c r="A227" s="369"/>
      <c r="B227" s="348"/>
      <c r="C227" s="346" t="s">
        <v>241</v>
      </c>
      <c r="D227" s="342">
        <v>2212</v>
      </c>
      <c r="E227" s="343">
        <v>5169</v>
      </c>
      <c r="F227" s="76" t="s">
        <v>78</v>
      </c>
      <c r="G227" s="10">
        <v>0</v>
      </c>
      <c r="H227" s="9">
        <v>136.43</v>
      </c>
      <c r="I227" s="9"/>
      <c r="J227" s="11">
        <f>H227+I227</f>
        <v>136.43</v>
      </c>
    </row>
    <row r="228" spans="1:10" ht="12" customHeight="1" hidden="1">
      <c r="A228" s="369"/>
      <c r="B228" s="322" t="s">
        <v>27</v>
      </c>
      <c r="C228" s="323" t="s">
        <v>324</v>
      </c>
      <c r="D228" s="324" t="s">
        <v>3</v>
      </c>
      <c r="E228" s="324" t="s">
        <v>3</v>
      </c>
      <c r="F228" s="339" t="s">
        <v>325</v>
      </c>
      <c r="G228" s="326">
        <f>SUM(G229:G230)</f>
        <v>0</v>
      </c>
      <c r="H228" s="326">
        <f>SUM(H229:H230)</f>
        <v>160.507</v>
      </c>
      <c r="I228" s="326">
        <f>SUM(I229:I230)</f>
        <v>0</v>
      </c>
      <c r="J228" s="326">
        <f>SUM(J229:J230)</f>
        <v>160.507</v>
      </c>
    </row>
    <row r="229" spans="1:10" ht="12" customHeight="1" hidden="1">
      <c r="A229" s="369"/>
      <c r="B229" s="340"/>
      <c r="C229" s="341"/>
      <c r="D229" s="342">
        <v>2212</v>
      </c>
      <c r="E229" s="343">
        <v>5169</v>
      </c>
      <c r="F229" s="76" t="s">
        <v>78</v>
      </c>
      <c r="G229" s="11">
        <v>0</v>
      </c>
      <c r="H229" s="11">
        <v>24.077</v>
      </c>
      <c r="I229" s="11"/>
      <c r="J229" s="11">
        <f>H229+I229</f>
        <v>24.077</v>
      </c>
    </row>
    <row r="230" spans="1:10" ht="12" customHeight="1" hidden="1" thickBot="1">
      <c r="A230" s="369"/>
      <c r="B230" s="348"/>
      <c r="C230" s="346" t="s">
        <v>241</v>
      </c>
      <c r="D230" s="342">
        <v>2212</v>
      </c>
      <c r="E230" s="343">
        <v>5169</v>
      </c>
      <c r="F230" s="76" t="s">
        <v>78</v>
      </c>
      <c r="G230" s="10">
        <v>0</v>
      </c>
      <c r="H230" s="9">
        <v>136.43</v>
      </c>
      <c r="I230" s="9"/>
      <c r="J230" s="11">
        <f>H230+I230</f>
        <v>136.43</v>
      </c>
    </row>
    <row r="231" spans="1:10" ht="12" customHeight="1" hidden="1">
      <c r="A231" s="369"/>
      <c r="B231" s="322" t="s">
        <v>27</v>
      </c>
      <c r="C231" s="323" t="s">
        <v>326</v>
      </c>
      <c r="D231" s="324" t="s">
        <v>3</v>
      </c>
      <c r="E231" s="324" t="s">
        <v>3</v>
      </c>
      <c r="F231" s="339" t="s">
        <v>327</v>
      </c>
      <c r="G231" s="326">
        <f>SUM(G232:G233)</f>
        <v>0</v>
      </c>
      <c r="H231" s="326">
        <f>SUM(H232:H233)</f>
        <v>160.507</v>
      </c>
      <c r="I231" s="326">
        <f>SUM(I232:I233)</f>
        <v>0</v>
      </c>
      <c r="J231" s="326">
        <f>SUM(J232:J233)</f>
        <v>160.507</v>
      </c>
    </row>
    <row r="232" spans="1:10" ht="12" customHeight="1" hidden="1">
      <c r="A232" s="369"/>
      <c r="B232" s="340"/>
      <c r="C232" s="341"/>
      <c r="D232" s="342">
        <v>2212</v>
      </c>
      <c r="E232" s="343">
        <v>5169</v>
      </c>
      <c r="F232" s="76" t="s">
        <v>78</v>
      </c>
      <c r="G232" s="11">
        <v>0</v>
      </c>
      <c r="H232" s="11">
        <v>24.077</v>
      </c>
      <c r="I232" s="11"/>
      <c r="J232" s="11">
        <f>H232+I232</f>
        <v>24.077</v>
      </c>
    </row>
    <row r="233" spans="1:10" ht="12" customHeight="1" hidden="1" thickBot="1">
      <c r="A233" s="369"/>
      <c r="B233" s="348"/>
      <c r="C233" s="346" t="s">
        <v>241</v>
      </c>
      <c r="D233" s="342">
        <v>2212</v>
      </c>
      <c r="E233" s="343">
        <v>5169</v>
      </c>
      <c r="F233" s="76" t="s">
        <v>78</v>
      </c>
      <c r="G233" s="10">
        <v>0</v>
      </c>
      <c r="H233" s="9">
        <v>136.43</v>
      </c>
      <c r="I233" s="9"/>
      <c r="J233" s="11">
        <f>H233+I233</f>
        <v>136.43</v>
      </c>
    </row>
    <row r="234" spans="1:10" ht="12" customHeight="1" hidden="1">
      <c r="A234" s="369"/>
      <c r="B234" s="322" t="s">
        <v>27</v>
      </c>
      <c r="C234" s="323" t="s">
        <v>328</v>
      </c>
      <c r="D234" s="324" t="s">
        <v>3</v>
      </c>
      <c r="E234" s="324" t="s">
        <v>3</v>
      </c>
      <c r="F234" s="339" t="s">
        <v>329</v>
      </c>
      <c r="G234" s="326">
        <f>SUM(G235:G236)</f>
        <v>0</v>
      </c>
      <c r="H234" s="326">
        <f>SUM(H235:H236)</f>
        <v>314.90299999999996</v>
      </c>
      <c r="I234" s="326">
        <f>SUM(I235:I236)</f>
        <v>0</v>
      </c>
      <c r="J234" s="326">
        <f>SUM(J235:J236)</f>
        <v>314.90299999999996</v>
      </c>
    </row>
    <row r="235" spans="1:10" ht="12" customHeight="1" hidden="1">
      <c r="A235" s="369"/>
      <c r="B235" s="340"/>
      <c r="C235" s="341"/>
      <c r="D235" s="342">
        <v>2212</v>
      </c>
      <c r="E235" s="343">
        <v>5169</v>
      </c>
      <c r="F235" s="76" t="s">
        <v>78</v>
      </c>
      <c r="G235" s="11">
        <v>0</v>
      </c>
      <c r="H235" s="11">
        <v>47.236</v>
      </c>
      <c r="I235" s="11"/>
      <c r="J235" s="11">
        <f>H235+I235</f>
        <v>47.236</v>
      </c>
    </row>
    <row r="236" spans="1:10" ht="12" customHeight="1" hidden="1" thickBot="1">
      <c r="A236" s="369"/>
      <c r="B236" s="348"/>
      <c r="C236" s="346" t="s">
        <v>241</v>
      </c>
      <c r="D236" s="342">
        <v>2212</v>
      </c>
      <c r="E236" s="343">
        <v>5169</v>
      </c>
      <c r="F236" s="76" t="s">
        <v>78</v>
      </c>
      <c r="G236" s="10">
        <v>0</v>
      </c>
      <c r="H236" s="9">
        <v>267.667</v>
      </c>
      <c r="I236" s="9"/>
      <c r="J236" s="11">
        <f>H236+I236</f>
        <v>267.667</v>
      </c>
    </row>
    <row r="237" spans="1:10" ht="12" customHeight="1" hidden="1">
      <c r="A237" s="369"/>
      <c r="B237" s="322" t="s">
        <v>27</v>
      </c>
      <c r="C237" s="323" t="s">
        <v>330</v>
      </c>
      <c r="D237" s="324" t="s">
        <v>3</v>
      </c>
      <c r="E237" s="324" t="s">
        <v>3</v>
      </c>
      <c r="F237" s="339" t="s">
        <v>331</v>
      </c>
      <c r="G237" s="326">
        <f>SUM(G238:G239)</f>
        <v>0</v>
      </c>
      <c r="H237" s="326">
        <f>SUM(H238:H239)</f>
        <v>132.495</v>
      </c>
      <c r="I237" s="326">
        <f>SUM(I238:I239)</f>
        <v>0</v>
      </c>
      <c r="J237" s="326">
        <f>SUM(J238:J239)</f>
        <v>132.495</v>
      </c>
    </row>
    <row r="238" spans="1:10" ht="12" customHeight="1" hidden="1">
      <c r="A238" s="369"/>
      <c r="B238" s="340"/>
      <c r="C238" s="341"/>
      <c r="D238" s="342">
        <v>2212</v>
      </c>
      <c r="E238" s="343">
        <v>5169</v>
      </c>
      <c r="F238" s="76" t="s">
        <v>78</v>
      </c>
      <c r="G238" s="11">
        <v>0</v>
      </c>
      <c r="H238" s="11">
        <v>19.875</v>
      </c>
      <c r="I238" s="11"/>
      <c r="J238" s="11">
        <f>H238+I238</f>
        <v>19.875</v>
      </c>
    </row>
    <row r="239" spans="1:10" ht="12" customHeight="1" hidden="1" thickBot="1">
      <c r="A239" s="369"/>
      <c r="B239" s="348"/>
      <c r="C239" s="346" t="s">
        <v>241</v>
      </c>
      <c r="D239" s="342">
        <v>2212</v>
      </c>
      <c r="E239" s="343">
        <v>5169</v>
      </c>
      <c r="F239" s="76" t="s">
        <v>78</v>
      </c>
      <c r="G239" s="10">
        <v>0</v>
      </c>
      <c r="H239" s="9">
        <v>112.62</v>
      </c>
      <c r="I239" s="9"/>
      <c r="J239" s="11">
        <f>H239+I239</f>
        <v>112.62</v>
      </c>
    </row>
    <row r="240" spans="1:10" ht="12" customHeight="1" hidden="1">
      <c r="A240" s="369"/>
      <c r="B240" s="322" t="s">
        <v>27</v>
      </c>
      <c r="C240" s="323" t="s">
        <v>332</v>
      </c>
      <c r="D240" s="324" t="s">
        <v>3</v>
      </c>
      <c r="E240" s="324" t="s">
        <v>3</v>
      </c>
      <c r="F240" s="339" t="s">
        <v>333</v>
      </c>
      <c r="G240" s="326">
        <f>SUM(G241:G242)</f>
        <v>0</v>
      </c>
      <c r="H240" s="326">
        <f>SUM(H241:H242)</f>
        <v>128.381</v>
      </c>
      <c r="I240" s="326">
        <f>SUM(I241:I242)</f>
        <v>0</v>
      </c>
      <c r="J240" s="326">
        <f>SUM(J241:J242)</f>
        <v>128.381</v>
      </c>
    </row>
    <row r="241" spans="1:10" ht="12" customHeight="1" hidden="1">
      <c r="A241" s="369"/>
      <c r="B241" s="340"/>
      <c r="C241" s="341"/>
      <c r="D241" s="342">
        <v>2212</v>
      </c>
      <c r="E241" s="343">
        <v>5169</v>
      </c>
      <c r="F241" s="76" t="s">
        <v>78</v>
      </c>
      <c r="G241" s="11">
        <v>0</v>
      </c>
      <c r="H241" s="11">
        <v>19.258</v>
      </c>
      <c r="I241" s="11"/>
      <c r="J241" s="11">
        <f>H241+I241</f>
        <v>19.258</v>
      </c>
    </row>
    <row r="242" spans="1:10" ht="12" customHeight="1" hidden="1" thickBot="1">
      <c r="A242" s="369"/>
      <c r="B242" s="348"/>
      <c r="C242" s="346" t="s">
        <v>241</v>
      </c>
      <c r="D242" s="342">
        <v>2212</v>
      </c>
      <c r="E242" s="343">
        <v>5169</v>
      </c>
      <c r="F242" s="76" t="s">
        <v>78</v>
      </c>
      <c r="G242" s="10">
        <v>0</v>
      </c>
      <c r="H242" s="9">
        <v>109.123</v>
      </c>
      <c r="I242" s="9"/>
      <c r="J242" s="11">
        <f>H242+I242</f>
        <v>109.123</v>
      </c>
    </row>
    <row r="243" spans="1:10" ht="12" customHeight="1" hidden="1">
      <c r="A243" s="369"/>
      <c r="B243" s="322" t="s">
        <v>27</v>
      </c>
      <c r="C243" s="323" t="s">
        <v>334</v>
      </c>
      <c r="D243" s="324" t="s">
        <v>3</v>
      </c>
      <c r="E243" s="324" t="s">
        <v>3</v>
      </c>
      <c r="F243" s="339" t="s">
        <v>335</v>
      </c>
      <c r="G243" s="326">
        <f>SUM(G244:G245)</f>
        <v>0</v>
      </c>
      <c r="H243" s="326">
        <f>SUM(H244:H245)</f>
        <v>128.381</v>
      </c>
      <c r="I243" s="326">
        <f>SUM(I244:I245)</f>
        <v>0</v>
      </c>
      <c r="J243" s="326">
        <f>SUM(J244:J245)</f>
        <v>128.381</v>
      </c>
    </row>
    <row r="244" spans="1:10" ht="12" customHeight="1" hidden="1">
      <c r="A244" s="369"/>
      <c r="B244" s="340"/>
      <c r="C244" s="341"/>
      <c r="D244" s="342">
        <v>2212</v>
      </c>
      <c r="E244" s="343">
        <v>5169</v>
      </c>
      <c r="F244" s="76" t="s">
        <v>78</v>
      </c>
      <c r="G244" s="11">
        <v>0</v>
      </c>
      <c r="H244" s="11">
        <v>19.258</v>
      </c>
      <c r="I244" s="11"/>
      <c r="J244" s="11">
        <f>H244+I244</f>
        <v>19.258</v>
      </c>
    </row>
    <row r="245" spans="1:10" ht="12" customHeight="1" hidden="1" thickBot="1">
      <c r="A245" s="369"/>
      <c r="B245" s="348"/>
      <c r="C245" s="346" t="s">
        <v>241</v>
      </c>
      <c r="D245" s="342">
        <v>2212</v>
      </c>
      <c r="E245" s="343">
        <v>5169</v>
      </c>
      <c r="F245" s="76" t="s">
        <v>78</v>
      </c>
      <c r="G245" s="10">
        <v>0</v>
      </c>
      <c r="H245" s="9">
        <v>109.123</v>
      </c>
      <c r="I245" s="9"/>
      <c r="J245" s="11">
        <f>H245+I245</f>
        <v>109.123</v>
      </c>
    </row>
    <row r="246" spans="1:10" ht="12" customHeight="1" hidden="1">
      <c r="A246" s="369"/>
      <c r="B246" s="322" t="s">
        <v>27</v>
      </c>
      <c r="C246" s="323" t="s">
        <v>336</v>
      </c>
      <c r="D246" s="324" t="s">
        <v>3</v>
      </c>
      <c r="E246" s="324" t="s">
        <v>3</v>
      </c>
      <c r="F246" s="339" t="s">
        <v>337</v>
      </c>
      <c r="G246" s="326">
        <f>SUM(G247:G248)</f>
        <v>0</v>
      </c>
      <c r="H246" s="326">
        <f>SUM(H247:H248)</f>
        <v>164.863</v>
      </c>
      <c r="I246" s="326">
        <f>SUM(I247:I248)</f>
        <v>0</v>
      </c>
      <c r="J246" s="326">
        <f>SUM(J247:J248)</f>
        <v>164.863</v>
      </c>
    </row>
    <row r="247" spans="1:10" ht="12" customHeight="1" hidden="1">
      <c r="A247" s="369"/>
      <c r="B247" s="340"/>
      <c r="C247" s="341"/>
      <c r="D247" s="342">
        <v>2212</v>
      </c>
      <c r="E247" s="343">
        <v>5169</v>
      </c>
      <c r="F247" s="76" t="s">
        <v>78</v>
      </c>
      <c r="G247" s="11">
        <v>0</v>
      </c>
      <c r="H247" s="11">
        <v>24.73</v>
      </c>
      <c r="I247" s="11"/>
      <c r="J247" s="11">
        <f>H247+I247</f>
        <v>24.73</v>
      </c>
    </row>
    <row r="248" spans="1:10" ht="12" customHeight="1" hidden="1" thickBot="1">
      <c r="A248" s="369"/>
      <c r="B248" s="352"/>
      <c r="C248" s="353" t="s">
        <v>241</v>
      </c>
      <c r="D248" s="330">
        <v>2212</v>
      </c>
      <c r="E248" s="351">
        <v>5169</v>
      </c>
      <c r="F248" s="288" t="s">
        <v>78</v>
      </c>
      <c r="G248" s="8">
        <v>0</v>
      </c>
      <c r="H248" s="8">
        <v>140.133</v>
      </c>
      <c r="I248" s="8"/>
      <c r="J248" s="8">
        <f>H248+I248</f>
        <v>140.133</v>
      </c>
    </row>
    <row r="249" spans="1:10" ht="12" customHeight="1" hidden="1">
      <c r="A249" s="369"/>
      <c r="B249" s="322" t="s">
        <v>27</v>
      </c>
      <c r="C249" s="323" t="s">
        <v>338</v>
      </c>
      <c r="D249" s="324" t="s">
        <v>3</v>
      </c>
      <c r="E249" s="324" t="s">
        <v>3</v>
      </c>
      <c r="F249" s="339" t="s">
        <v>339</v>
      </c>
      <c r="G249" s="326">
        <f>SUM(G250:G251)</f>
        <v>0</v>
      </c>
      <c r="H249" s="326">
        <f>SUM(H250:H251)</f>
        <v>132.495</v>
      </c>
      <c r="I249" s="326">
        <f>SUM(I250:I251)</f>
        <v>0</v>
      </c>
      <c r="J249" s="326">
        <f>SUM(J250:J251)</f>
        <v>132.495</v>
      </c>
    </row>
    <row r="250" spans="1:10" ht="12" customHeight="1" hidden="1">
      <c r="A250" s="369"/>
      <c r="B250" s="340"/>
      <c r="C250" s="341"/>
      <c r="D250" s="342">
        <v>2212</v>
      </c>
      <c r="E250" s="343">
        <v>5169</v>
      </c>
      <c r="F250" s="76" t="s">
        <v>78</v>
      </c>
      <c r="G250" s="11">
        <v>0</v>
      </c>
      <c r="H250" s="11">
        <v>19.875</v>
      </c>
      <c r="I250" s="11"/>
      <c r="J250" s="11">
        <f>H250+I250</f>
        <v>19.875</v>
      </c>
    </row>
    <row r="251" spans="1:10" ht="12" customHeight="1" hidden="1" thickBot="1">
      <c r="A251" s="369"/>
      <c r="B251" s="348"/>
      <c r="C251" s="346" t="s">
        <v>241</v>
      </c>
      <c r="D251" s="342">
        <v>2212</v>
      </c>
      <c r="E251" s="343">
        <v>5169</v>
      </c>
      <c r="F251" s="76" t="s">
        <v>78</v>
      </c>
      <c r="G251" s="10">
        <v>0</v>
      </c>
      <c r="H251" s="9">
        <v>112.62</v>
      </c>
      <c r="I251" s="9"/>
      <c r="J251" s="11">
        <f>H251+I251</f>
        <v>112.62</v>
      </c>
    </row>
    <row r="252" spans="1:10" ht="12" customHeight="1" hidden="1">
      <c r="A252" s="369"/>
      <c r="B252" s="322" t="s">
        <v>27</v>
      </c>
      <c r="C252" s="323" t="s">
        <v>340</v>
      </c>
      <c r="D252" s="324" t="s">
        <v>3</v>
      </c>
      <c r="E252" s="324" t="s">
        <v>3</v>
      </c>
      <c r="F252" s="339" t="s">
        <v>341</v>
      </c>
      <c r="G252" s="326">
        <f>SUM(G253:G254)</f>
        <v>0</v>
      </c>
      <c r="H252" s="326">
        <f>SUM(H253:H254)</f>
        <v>132.495</v>
      </c>
      <c r="I252" s="326">
        <f>SUM(I253:I254)</f>
        <v>0</v>
      </c>
      <c r="J252" s="326">
        <f>SUM(J253:J254)</f>
        <v>132.495</v>
      </c>
    </row>
    <row r="253" spans="1:10" ht="12" customHeight="1" hidden="1">
      <c r="A253" s="369"/>
      <c r="B253" s="340"/>
      <c r="C253" s="341"/>
      <c r="D253" s="342">
        <v>2212</v>
      </c>
      <c r="E253" s="343">
        <v>5169</v>
      </c>
      <c r="F253" s="76" t="s">
        <v>78</v>
      </c>
      <c r="G253" s="11">
        <v>0</v>
      </c>
      <c r="H253" s="11">
        <v>19.875</v>
      </c>
      <c r="I253" s="11"/>
      <c r="J253" s="11">
        <f>H253+I253</f>
        <v>19.875</v>
      </c>
    </row>
    <row r="254" spans="1:10" ht="12" customHeight="1" hidden="1" thickBot="1">
      <c r="A254" s="369"/>
      <c r="B254" s="348"/>
      <c r="C254" s="346" t="s">
        <v>241</v>
      </c>
      <c r="D254" s="342">
        <v>2212</v>
      </c>
      <c r="E254" s="343">
        <v>5169</v>
      </c>
      <c r="F254" s="76" t="s">
        <v>78</v>
      </c>
      <c r="G254" s="10">
        <v>0</v>
      </c>
      <c r="H254" s="9">
        <v>112.62</v>
      </c>
      <c r="I254" s="9"/>
      <c r="J254" s="11">
        <f>H254+I254</f>
        <v>112.62</v>
      </c>
    </row>
    <row r="255" spans="1:10" ht="12" customHeight="1" hidden="1">
      <c r="A255" s="369"/>
      <c r="B255" s="322" t="s">
        <v>27</v>
      </c>
      <c r="C255" s="323" t="s">
        <v>342</v>
      </c>
      <c r="D255" s="324" t="s">
        <v>3</v>
      </c>
      <c r="E255" s="324" t="s">
        <v>3</v>
      </c>
      <c r="F255" s="339" t="s">
        <v>343</v>
      </c>
      <c r="G255" s="326">
        <f>SUM(G256:G257)</f>
        <v>0</v>
      </c>
      <c r="H255" s="326">
        <f>SUM(H256:H257)</f>
        <v>120.395</v>
      </c>
      <c r="I255" s="326">
        <f>SUM(I256:I257)</f>
        <v>0</v>
      </c>
      <c r="J255" s="326">
        <f>SUM(J256:J257)</f>
        <v>120.395</v>
      </c>
    </row>
    <row r="256" spans="1:10" ht="12" customHeight="1" hidden="1">
      <c r="A256" s="369"/>
      <c r="B256" s="340"/>
      <c r="C256" s="341"/>
      <c r="D256" s="342">
        <v>2212</v>
      </c>
      <c r="E256" s="343">
        <v>5169</v>
      </c>
      <c r="F256" s="76" t="s">
        <v>78</v>
      </c>
      <c r="G256" s="11">
        <v>0</v>
      </c>
      <c r="H256" s="11">
        <v>18.06</v>
      </c>
      <c r="I256" s="11"/>
      <c r="J256" s="11">
        <f>H256+I256</f>
        <v>18.06</v>
      </c>
    </row>
    <row r="257" spans="1:10" ht="12" customHeight="1" hidden="1" thickBot="1">
      <c r="A257" s="369"/>
      <c r="B257" s="348"/>
      <c r="C257" s="346" t="s">
        <v>241</v>
      </c>
      <c r="D257" s="342">
        <v>2212</v>
      </c>
      <c r="E257" s="343">
        <v>5169</v>
      </c>
      <c r="F257" s="76" t="s">
        <v>78</v>
      </c>
      <c r="G257" s="10">
        <v>0</v>
      </c>
      <c r="H257" s="9">
        <v>102.335</v>
      </c>
      <c r="I257" s="9"/>
      <c r="J257" s="11">
        <f>H257+I257</f>
        <v>102.335</v>
      </c>
    </row>
    <row r="258" spans="1:10" ht="12" customHeight="1" hidden="1">
      <c r="A258" s="369"/>
      <c r="B258" s="322" t="s">
        <v>27</v>
      </c>
      <c r="C258" s="323" t="s">
        <v>344</v>
      </c>
      <c r="D258" s="324" t="s">
        <v>3</v>
      </c>
      <c r="E258" s="324" t="s">
        <v>3</v>
      </c>
      <c r="F258" s="339" t="s">
        <v>345</v>
      </c>
      <c r="G258" s="326">
        <f>SUM(G259:G260)</f>
        <v>0</v>
      </c>
      <c r="H258" s="326">
        <f>SUM(H259:H260)</f>
        <v>112.167</v>
      </c>
      <c r="I258" s="326">
        <f>SUM(I259:I260)</f>
        <v>0</v>
      </c>
      <c r="J258" s="326">
        <f>SUM(J259:J260)</f>
        <v>112.167</v>
      </c>
    </row>
    <row r="259" spans="1:10" ht="12" customHeight="1" hidden="1">
      <c r="A259" s="369"/>
      <c r="B259" s="340"/>
      <c r="C259" s="341"/>
      <c r="D259" s="342">
        <v>2212</v>
      </c>
      <c r="E259" s="343">
        <v>5169</v>
      </c>
      <c r="F259" s="76" t="s">
        <v>78</v>
      </c>
      <c r="G259" s="11">
        <v>0</v>
      </c>
      <c r="H259" s="11">
        <v>16.826</v>
      </c>
      <c r="I259" s="11"/>
      <c r="J259" s="11">
        <f>H259+I259</f>
        <v>16.826</v>
      </c>
    </row>
    <row r="260" spans="1:10" ht="12" customHeight="1" hidden="1" thickBot="1">
      <c r="A260" s="369"/>
      <c r="B260" s="348"/>
      <c r="C260" s="346" t="s">
        <v>241</v>
      </c>
      <c r="D260" s="342">
        <v>2212</v>
      </c>
      <c r="E260" s="343">
        <v>5169</v>
      </c>
      <c r="F260" s="76" t="s">
        <v>78</v>
      </c>
      <c r="G260" s="10">
        <v>0</v>
      </c>
      <c r="H260" s="8">
        <v>95.341</v>
      </c>
      <c r="I260" s="9"/>
      <c r="J260" s="11">
        <f>H260+I260</f>
        <v>95.341</v>
      </c>
    </row>
    <row r="261" spans="1:10" ht="12" customHeight="1" hidden="1">
      <c r="A261" s="369"/>
      <c r="B261" s="322" t="s">
        <v>27</v>
      </c>
      <c r="C261" s="323" t="s">
        <v>346</v>
      </c>
      <c r="D261" s="324" t="s">
        <v>3</v>
      </c>
      <c r="E261" s="324" t="s">
        <v>3</v>
      </c>
      <c r="F261" s="339" t="s">
        <v>347</v>
      </c>
      <c r="G261" s="326">
        <f>SUM(G262:G263)</f>
        <v>0</v>
      </c>
      <c r="H261" s="326">
        <f>SUM(H262:H263)</f>
        <v>120.395</v>
      </c>
      <c r="I261" s="326">
        <f>SUM(I262:I263)</f>
        <v>0</v>
      </c>
      <c r="J261" s="326">
        <f>SUM(J262:J263)</f>
        <v>120.395</v>
      </c>
    </row>
    <row r="262" spans="1:10" ht="12" customHeight="1" hidden="1">
      <c r="A262" s="369"/>
      <c r="B262" s="340"/>
      <c r="C262" s="341"/>
      <c r="D262" s="342">
        <v>2212</v>
      </c>
      <c r="E262" s="343">
        <v>5169</v>
      </c>
      <c r="F262" s="76" t="s">
        <v>78</v>
      </c>
      <c r="G262" s="11">
        <v>0</v>
      </c>
      <c r="H262" s="11">
        <v>18.06</v>
      </c>
      <c r="I262" s="11"/>
      <c r="J262" s="11">
        <f>H262+I262</f>
        <v>18.06</v>
      </c>
    </row>
    <row r="263" spans="1:10" ht="12" customHeight="1" hidden="1" thickBot="1">
      <c r="A263" s="369"/>
      <c r="B263" s="348"/>
      <c r="C263" s="346" t="s">
        <v>241</v>
      </c>
      <c r="D263" s="342">
        <v>2212</v>
      </c>
      <c r="E263" s="343">
        <v>5169</v>
      </c>
      <c r="F263" s="76" t="s">
        <v>78</v>
      </c>
      <c r="G263" s="10">
        <v>0</v>
      </c>
      <c r="H263" s="9">
        <v>102.335</v>
      </c>
      <c r="I263" s="9"/>
      <c r="J263" s="11">
        <f>H263+I263</f>
        <v>102.335</v>
      </c>
    </row>
    <row r="264" spans="1:10" ht="12" customHeight="1" hidden="1">
      <c r="A264" s="369"/>
      <c r="B264" s="322" t="s">
        <v>27</v>
      </c>
      <c r="C264" s="323" t="s">
        <v>348</v>
      </c>
      <c r="D264" s="324" t="s">
        <v>3</v>
      </c>
      <c r="E264" s="324" t="s">
        <v>3</v>
      </c>
      <c r="F264" s="339" t="s">
        <v>349</v>
      </c>
      <c r="G264" s="326">
        <f>SUM(G265:G266)</f>
        <v>0</v>
      </c>
      <c r="H264" s="326">
        <f>SUM(H265:H266)</f>
        <v>99.946</v>
      </c>
      <c r="I264" s="326">
        <f>SUM(I265:I266)</f>
        <v>0</v>
      </c>
      <c r="J264" s="326">
        <f>SUM(J265:J266)</f>
        <v>99.946</v>
      </c>
    </row>
    <row r="265" spans="1:10" ht="12" customHeight="1" hidden="1">
      <c r="A265" s="369"/>
      <c r="B265" s="340"/>
      <c r="C265" s="341"/>
      <c r="D265" s="342">
        <v>2212</v>
      </c>
      <c r="E265" s="343">
        <v>5169</v>
      </c>
      <c r="F265" s="76" t="s">
        <v>78</v>
      </c>
      <c r="G265" s="11">
        <v>0</v>
      </c>
      <c r="H265" s="11">
        <v>14.992</v>
      </c>
      <c r="I265" s="11"/>
      <c r="J265" s="11">
        <f>H265+I265</f>
        <v>14.992</v>
      </c>
    </row>
    <row r="266" spans="1:10" ht="12" customHeight="1" hidden="1" thickBot="1">
      <c r="A266" s="369"/>
      <c r="B266" s="348"/>
      <c r="C266" s="346" t="s">
        <v>241</v>
      </c>
      <c r="D266" s="342">
        <v>2212</v>
      </c>
      <c r="E266" s="343">
        <v>5169</v>
      </c>
      <c r="F266" s="76" t="s">
        <v>78</v>
      </c>
      <c r="G266" s="10">
        <v>0</v>
      </c>
      <c r="H266" s="9">
        <v>84.954</v>
      </c>
      <c r="I266" s="9"/>
      <c r="J266" s="11">
        <f>H266+I266</f>
        <v>84.954</v>
      </c>
    </row>
    <row r="267" spans="1:10" ht="12" customHeight="1" hidden="1">
      <c r="A267" s="369"/>
      <c r="B267" s="322" t="s">
        <v>27</v>
      </c>
      <c r="C267" s="323" t="s">
        <v>350</v>
      </c>
      <c r="D267" s="324" t="s">
        <v>3</v>
      </c>
      <c r="E267" s="324" t="s">
        <v>3</v>
      </c>
      <c r="F267" s="339" t="s">
        <v>351</v>
      </c>
      <c r="G267" s="326">
        <f>SUM(G268:G269)</f>
        <v>0</v>
      </c>
      <c r="H267" s="326">
        <f>SUM(H268:H269)</f>
        <v>104.05999999999999</v>
      </c>
      <c r="I267" s="326">
        <f>SUM(I268:I269)</f>
        <v>0</v>
      </c>
      <c r="J267" s="326">
        <f>SUM(J268:J269)</f>
        <v>104.05999999999999</v>
      </c>
    </row>
    <row r="268" spans="1:10" ht="12" customHeight="1" hidden="1">
      <c r="A268" s="369"/>
      <c r="B268" s="340"/>
      <c r="C268" s="341"/>
      <c r="D268" s="342">
        <v>2212</v>
      </c>
      <c r="E268" s="343">
        <v>5169</v>
      </c>
      <c r="F268" s="76" t="s">
        <v>78</v>
      </c>
      <c r="G268" s="11">
        <v>0</v>
      </c>
      <c r="H268" s="11">
        <v>15.609</v>
      </c>
      <c r="I268" s="11"/>
      <c r="J268" s="11">
        <f>H268+I268</f>
        <v>15.609</v>
      </c>
    </row>
    <row r="269" spans="1:10" ht="12" customHeight="1" hidden="1" thickBot="1">
      <c r="A269" s="369"/>
      <c r="B269" s="348"/>
      <c r="C269" s="346" t="s">
        <v>241</v>
      </c>
      <c r="D269" s="342">
        <v>2212</v>
      </c>
      <c r="E269" s="343">
        <v>5169</v>
      </c>
      <c r="F269" s="76" t="s">
        <v>78</v>
      </c>
      <c r="G269" s="10">
        <v>0</v>
      </c>
      <c r="H269" s="9">
        <v>88.451</v>
      </c>
      <c r="I269" s="9"/>
      <c r="J269" s="11">
        <f>H269+I269</f>
        <v>88.451</v>
      </c>
    </row>
    <row r="270" spans="1:10" ht="12" customHeight="1" hidden="1">
      <c r="A270" s="369"/>
      <c r="B270" s="322" t="s">
        <v>27</v>
      </c>
      <c r="C270" s="323" t="s">
        <v>352</v>
      </c>
      <c r="D270" s="324" t="s">
        <v>3</v>
      </c>
      <c r="E270" s="324" t="s">
        <v>3</v>
      </c>
      <c r="F270" s="339" t="s">
        <v>353</v>
      </c>
      <c r="G270" s="326">
        <f>SUM(G271:G272)</f>
        <v>0</v>
      </c>
      <c r="H270" s="326">
        <f>SUM(H271:H272)</f>
        <v>120.395</v>
      </c>
      <c r="I270" s="326">
        <f>SUM(I271:I272)</f>
        <v>0</v>
      </c>
      <c r="J270" s="326">
        <f>SUM(J271:J272)</f>
        <v>120.395</v>
      </c>
    </row>
    <row r="271" spans="1:10" ht="12" customHeight="1" hidden="1">
      <c r="A271" s="369"/>
      <c r="B271" s="340"/>
      <c r="C271" s="341"/>
      <c r="D271" s="342">
        <v>2212</v>
      </c>
      <c r="E271" s="343">
        <v>5169</v>
      </c>
      <c r="F271" s="76" t="s">
        <v>78</v>
      </c>
      <c r="G271" s="11">
        <v>0</v>
      </c>
      <c r="H271" s="11">
        <v>18.06</v>
      </c>
      <c r="I271" s="11"/>
      <c r="J271" s="11">
        <f>H271+I271</f>
        <v>18.06</v>
      </c>
    </row>
    <row r="272" spans="1:10" ht="12" customHeight="1" hidden="1" thickBot="1">
      <c r="A272" s="369"/>
      <c r="B272" s="348"/>
      <c r="C272" s="346" t="s">
        <v>241</v>
      </c>
      <c r="D272" s="342">
        <v>2212</v>
      </c>
      <c r="E272" s="343">
        <v>5169</v>
      </c>
      <c r="F272" s="76" t="s">
        <v>78</v>
      </c>
      <c r="G272" s="10">
        <v>0</v>
      </c>
      <c r="H272" s="9">
        <v>102.335</v>
      </c>
      <c r="I272" s="9"/>
      <c r="J272" s="11">
        <f>H272+I272</f>
        <v>102.335</v>
      </c>
    </row>
    <row r="273" spans="1:10" ht="12" customHeight="1" hidden="1">
      <c r="A273" s="369"/>
      <c r="B273" s="322" t="s">
        <v>27</v>
      </c>
      <c r="C273" s="323" t="s">
        <v>354</v>
      </c>
      <c r="D273" s="324" t="s">
        <v>3</v>
      </c>
      <c r="E273" s="324" t="s">
        <v>3</v>
      </c>
      <c r="F273" s="339" t="s">
        <v>355</v>
      </c>
      <c r="G273" s="326">
        <f>SUM(G274:G275)</f>
        <v>0</v>
      </c>
      <c r="H273" s="326">
        <f>SUM(H274:H275)</f>
        <v>75.625</v>
      </c>
      <c r="I273" s="326">
        <f>SUM(I274:I275)</f>
        <v>0</v>
      </c>
      <c r="J273" s="326">
        <f>SUM(J274:J275)</f>
        <v>75.625</v>
      </c>
    </row>
    <row r="274" spans="1:10" ht="12" customHeight="1" hidden="1">
      <c r="A274" s="369"/>
      <c r="B274" s="340"/>
      <c r="C274" s="341"/>
      <c r="D274" s="342">
        <v>2212</v>
      </c>
      <c r="E274" s="343">
        <v>5169</v>
      </c>
      <c r="F274" s="76" t="s">
        <v>78</v>
      </c>
      <c r="G274" s="11">
        <v>0</v>
      </c>
      <c r="H274" s="11">
        <v>11.344</v>
      </c>
      <c r="I274" s="11"/>
      <c r="J274" s="11">
        <f>H274+I274</f>
        <v>11.344</v>
      </c>
    </row>
    <row r="275" spans="1:10" ht="12" customHeight="1" hidden="1" thickBot="1">
      <c r="A275" s="369"/>
      <c r="B275" s="348"/>
      <c r="C275" s="346" t="s">
        <v>241</v>
      </c>
      <c r="D275" s="342">
        <v>2212</v>
      </c>
      <c r="E275" s="343">
        <v>5169</v>
      </c>
      <c r="F275" s="76" t="s">
        <v>78</v>
      </c>
      <c r="G275" s="10">
        <v>0</v>
      </c>
      <c r="H275" s="9">
        <v>64.281</v>
      </c>
      <c r="I275" s="9"/>
      <c r="J275" s="11">
        <f>H275+I275</f>
        <v>64.281</v>
      </c>
    </row>
    <row r="276" spans="1:10" ht="12" customHeight="1" hidden="1">
      <c r="A276" s="369"/>
      <c r="B276" s="322" t="s">
        <v>27</v>
      </c>
      <c r="C276" s="323" t="s">
        <v>356</v>
      </c>
      <c r="D276" s="324" t="s">
        <v>3</v>
      </c>
      <c r="E276" s="324" t="s">
        <v>3</v>
      </c>
      <c r="F276" s="339" t="s">
        <v>357</v>
      </c>
      <c r="G276" s="326">
        <f>SUM(G277:G278)</f>
        <v>0</v>
      </c>
      <c r="H276" s="326">
        <f>SUM(H277:H278)</f>
        <v>111.925</v>
      </c>
      <c r="I276" s="326">
        <f>SUM(I277:I278)</f>
        <v>0</v>
      </c>
      <c r="J276" s="326">
        <f>SUM(J277:J278)</f>
        <v>111.925</v>
      </c>
    </row>
    <row r="277" spans="1:10" ht="12" customHeight="1" hidden="1">
      <c r="A277" s="369"/>
      <c r="B277" s="340"/>
      <c r="C277" s="341"/>
      <c r="D277" s="342">
        <v>2212</v>
      </c>
      <c r="E277" s="343">
        <v>5169</v>
      </c>
      <c r="F277" s="76" t="s">
        <v>78</v>
      </c>
      <c r="G277" s="11">
        <v>0</v>
      </c>
      <c r="H277" s="11">
        <v>16.789</v>
      </c>
      <c r="I277" s="11"/>
      <c r="J277" s="11">
        <f>H277+I277</f>
        <v>16.789</v>
      </c>
    </row>
    <row r="278" spans="1:10" ht="12" customHeight="1" hidden="1" thickBot="1">
      <c r="A278" s="369"/>
      <c r="B278" s="348"/>
      <c r="C278" s="346" t="s">
        <v>241</v>
      </c>
      <c r="D278" s="342">
        <v>2212</v>
      </c>
      <c r="E278" s="343">
        <v>5169</v>
      </c>
      <c r="F278" s="76" t="s">
        <v>78</v>
      </c>
      <c r="G278" s="10">
        <v>0</v>
      </c>
      <c r="H278" s="9">
        <v>95.136</v>
      </c>
      <c r="I278" s="9"/>
      <c r="J278" s="11">
        <f>H278+I278</f>
        <v>95.136</v>
      </c>
    </row>
    <row r="279" spans="1:10" ht="12" customHeight="1" hidden="1">
      <c r="A279" s="369"/>
      <c r="B279" s="322" t="s">
        <v>27</v>
      </c>
      <c r="C279" s="323" t="s">
        <v>358</v>
      </c>
      <c r="D279" s="324" t="s">
        <v>3</v>
      </c>
      <c r="E279" s="324" t="s">
        <v>3</v>
      </c>
      <c r="F279" s="339" t="s">
        <v>359</v>
      </c>
      <c r="G279" s="326">
        <f>SUM(G280:G281)</f>
        <v>0</v>
      </c>
      <c r="H279" s="326">
        <f>SUM(H280:H281)</f>
        <v>293.425</v>
      </c>
      <c r="I279" s="326">
        <f>SUM(I280:I281)</f>
        <v>0</v>
      </c>
      <c r="J279" s="326">
        <f>SUM(J280:J281)</f>
        <v>293.425</v>
      </c>
    </row>
    <row r="280" spans="1:10" ht="12" customHeight="1" hidden="1">
      <c r="A280" s="369"/>
      <c r="B280" s="340"/>
      <c r="C280" s="341"/>
      <c r="D280" s="342">
        <v>2212</v>
      </c>
      <c r="E280" s="343">
        <v>5169</v>
      </c>
      <c r="F280" s="76" t="s">
        <v>78</v>
      </c>
      <c r="G280" s="11">
        <v>0</v>
      </c>
      <c r="H280" s="11">
        <v>44.014</v>
      </c>
      <c r="I280" s="11"/>
      <c r="J280" s="11">
        <f>H280+I280</f>
        <v>44.014</v>
      </c>
    </row>
    <row r="281" spans="1:10" ht="12" customHeight="1" hidden="1" thickBot="1">
      <c r="A281" s="369"/>
      <c r="B281" s="348"/>
      <c r="C281" s="346" t="s">
        <v>241</v>
      </c>
      <c r="D281" s="342">
        <v>2212</v>
      </c>
      <c r="E281" s="343">
        <v>5169</v>
      </c>
      <c r="F281" s="76" t="s">
        <v>78</v>
      </c>
      <c r="G281" s="10">
        <v>0</v>
      </c>
      <c r="H281" s="9">
        <v>249.411</v>
      </c>
      <c r="I281" s="9"/>
      <c r="J281" s="11">
        <f>H281+I281</f>
        <v>249.411</v>
      </c>
    </row>
    <row r="282" spans="1:10" ht="12" customHeight="1" hidden="1">
      <c r="A282" s="369"/>
      <c r="B282" s="322" t="s">
        <v>27</v>
      </c>
      <c r="C282" s="323" t="s">
        <v>360</v>
      </c>
      <c r="D282" s="324" t="s">
        <v>3</v>
      </c>
      <c r="E282" s="324" t="s">
        <v>3</v>
      </c>
      <c r="F282" s="339" t="s">
        <v>361</v>
      </c>
      <c r="G282" s="326">
        <f>SUM(G283:G284)</f>
        <v>0</v>
      </c>
      <c r="H282" s="326">
        <f>SUM(H283:H284)</f>
        <v>136.125</v>
      </c>
      <c r="I282" s="326">
        <f>SUM(I283:I284)</f>
        <v>0</v>
      </c>
      <c r="J282" s="326">
        <f>SUM(J283:J284)</f>
        <v>136.125</v>
      </c>
    </row>
    <row r="283" spans="1:10" ht="12" customHeight="1" hidden="1">
      <c r="A283" s="369"/>
      <c r="B283" s="340"/>
      <c r="C283" s="341"/>
      <c r="D283" s="342">
        <v>2212</v>
      </c>
      <c r="E283" s="343">
        <v>5169</v>
      </c>
      <c r="F283" s="76" t="s">
        <v>78</v>
      </c>
      <c r="G283" s="11">
        <v>0</v>
      </c>
      <c r="H283" s="11">
        <v>20.419</v>
      </c>
      <c r="I283" s="11"/>
      <c r="J283" s="11">
        <f>H283+I283</f>
        <v>20.419</v>
      </c>
    </row>
    <row r="284" spans="1:10" ht="12" customHeight="1" hidden="1" thickBot="1">
      <c r="A284" s="369"/>
      <c r="B284" s="352"/>
      <c r="C284" s="353" t="s">
        <v>241</v>
      </c>
      <c r="D284" s="330">
        <v>2212</v>
      </c>
      <c r="E284" s="351">
        <v>5169</v>
      </c>
      <c r="F284" s="288" t="s">
        <v>78</v>
      </c>
      <c r="G284" s="8">
        <v>0</v>
      </c>
      <c r="H284" s="8">
        <v>115.706</v>
      </c>
      <c r="I284" s="9"/>
      <c r="J284" s="8">
        <f>H284+I284</f>
        <v>115.706</v>
      </c>
    </row>
    <row r="285" spans="1:10" ht="12" customHeight="1" hidden="1">
      <c r="A285" s="369"/>
      <c r="B285" s="322" t="s">
        <v>27</v>
      </c>
      <c r="C285" s="323" t="s">
        <v>362</v>
      </c>
      <c r="D285" s="324" t="s">
        <v>3</v>
      </c>
      <c r="E285" s="324" t="s">
        <v>3</v>
      </c>
      <c r="F285" s="339" t="s">
        <v>363</v>
      </c>
      <c r="G285" s="326">
        <f>SUM(G286:G287)</f>
        <v>0</v>
      </c>
      <c r="H285" s="326">
        <f>SUM(H286:H287)</f>
        <v>305.52500000000003</v>
      </c>
      <c r="I285" s="326">
        <f>SUM(I286:I287)</f>
        <v>0</v>
      </c>
      <c r="J285" s="326">
        <f>SUM(J286:J287)</f>
        <v>305.52500000000003</v>
      </c>
    </row>
    <row r="286" spans="1:10" ht="12" customHeight="1" hidden="1">
      <c r="A286" s="369"/>
      <c r="B286" s="340"/>
      <c r="C286" s="341"/>
      <c r="D286" s="342">
        <v>2212</v>
      </c>
      <c r="E286" s="343">
        <v>5169</v>
      </c>
      <c r="F286" s="76" t="s">
        <v>78</v>
      </c>
      <c r="G286" s="11">
        <v>0</v>
      </c>
      <c r="H286" s="11">
        <v>45.829</v>
      </c>
      <c r="I286" s="11"/>
      <c r="J286" s="11">
        <f>H286+I286</f>
        <v>45.829</v>
      </c>
    </row>
    <row r="287" spans="1:10" ht="12" customHeight="1" hidden="1" thickBot="1">
      <c r="A287" s="369"/>
      <c r="B287" s="348"/>
      <c r="C287" s="346" t="s">
        <v>241</v>
      </c>
      <c r="D287" s="342">
        <v>2212</v>
      </c>
      <c r="E287" s="343">
        <v>5169</v>
      </c>
      <c r="F287" s="76" t="s">
        <v>78</v>
      </c>
      <c r="G287" s="10">
        <v>0</v>
      </c>
      <c r="H287" s="9">
        <v>259.696</v>
      </c>
      <c r="I287" s="9"/>
      <c r="J287" s="11">
        <f>H287+I287</f>
        <v>259.696</v>
      </c>
    </row>
    <row r="288" spans="1:10" ht="12" customHeight="1" hidden="1">
      <c r="A288" s="369"/>
      <c r="B288" s="322" t="s">
        <v>27</v>
      </c>
      <c r="C288" s="323" t="s">
        <v>364</v>
      </c>
      <c r="D288" s="324" t="s">
        <v>3</v>
      </c>
      <c r="E288" s="324" t="s">
        <v>3</v>
      </c>
      <c r="F288" s="339" t="s">
        <v>365</v>
      </c>
      <c r="G288" s="326">
        <f>SUM(G289:G290)</f>
        <v>0</v>
      </c>
      <c r="H288" s="326">
        <f>SUM(H289:H290)</f>
        <v>71.39</v>
      </c>
      <c r="I288" s="326">
        <f>SUM(I289:I290)</f>
        <v>0</v>
      </c>
      <c r="J288" s="326">
        <f>SUM(J289:J290)</f>
        <v>71.39</v>
      </c>
    </row>
    <row r="289" spans="1:10" ht="12" customHeight="1" hidden="1">
      <c r="A289" s="369"/>
      <c r="B289" s="340"/>
      <c r="C289" s="341"/>
      <c r="D289" s="342">
        <v>2212</v>
      </c>
      <c r="E289" s="343">
        <v>5169</v>
      </c>
      <c r="F289" s="76" t="s">
        <v>78</v>
      </c>
      <c r="G289" s="11">
        <v>0</v>
      </c>
      <c r="H289" s="11">
        <v>10.709</v>
      </c>
      <c r="I289" s="11"/>
      <c r="J289" s="11">
        <f>H289+I289</f>
        <v>10.709</v>
      </c>
    </row>
    <row r="290" spans="1:10" ht="12" customHeight="1" hidden="1" thickBot="1">
      <c r="A290" s="369"/>
      <c r="B290" s="348"/>
      <c r="C290" s="346" t="s">
        <v>241</v>
      </c>
      <c r="D290" s="342">
        <v>2212</v>
      </c>
      <c r="E290" s="343">
        <v>5169</v>
      </c>
      <c r="F290" s="76" t="s">
        <v>78</v>
      </c>
      <c r="G290" s="10">
        <v>0</v>
      </c>
      <c r="H290" s="9">
        <v>60.681</v>
      </c>
      <c r="I290" s="9"/>
      <c r="J290" s="11">
        <f>H290+I290</f>
        <v>60.681</v>
      </c>
    </row>
    <row r="291" spans="1:10" ht="12" customHeight="1" hidden="1">
      <c r="A291" s="369"/>
      <c r="B291" s="322" t="s">
        <v>27</v>
      </c>
      <c r="C291" s="323" t="s">
        <v>366</v>
      </c>
      <c r="D291" s="324" t="s">
        <v>3</v>
      </c>
      <c r="E291" s="324" t="s">
        <v>3</v>
      </c>
      <c r="F291" s="339" t="s">
        <v>367</v>
      </c>
      <c r="G291" s="326">
        <f>SUM(G292:G293)</f>
        <v>0</v>
      </c>
      <c r="H291" s="326">
        <f>SUM(H292:H293)</f>
        <v>71.39</v>
      </c>
      <c r="I291" s="326">
        <f>SUM(I292:I293)</f>
        <v>0</v>
      </c>
      <c r="J291" s="326">
        <f>SUM(J292:J293)</f>
        <v>71.39</v>
      </c>
    </row>
    <row r="292" spans="1:10" ht="12" customHeight="1" hidden="1">
      <c r="A292" s="369"/>
      <c r="B292" s="340"/>
      <c r="C292" s="341"/>
      <c r="D292" s="342">
        <v>2212</v>
      </c>
      <c r="E292" s="343">
        <v>5169</v>
      </c>
      <c r="F292" s="76" t="s">
        <v>78</v>
      </c>
      <c r="G292" s="11">
        <v>0</v>
      </c>
      <c r="H292" s="11">
        <v>10.709</v>
      </c>
      <c r="I292" s="11"/>
      <c r="J292" s="11">
        <f>H292+I292</f>
        <v>10.709</v>
      </c>
    </row>
    <row r="293" spans="1:10" ht="12" customHeight="1" hidden="1" thickBot="1">
      <c r="A293" s="369"/>
      <c r="B293" s="348"/>
      <c r="C293" s="346" t="s">
        <v>241</v>
      </c>
      <c r="D293" s="342">
        <v>2212</v>
      </c>
      <c r="E293" s="343">
        <v>5169</v>
      </c>
      <c r="F293" s="76" t="s">
        <v>78</v>
      </c>
      <c r="G293" s="10">
        <v>0</v>
      </c>
      <c r="H293" s="9">
        <v>60.681</v>
      </c>
      <c r="I293" s="9"/>
      <c r="J293" s="11">
        <f>H293+I293</f>
        <v>60.681</v>
      </c>
    </row>
    <row r="294" spans="1:10" ht="12" customHeight="1" hidden="1">
      <c r="A294" s="369"/>
      <c r="B294" s="322" t="s">
        <v>27</v>
      </c>
      <c r="C294" s="323" t="s">
        <v>368</v>
      </c>
      <c r="D294" s="324" t="s">
        <v>3</v>
      </c>
      <c r="E294" s="324" t="s">
        <v>3</v>
      </c>
      <c r="F294" s="339" t="s">
        <v>369</v>
      </c>
      <c r="G294" s="326">
        <f>SUM(G295:G296)</f>
        <v>0</v>
      </c>
      <c r="H294" s="326">
        <f>SUM(H295:H296)</f>
        <v>71.39</v>
      </c>
      <c r="I294" s="326">
        <f>SUM(I295:I296)</f>
        <v>0</v>
      </c>
      <c r="J294" s="326">
        <f>SUM(J295:J296)</f>
        <v>71.39</v>
      </c>
    </row>
    <row r="295" spans="1:10" ht="12" customHeight="1" hidden="1">
      <c r="A295" s="369"/>
      <c r="B295" s="340"/>
      <c r="C295" s="341"/>
      <c r="D295" s="342">
        <v>2212</v>
      </c>
      <c r="E295" s="343">
        <v>5169</v>
      </c>
      <c r="F295" s="76" t="s">
        <v>78</v>
      </c>
      <c r="G295" s="11">
        <v>0</v>
      </c>
      <c r="H295" s="11">
        <v>10.709</v>
      </c>
      <c r="I295" s="11"/>
      <c r="J295" s="11">
        <f>H295+I295</f>
        <v>10.709</v>
      </c>
    </row>
    <row r="296" spans="1:10" ht="12" customHeight="1" hidden="1" thickBot="1">
      <c r="A296" s="369"/>
      <c r="B296" s="348"/>
      <c r="C296" s="346" t="s">
        <v>241</v>
      </c>
      <c r="D296" s="342">
        <v>2212</v>
      </c>
      <c r="E296" s="343">
        <v>5169</v>
      </c>
      <c r="F296" s="76" t="s">
        <v>78</v>
      </c>
      <c r="G296" s="10">
        <v>0</v>
      </c>
      <c r="H296" s="9">
        <v>60.681</v>
      </c>
      <c r="I296" s="9"/>
      <c r="J296" s="11">
        <f>H296+I296</f>
        <v>60.681</v>
      </c>
    </row>
    <row r="297" spans="1:10" ht="12" customHeight="1" hidden="1">
      <c r="A297" s="369"/>
      <c r="B297" s="322" t="s">
        <v>27</v>
      </c>
      <c r="C297" s="323" t="s">
        <v>370</v>
      </c>
      <c r="D297" s="324" t="s">
        <v>3</v>
      </c>
      <c r="E297" s="324" t="s">
        <v>3</v>
      </c>
      <c r="F297" s="339" t="s">
        <v>371</v>
      </c>
      <c r="G297" s="326">
        <f>SUM(G298:G299)</f>
        <v>0</v>
      </c>
      <c r="H297" s="326">
        <f>SUM(H298:H299)</f>
        <v>71.39</v>
      </c>
      <c r="I297" s="326">
        <f>SUM(I298:I299)</f>
        <v>0</v>
      </c>
      <c r="J297" s="326">
        <f>SUM(J298:J299)</f>
        <v>71.39</v>
      </c>
    </row>
    <row r="298" spans="1:10" ht="12" customHeight="1" hidden="1">
      <c r="A298" s="369"/>
      <c r="B298" s="340"/>
      <c r="C298" s="341"/>
      <c r="D298" s="342">
        <v>2212</v>
      </c>
      <c r="E298" s="343">
        <v>5169</v>
      </c>
      <c r="F298" s="76" t="s">
        <v>78</v>
      </c>
      <c r="G298" s="11">
        <v>0</v>
      </c>
      <c r="H298" s="11">
        <v>10.709</v>
      </c>
      <c r="I298" s="11"/>
      <c r="J298" s="11">
        <f>H298+I298</f>
        <v>10.709</v>
      </c>
    </row>
    <row r="299" spans="1:10" ht="12" customHeight="1" hidden="1" thickBot="1">
      <c r="A299" s="369"/>
      <c r="B299" s="348"/>
      <c r="C299" s="346" t="s">
        <v>241</v>
      </c>
      <c r="D299" s="342">
        <v>2212</v>
      </c>
      <c r="E299" s="343">
        <v>5169</v>
      </c>
      <c r="F299" s="76" t="s">
        <v>78</v>
      </c>
      <c r="G299" s="10">
        <v>0</v>
      </c>
      <c r="H299" s="9">
        <v>60.681</v>
      </c>
      <c r="I299" s="9"/>
      <c r="J299" s="11">
        <f>H299+I299</f>
        <v>60.681</v>
      </c>
    </row>
    <row r="300" spans="1:10" ht="12" customHeight="1" hidden="1">
      <c r="A300" s="369"/>
      <c r="B300" s="322" t="s">
        <v>27</v>
      </c>
      <c r="C300" s="323" t="s">
        <v>372</v>
      </c>
      <c r="D300" s="324" t="s">
        <v>3</v>
      </c>
      <c r="E300" s="324" t="s">
        <v>3</v>
      </c>
      <c r="F300" s="339" t="s">
        <v>373</v>
      </c>
      <c r="G300" s="326">
        <f>SUM(G301:G302)</f>
        <v>0</v>
      </c>
      <c r="H300" s="326">
        <f>SUM(H301:H302)</f>
        <v>71.39</v>
      </c>
      <c r="I300" s="326">
        <f>SUM(I301:I302)</f>
        <v>0</v>
      </c>
      <c r="J300" s="326">
        <f>SUM(J301:J302)</f>
        <v>71.39</v>
      </c>
    </row>
    <row r="301" spans="1:10" ht="12" customHeight="1" hidden="1">
      <c r="A301" s="369"/>
      <c r="B301" s="340"/>
      <c r="C301" s="341"/>
      <c r="D301" s="342">
        <v>2212</v>
      </c>
      <c r="E301" s="343">
        <v>5169</v>
      </c>
      <c r="F301" s="76" t="s">
        <v>78</v>
      </c>
      <c r="G301" s="11">
        <v>0</v>
      </c>
      <c r="H301" s="11">
        <v>10.709</v>
      </c>
      <c r="I301" s="11"/>
      <c r="J301" s="11">
        <f>H301+I301</f>
        <v>10.709</v>
      </c>
    </row>
    <row r="302" spans="1:10" ht="12" customHeight="1" hidden="1" thickBot="1">
      <c r="A302" s="369"/>
      <c r="B302" s="348"/>
      <c r="C302" s="346" t="s">
        <v>241</v>
      </c>
      <c r="D302" s="342">
        <v>2212</v>
      </c>
      <c r="E302" s="343">
        <v>5169</v>
      </c>
      <c r="F302" s="76" t="s">
        <v>78</v>
      </c>
      <c r="G302" s="10">
        <v>0</v>
      </c>
      <c r="H302" s="9">
        <v>60.681</v>
      </c>
      <c r="I302" s="9"/>
      <c r="J302" s="11">
        <f>H302+I302</f>
        <v>60.681</v>
      </c>
    </row>
    <row r="303" spans="1:10" ht="12" customHeight="1" hidden="1">
      <c r="A303" s="369"/>
      <c r="B303" s="322" t="s">
        <v>27</v>
      </c>
      <c r="C303" s="323" t="s">
        <v>374</v>
      </c>
      <c r="D303" s="324" t="s">
        <v>3</v>
      </c>
      <c r="E303" s="324" t="s">
        <v>3</v>
      </c>
      <c r="F303" s="339" t="s">
        <v>375</v>
      </c>
      <c r="G303" s="326">
        <f>SUM(G304:G305)</f>
        <v>0</v>
      </c>
      <c r="H303" s="326">
        <f>SUM(H304:H305)</f>
        <v>71.39</v>
      </c>
      <c r="I303" s="326">
        <f>SUM(I304:I305)</f>
        <v>0</v>
      </c>
      <c r="J303" s="326">
        <f>SUM(J304:J305)</f>
        <v>71.39</v>
      </c>
    </row>
    <row r="304" spans="1:10" ht="12" customHeight="1" hidden="1">
      <c r="A304" s="369"/>
      <c r="B304" s="340"/>
      <c r="C304" s="341"/>
      <c r="D304" s="342">
        <v>2212</v>
      </c>
      <c r="E304" s="343">
        <v>5169</v>
      </c>
      <c r="F304" s="76" t="s">
        <v>78</v>
      </c>
      <c r="G304" s="11">
        <v>0</v>
      </c>
      <c r="H304" s="11">
        <v>10.709</v>
      </c>
      <c r="I304" s="11"/>
      <c r="J304" s="11">
        <f>H304+I304</f>
        <v>10.709</v>
      </c>
    </row>
    <row r="305" spans="1:10" ht="12" customHeight="1" hidden="1" thickBot="1">
      <c r="A305" s="369"/>
      <c r="B305" s="348"/>
      <c r="C305" s="346" t="s">
        <v>241</v>
      </c>
      <c r="D305" s="342">
        <v>2212</v>
      </c>
      <c r="E305" s="343">
        <v>5169</v>
      </c>
      <c r="F305" s="76" t="s">
        <v>78</v>
      </c>
      <c r="G305" s="10">
        <v>0</v>
      </c>
      <c r="H305" s="9">
        <v>60.681</v>
      </c>
      <c r="I305" s="9"/>
      <c r="J305" s="11">
        <f>H305+I305</f>
        <v>60.681</v>
      </c>
    </row>
    <row r="306" spans="1:10" ht="12" customHeight="1" hidden="1">
      <c r="A306" s="369"/>
      <c r="B306" s="322" t="s">
        <v>27</v>
      </c>
      <c r="C306" s="323" t="s">
        <v>376</v>
      </c>
      <c r="D306" s="324" t="s">
        <v>3</v>
      </c>
      <c r="E306" s="324" t="s">
        <v>3</v>
      </c>
      <c r="F306" s="339" t="s">
        <v>377</v>
      </c>
      <c r="G306" s="326">
        <f>SUM(G307:G308)</f>
        <v>0</v>
      </c>
      <c r="H306" s="326">
        <f>SUM(H307:H308)</f>
        <v>71.39</v>
      </c>
      <c r="I306" s="326">
        <f>SUM(I307:I308)</f>
        <v>0</v>
      </c>
      <c r="J306" s="326">
        <f>SUM(J307:J308)</f>
        <v>71.39</v>
      </c>
    </row>
    <row r="307" spans="1:10" ht="12" customHeight="1" hidden="1">
      <c r="A307" s="369"/>
      <c r="B307" s="340"/>
      <c r="C307" s="341"/>
      <c r="D307" s="342">
        <v>2212</v>
      </c>
      <c r="E307" s="343">
        <v>5169</v>
      </c>
      <c r="F307" s="76" t="s">
        <v>78</v>
      </c>
      <c r="G307" s="11">
        <v>0</v>
      </c>
      <c r="H307" s="11">
        <v>10.709</v>
      </c>
      <c r="I307" s="11"/>
      <c r="J307" s="11">
        <f>H307+I307</f>
        <v>10.709</v>
      </c>
    </row>
    <row r="308" spans="1:10" ht="12" customHeight="1" hidden="1" thickBot="1">
      <c r="A308" s="369"/>
      <c r="B308" s="348"/>
      <c r="C308" s="346" t="s">
        <v>241</v>
      </c>
      <c r="D308" s="342">
        <v>2212</v>
      </c>
      <c r="E308" s="343">
        <v>5169</v>
      </c>
      <c r="F308" s="76" t="s">
        <v>78</v>
      </c>
      <c r="G308" s="10">
        <v>0</v>
      </c>
      <c r="H308" s="9">
        <v>60.681</v>
      </c>
      <c r="I308" s="9"/>
      <c r="J308" s="11">
        <f>H308+I308</f>
        <v>60.681</v>
      </c>
    </row>
    <row r="309" spans="1:10" ht="12" customHeight="1" hidden="1">
      <c r="A309" s="369"/>
      <c r="B309" s="322" t="s">
        <v>27</v>
      </c>
      <c r="C309" s="323" t="s">
        <v>378</v>
      </c>
      <c r="D309" s="324" t="s">
        <v>3</v>
      </c>
      <c r="E309" s="324" t="s">
        <v>3</v>
      </c>
      <c r="F309" s="339" t="s">
        <v>379</v>
      </c>
      <c r="G309" s="326">
        <f>SUM(G310:G311)</f>
        <v>0</v>
      </c>
      <c r="H309" s="326">
        <f>SUM(H310:H311)</f>
        <v>71.39</v>
      </c>
      <c r="I309" s="326">
        <f>SUM(I310:I311)</f>
        <v>0</v>
      </c>
      <c r="J309" s="326">
        <f>SUM(J310:J311)</f>
        <v>71.39</v>
      </c>
    </row>
    <row r="310" spans="1:10" ht="12" customHeight="1" hidden="1">
      <c r="A310" s="369"/>
      <c r="B310" s="340"/>
      <c r="C310" s="341"/>
      <c r="D310" s="342">
        <v>2212</v>
      </c>
      <c r="E310" s="343">
        <v>5169</v>
      </c>
      <c r="F310" s="76" t="s">
        <v>78</v>
      </c>
      <c r="G310" s="11">
        <v>0</v>
      </c>
      <c r="H310" s="11">
        <v>10.709</v>
      </c>
      <c r="I310" s="11"/>
      <c r="J310" s="11">
        <f>H310+I310</f>
        <v>10.709</v>
      </c>
    </row>
    <row r="311" spans="1:10" ht="12" customHeight="1" hidden="1" thickBot="1">
      <c r="A311" s="369"/>
      <c r="B311" s="348"/>
      <c r="C311" s="346" t="s">
        <v>241</v>
      </c>
      <c r="D311" s="342">
        <v>2212</v>
      </c>
      <c r="E311" s="343">
        <v>5169</v>
      </c>
      <c r="F311" s="76" t="s">
        <v>78</v>
      </c>
      <c r="G311" s="10">
        <v>0</v>
      </c>
      <c r="H311" s="9">
        <v>60.681</v>
      </c>
      <c r="I311" s="9"/>
      <c r="J311" s="11">
        <f>H311+I311</f>
        <v>60.681</v>
      </c>
    </row>
    <row r="312" spans="1:10" ht="12" customHeight="1" hidden="1">
      <c r="A312" s="369"/>
      <c r="B312" s="322" t="s">
        <v>27</v>
      </c>
      <c r="C312" s="323" t="s">
        <v>380</v>
      </c>
      <c r="D312" s="324" t="s">
        <v>3</v>
      </c>
      <c r="E312" s="324" t="s">
        <v>3</v>
      </c>
      <c r="F312" s="339" t="s">
        <v>381</v>
      </c>
      <c r="G312" s="326">
        <f>SUM(G313:G314)</f>
        <v>0</v>
      </c>
      <c r="H312" s="326">
        <f>SUM(H313:H314)</f>
        <v>71.39</v>
      </c>
      <c r="I312" s="326">
        <f>SUM(I313:I314)</f>
        <v>0</v>
      </c>
      <c r="J312" s="326">
        <f>SUM(J313:J314)</f>
        <v>71.39</v>
      </c>
    </row>
    <row r="313" spans="1:10" ht="12" customHeight="1" hidden="1">
      <c r="A313" s="369"/>
      <c r="B313" s="340"/>
      <c r="C313" s="341"/>
      <c r="D313" s="342">
        <v>2212</v>
      </c>
      <c r="E313" s="343">
        <v>5169</v>
      </c>
      <c r="F313" s="76" t="s">
        <v>78</v>
      </c>
      <c r="G313" s="11">
        <v>0</v>
      </c>
      <c r="H313" s="11">
        <v>10.709</v>
      </c>
      <c r="I313" s="11"/>
      <c r="J313" s="11">
        <f>H313+I313</f>
        <v>10.709</v>
      </c>
    </row>
    <row r="314" spans="1:10" ht="12" customHeight="1" hidden="1" thickBot="1">
      <c r="A314" s="369"/>
      <c r="B314" s="348"/>
      <c r="C314" s="346" t="s">
        <v>241</v>
      </c>
      <c r="D314" s="342">
        <v>2212</v>
      </c>
      <c r="E314" s="343">
        <v>5169</v>
      </c>
      <c r="F314" s="76" t="s">
        <v>78</v>
      </c>
      <c r="G314" s="10">
        <v>0</v>
      </c>
      <c r="H314" s="9">
        <v>60.681</v>
      </c>
      <c r="I314" s="9"/>
      <c r="J314" s="11">
        <f>H314+I314</f>
        <v>60.681</v>
      </c>
    </row>
    <row r="315" spans="1:10" ht="12" customHeight="1" hidden="1">
      <c r="A315" s="369"/>
      <c r="B315" s="322" t="s">
        <v>27</v>
      </c>
      <c r="C315" s="323" t="s">
        <v>382</v>
      </c>
      <c r="D315" s="324" t="s">
        <v>3</v>
      </c>
      <c r="E315" s="324" t="s">
        <v>3</v>
      </c>
      <c r="F315" s="339" t="s">
        <v>383</v>
      </c>
      <c r="G315" s="326">
        <f>SUM(G316:G317)</f>
        <v>0</v>
      </c>
      <c r="H315" s="326">
        <f>SUM(H316:H317)</f>
        <v>71.39</v>
      </c>
      <c r="I315" s="326">
        <f>SUM(I316:I317)</f>
        <v>0</v>
      </c>
      <c r="J315" s="326">
        <f>SUM(J316:J317)</f>
        <v>71.39</v>
      </c>
    </row>
    <row r="316" spans="1:10" ht="12" customHeight="1" hidden="1">
      <c r="A316" s="369"/>
      <c r="B316" s="340"/>
      <c r="C316" s="341"/>
      <c r="D316" s="342">
        <v>2212</v>
      </c>
      <c r="E316" s="343">
        <v>5169</v>
      </c>
      <c r="F316" s="76" t="s">
        <v>78</v>
      </c>
      <c r="G316" s="11">
        <v>0</v>
      </c>
      <c r="H316" s="11">
        <v>10.709</v>
      </c>
      <c r="I316" s="11"/>
      <c r="J316" s="11">
        <f>H316+I316</f>
        <v>10.709</v>
      </c>
    </row>
    <row r="317" spans="1:10" ht="12" customHeight="1" hidden="1" thickBot="1">
      <c r="A317" s="369"/>
      <c r="B317" s="348"/>
      <c r="C317" s="346" t="s">
        <v>241</v>
      </c>
      <c r="D317" s="342">
        <v>2212</v>
      </c>
      <c r="E317" s="343">
        <v>5169</v>
      </c>
      <c r="F317" s="76" t="s">
        <v>78</v>
      </c>
      <c r="G317" s="10">
        <v>0</v>
      </c>
      <c r="H317" s="9">
        <v>60.681</v>
      </c>
      <c r="I317" s="9"/>
      <c r="J317" s="11">
        <f>H317+I317</f>
        <v>60.681</v>
      </c>
    </row>
    <row r="318" spans="1:10" ht="12" customHeight="1" hidden="1">
      <c r="A318" s="369"/>
      <c r="B318" s="322" t="s">
        <v>27</v>
      </c>
      <c r="C318" s="323" t="s">
        <v>384</v>
      </c>
      <c r="D318" s="324" t="s">
        <v>3</v>
      </c>
      <c r="E318" s="324" t="s">
        <v>3</v>
      </c>
      <c r="F318" s="339" t="s">
        <v>385</v>
      </c>
      <c r="G318" s="326">
        <f>SUM(G319:G320)</f>
        <v>0</v>
      </c>
      <c r="H318" s="326">
        <f>SUM(H319:H320)</f>
        <v>71.39</v>
      </c>
      <c r="I318" s="326">
        <f>SUM(I319:I320)</f>
        <v>0</v>
      </c>
      <c r="J318" s="326">
        <f>SUM(J319:J320)</f>
        <v>71.39</v>
      </c>
    </row>
    <row r="319" spans="1:10" ht="12" customHeight="1" hidden="1">
      <c r="A319" s="369"/>
      <c r="B319" s="340"/>
      <c r="C319" s="341"/>
      <c r="D319" s="342">
        <v>2212</v>
      </c>
      <c r="E319" s="343">
        <v>5169</v>
      </c>
      <c r="F319" s="76" t="s">
        <v>78</v>
      </c>
      <c r="G319" s="11">
        <v>0</v>
      </c>
      <c r="H319" s="11">
        <v>10.709</v>
      </c>
      <c r="I319" s="11"/>
      <c r="J319" s="11">
        <f>H319+I319</f>
        <v>10.709</v>
      </c>
    </row>
    <row r="320" spans="1:10" ht="12" customHeight="1" hidden="1" thickBot="1">
      <c r="A320" s="369"/>
      <c r="B320" s="348"/>
      <c r="C320" s="346" t="s">
        <v>241</v>
      </c>
      <c r="D320" s="342">
        <v>2212</v>
      </c>
      <c r="E320" s="343">
        <v>5169</v>
      </c>
      <c r="F320" s="76" t="s">
        <v>78</v>
      </c>
      <c r="G320" s="10">
        <v>0</v>
      </c>
      <c r="H320" s="9">
        <v>60.681</v>
      </c>
      <c r="I320" s="9"/>
      <c r="J320" s="11">
        <f>H320+I320</f>
        <v>60.681</v>
      </c>
    </row>
    <row r="321" spans="1:10" ht="12" customHeight="1" hidden="1">
      <c r="A321" s="369"/>
      <c r="B321" s="322" t="s">
        <v>27</v>
      </c>
      <c r="C321" s="323" t="s">
        <v>386</v>
      </c>
      <c r="D321" s="324" t="s">
        <v>3</v>
      </c>
      <c r="E321" s="324" t="s">
        <v>3</v>
      </c>
      <c r="F321" s="339" t="s">
        <v>387</v>
      </c>
      <c r="G321" s="326">
        <f>SUM(G322:G323)</f>
        <v>0</v>
      </c>
      <c r="H321" s="326">
        <f>SUM(H322:H323)</f>
        <v>71.39</v>
      </c>
      <c r="I321" s="326">
        <f>SUM(I322:I323)</f>
        <v>0</v>
      </c>
      <c r="J321" s="326">
        <f>SUM(J322:J323)</f>
        <v>71.39</v>
      </c>
    </row>
    <row r="322" spans="1:10" ht="12" customHeight="1" hidden="1">
      <c r="A322" s="369"/>
      <c r="B322" s="340"/>
      <c r="C322" s="341"/>
      <c r="D322" s="342">
        <v>2212</v>
      </c>
      <c r="E322" s="343">
        <v>5169</v>
      </c>
      <c r="F322" s="76" t="s">
        <v>78</v>
      </c>
      <c r="G322" s="11">
        <v>0</v>
      </c>
      <c r="H322" s="11">
        <v>10.709</v>
      </c>
      <c r="I322" s="11"/>
      <c r="J322" s="11">
        <f>H322+I322</f>
        <v>10.709</v>
      </c>
    </row>
    <row r="323" spans="1:10" ht="12" customHeight="1" hidden="1" thickBot="1">
      <c r="A323" s="369"/>
      <c r="B323" s="348"/>
      <c r="C323" s="346" t="s">
        <v>241</v>
      </c>
      <c r="D323" s="342">
        <v>2212</v>
      </c>
      <c r="E323" s="343">
        <v>5169</v>
      </c>
      <c r="F323" s="76" t="s">
        <v>78</v>
      </c>
      <c r="G323" s="10">
        <v>0</v>
      </c>
      <c r="H323" s="9">
        <v>60.681</v>
      </c>
      <c r="I323" s="9"/>
      <c r="J323" s="11">
        <f>H323+I323</f>
        <v>60.681</v>
      </c>
    </row>
    <row r="324" spans="1:10" ht="12" customHeight="1" hidden="1">
      <c r="A324" s="369"/>
      <c r="B324" s="322" t="s">
        <v>27</v>
      </c>
      <c r="C324" s="323" t="s">
        <v>388</v>
      </c>
      <c r="D324" s="324" t="s">
        <v>3</v>
      </c>
      <c r="E324" s="324" t="s">
        <v>3</v>
      </c>
      <c r="F324" s="339" t="s">
        <v>389</v>
      </c>
      <c r="G324" s="326">
        <f>SUM(G325:G326)</f>
        <v>0</v>
      </c>
      <c r="H324" s="326">
        <f>SUM(H325:H326)</f>
        <v>71.39</v>
      </c>
      <c r="I324" s="326">
        <f>SUM(I325:I326)</f>
        <v>0</v>
      </c>
      <c r="J324" s="326">
        <f>SUM(J325:J326)</f>
        <v>71.39</v>
      </c>
    </row>
    <row r="325" spans="1:10" ht="12" customHeight="1" hidden="1">
      <c r="A325" s="369"/>
      <c r="B325" s="340"/>
      <c r="C325" s="341"/>
      <c r="D325" s="342">
        <v>2212</v>
      </c>
      <c r="E325" s="343">
        <v>5169</v>
      </c>
      <c r="F325" s="76" t="s">
        <v>78</v>
      </c>
      <c r="G325" s="11">
        <v>0</v>
      </c>
      <c r="H325" s="11">
        <v>10.709</v>
      </c>
      <c r="I325" s="11"/>
      <c r="J325" s="11">
        <f>H325+I325</f>
        <v>10.709</v>
      </c>
    </row>
    <row r="326" spans="1:10" ht="12" customHeight="1" hidden="1" thickBot="1">
      <c r="A326" s="369"/>
      <c r="B326" s="348"/>
      <c r="C326" s="346" t="s">
        <v>241</v>
      </c>
      <c r="D326" s="342">
        <v>2212</v>
      </c>
      <c r="E326" s="343">
        <v>5169</v>
      </c>
      <c r="F326" s="76" t="s">
        <v>78</v>
      </c>
      <c r="G326" s="10">
        <v>0</v>
      </c>
      <c r="H326" s="9">
        <v>60.681</v>
      </c>
      <c r="I326" s="9"/>
      <c r="J326" s="11">
        <f>H326+I326</f>
        <v>60.681</v>
      </c>
    </row>
    <row r="327" spans="1:10" ht="12" customHeight="1" hidden="1">
      <c r="A327" s="369"/>
      <c r="B327" s="322" t="s">
        <v>27</v>
      </c>
      <c r="C327" s="323" t="s">
        <v>390</v>
      </c>
      <c r="D327" s="324" t="s">
        <v>3</v>
      </c>
      <c r="E327" s="324" t="s">
        <v>3</v>
      </c>
      <c r="F327" s="339" t="s">
        <v>391</v>
      </c>
      <c r="G327" s="326">
        <f>SUM(G328:G329)</f>
        <v>0</v>
      </c>
      <c r="H327" s="326">
        <f>SUM(H328:H329)</f>
        <v>71.39</v>
      </c>
      <c r="I327" s="326">
        <f>SUM(I328:I329)</f>
        <v>0</v>
      </c>
      <c r="J327" s="326">
        <f>SUM(J328:J329)</f>
        <v>71.39</v>
      </c>
    </row>
    <row r="328" spans="1:10" ht="12" customHeight="1" hidden="1">
      <c r="A328" s="369"/>
      <c r="B328" s="340"/>
      <c r="C328" s="341"/>
      <c r="D328" s="342">
        <v>2212</v>
      </c>
      <c r="E328" s="343">
        <v>5169</v>
      </c>
      <c r="F328" s="76" t="s">
        <v>78</v>
      </c>
      <c r="G328" s="11">
        <v>0</v>
      </c>
      <c r="H328" s="11">
        <v>10.709</v>
      </c>
      <c r="I328" s="11"/>
      <c r="J328" s="11">
        <f>H328+I328</f>
        <v>10.709</v>
      </c>
    </row>
    <row r="329" spans="1:10" ht="12" customHeight="1" hidden="1" thickBot="1">
      <c r="A329" s="369"/>
      <c r="B329" s="352"/>
      <c r="C329" s="353" t="s">
        <v>241</v>
      </c>
      <c r="D329" s="330">
        <v>2212</v>
      </c>
      <c r="E329" s="351">
        <v>5169</v>
      </c>
      <c r="F329" s="288" t="s">
        <v>78</v>
      </c>
      <c r="G329" s="8">
        <v>0</v>
      </c>
      <c r="H329" s="8">
        <v>60.681</v>
      </c>
      <c r="I329" s="8"/>
      <c r="J329" s="8">
        <f>H329+I329</f>
        <v>60.681</v>
      </c>
    </row>
    <row r="330" spans="1:10" ht="12" customHeight="1" hidden="1">
      <c r="A330" s="369"/>
      <c r="B330" s="322" t="s">
        <v>27</v>
      </c>
      <c r="C330" s="323" t="s">
        <v>392</v>
      </c>
      <c r="D330" s="324" t="s">
        <v>3</v>
      </c>
      <c r="E330" s="324" t="s">
        <v>3</v>
      </c>
      <c r="F330" s="339" t="s">
        <v>393</v>
      </c>
      <c r="G330" s="326">
        <f>SUM(G331:G332)</f>
        <v>0</v>
      </c>
      <c r="H330" s="326">
        <f>SUM(H331:H332)</f>
        <v>71.39</v>
      </c>
      <c r="I330" s="326">
        <f>SUM(I331:I332)</f>
        <v>0</v>
      </c>
      <c r="J330" s="326">
        <f>SUM(J331:J332)</f>
        <v>71.39</v>
      </c>
    </row>
    <row r="331" spans="1:10" ht="12" customHeight="1" hidden="1">
      <c r="A331" s="369"/>
      <c r="B331" s="340"/>
      <c r="C331" s="341"/>
      <c r="D331" s="342">
        <v>2212</v>
      </c>
      <c r="E331" s="343">
        <v>5169</v>
      </c>
      <c r="F331" s="76" t="s">
        <v>78</v>
      </c>
      <c r="G331" s="11">
        <v>0</v>
      </c>
      <c r="H331" s="11">
        <v>10.709</v>
      </c>
      <c r="I331" s="11"/>
      <c r="J331" s="11">
        <f>H331+I331</f>
        <v>10.709</v>
      </c>
    </row>
    <row r="332" spans="1:10" ht="12" customHeight="1" hidden="1" thickBot="1">
      <c r="A332" s="369"/>
      <c r="B332" s="348"/>
      <c r="C332" s="346" t="s">
        <v>241</v>
      </c>
      <c r="D332" s="342">
        <v>2212</v>
      </c>
      <c r="E332" s="343">
        <v>5169</v>
      </c>
      <c r="F332" s="76" t="s">
        <v>78</v>
      </c>
      <c r="G332" s="10">
        <v>0</v>
      </c>
      <c r="H332" s="9">
        <v>60.681</v>
      </c>
      <c r="I332" s="9"/>
      <c r="J332" s="11">
        <f>H332+I332</f>
        <v>60.681</v>
      </c>
    </row>
    <row r="333" spans="1:10" ht="12" customHeight="1" hidden="1">
      <c r="A333" s="369"/>
      <c r="B333" s="322" t="s">
        <v>27</v>
      </c>
      <c r="C333" s="323" t="s">
        <v>394</v>
      </c>
      <c r="D333" s="324" t="s">
        <v>3</v>
      </c>
      <c r="E333" s="324" t="s">
        <v>3</v>
      </c>
      <c r="F333" s="339" t="s">
        <v>395</v>
      </c>
      <c r="G333" s="326">
        <f>SUM(G334:G335)</f>
        <v>0</v>
      </c>
      <c r="H333" s="326">
        <f>SUM(H334:H335)</f>
        <v>71.39</v>
      </c>
      <c r="I333" s="326">
        <f>SUM(I334:I335)</f>
        <v>0</v>
      </c>
      <c r="J333" s="326">
        <f>SUM(J334:J335)</f>
        <v>71.39</v>
      </c>
    </row>
    <row r="334" spans="1:10" ht="12" customHeight="1" hidden="1">
      <c r="A334" s="369"/>
      <c r="B334" s="340"/>
      <c r="C334" s="341"/>
      <c r="D334" s="342">
        <v>2212</v>
      </c>
      <c r="E334" s="343">
        <v>5169</v>
      </c>
      <c r="F334" s="76" t="s">
        <v>78</v>
      </c>
      <c r="G334" s="11">
        <v>0</v>
      </c>
      <c r="H334" s="11">
        <v>10.709</v>
      </c>
      <c r="I334" s="11"/>
      <c r="J334" s="11">
        <f>H334+I334</f>
        <v>10.709</v>
      </c>
    </row>
    <row r="335" spans="1:10" ht="12" customHeight="1" hidden="1" thickBot="1">
      <c r="A335" s="369"/>
      <c r="B335" s="348"/>
      <c r="C335" s="346" t="s">
        <v>241</v>
      </c>
      <c r="D335" s="342">
        <v>2212</v>
      </c>
      <c r="E335" s="343">
        <v>5169</v>
      </c>
      <c r="F335" s="76" t="s">
        <v>78</v>
      </c>
      <c r="G335" s="10">
        <v>0</v>
      </c>
      <c r="H335" s="9">
        <v>60.681</v>
      </c>
      <c r="I335" s="9"/>
      <c r="J335" s="11">
        <f>H335+I335</f>
        <v>60.681</v>
      </c>
    </row>
    <row r="336" spans="1:10" ht="12" customHeight="1" hidden="1">
      <c r="A336" s="369"/>
      <c r="B336" s="322" t="s">
        <v>27</v>
      </c>
      <c r="C336" s="323" t="s">
        <v>396</v>
      </c>
      <c r="D336" s="324" t="s">
        <v>3</v>
      </c>
      <c r="E336" s="324" t="s">
        <v>3</v>
      </c>
      <c r="F336" s="339" t="s">
        <v>397</v>
      </c>
      <c r="G336" s="326">
        <f>SUM(G337:G338)</f>
        <v>0</v>
      </c>
      <c r="H336" s="326">
        <f>SUM(H337:H338)</f>
        <v>71.39</v>
      </c>
      <c r="I336" s="326">
        <f>SUM(I337:I338)</f>
        <v>0</v>
      </c>
      <c r="J336" s="326">
        <f>SUM(J337:J338)</f>
        <v>71.39</v>
      </c>
    </row>
    <row r="337" spans="1:10" ht="12" customHeight="1" hidden="1">
      <c r="A337" s="369"/>
      <c r="B337" s="340"/>
      <c r="C337" s="341"/>
      <c r="D337" s="342">
        <v>2212</v>
      </c>
      <c r="E337" s="343">
        <v>5169</v>
      </c>
      <c r="F337" s="76" t="s">
        <v>78</v>
      </c>
      <c r="G337" s="11">
        <v>0</v>
      </c>
      <c r="H337" s="11">
        <v>10.709</v>
      </c>
      <c r="I337" s="11"/>
      <c r="J337" s="11">
        <f>H337+I337</f>
        <v>10.709</v>
      </c>
    </row>
    <row r="338" spans="1:10" ht="12" customHeight="1" hidden="1" thickBot="1">
      <c r="A338" s="369"/>
      <c r="B338" s="348"/>
      <c r="C338" s="346" t="s">
        <v>241</v>
      </c>
      <c r="D338" s="342">
        <v>2212</v>
      </c>
      <c r="E338" s="343">
        <v>5169</v>
      </c>
      <c r="F338" s="76" t="s">
        <v>78</v>
      </c>
      <c r="G338" s="10">
        <v>0</v>
      </c>
      <c r="H338" s="9">
        <v>60.681</v>
      </c>
      <c r="I338" s="9"/>
      <c r="J338" s="11">
        <f>H338+I338</f>
        <v>60.681</v>
      </c>
    </row>
    <row r="339" spans="1:10" ht="12" customHeight="1" hidden="1">
      <c r="A339" s="369"/>
      <c r="B339" s="322" t="s">
        <v>27</v>
      </c>
      <c r="C339" s="323" t="s">
        <v>398</v>
      </c>
      <c r="D339" s="324" t="s">
        <v>3</v>
      </c>
      <c r="E339" s="324" t="s">
        <v>3</v>
      </c>
      <c r="F339" s="339" t="s">
        <v>399</v>
      </c>
      <c r="G339" s="326">
        <f>SUM(G340:G341)</f>
        <v>0</v>
      </c>
      <c r="H339" s="326">
        <f>SUM(H340:H341)</f>
        <v>71.39</v>
      </c>
      <c r="I339" s="326">
        <f>SUM(I340:I341)</f>
        <v>0</v>
      </c>
      <c r="J339" s="326">
        <f>SUM(J340:J341)</f>
        <v>71.39</v>
      </c>
    </row>
    <row r="340" spans="1:10" ht="12" customHeight="1" hidden="1">
      <c r="A340" s="369"/>
      <c r="B340" s="340"/>
      <c r="C340" s="341"/>
      <c r="D340" s="342">
        <v>2212</v>
      </c>
      <c r="E340" s="343">
        <v>5169</v>
      </c>
      <c r="F340" s="76" t="s">
        <v>78</v>
      </c>
      <c r="G340" s="11">
        <v>0</v>
      </c>
      <c r="H340" s="11">
        <v>10.709</v>
      </c>
      <c r="I340" s="11"/>
      <c r="J340" s="11">
        <f>H340+I340</f>
        <v>10.709</v>
      </c>
    </row>
    <row r="341" spans="1:10" ht="12" customHeight="1" hidden="1" thickBot="1">
      <c r="A341" s="369"/>
      <c r="B341" s="348"/>
      <c r="C341" s="346" t="s">
        <v>241</v>
      </c>
      <c r="D341" s="342">
        <v>2212</v>
      </c>
      <c r="E341" s="343">
        <v>5169</v>
      </c>
      <c r="F341" s="76" t="s">
        <v>78</v>
      </c>
      <c r="G341" s="10">
        <v>0</v>
      </c>
      <c r="H341" s="9">
        <v>60.681</v>
      </c>
      <c r="I341" s="9"/>
      <c r="J341" s="11">
        <f>H341+I341</f>
        <v>60.681</v>
      </c>
    </row>
    <row r="342" spans="1:10" ht="12" customHeight="1" hidden="1">
      <c r="A342" s="369"/>
      <c r="B342" s="322" t="s">
        <v>27</v>
      </c>
      <c r="C342" s="323" t="s">
        <v>400</v>
      </c>
      <c r="D342" s="324" t="s">
        <v>3</v>
      </c>
      <c r="E342" s="324" t="s">
        <v>3</v>
      </c>
      <c r="F342" s="339" t="s">
        <v>401</v>
      </c>
      <c r="G342" s="326">
        <f>SUM(G343:G344)</f>
        <v>0</v>
      </c>
      <c r="H342" s="326">
        <f>SUM(H343:H344)</f>
        <v>71.39</v>
      </c>
      <c r="I342" s="326">
        <f>SUM(I343:I344)</f>
        <v>0</v>
      </c>
      <c r="J342" s="326">
        <f>SUM(J343:J344)</f>
        <v>71.39</v>
      </c>
    </row>
    <row r="343" spans="1:10" ht="12" customHeight="1" hidden="1">
      <c r="A343" s="369"/>
      <c r="B343" s="340"/>
      <c r="C343" s="341"/>
      <c r="D343" s="342">
        <v>2212</v>
      </c>
      <c r="E343" s="343">
        <v>5169</v>
      </c>
      <c r="F343" s="76" t="s">
        <v>78</v>
      </c>
      <c r="G343" s="11">
        <v>0</v>
      </c>
      <c r="H343" s="11">
        <v>10.709</v>
      </c>
      <c r="I343" s="11"/>
      <c r="J343" s="11">
        <f>H343+I343</f>
        <v>10.709</v>
      </c>
    </row>
    <row r="344" spans="1:10" ht="12" customHeight="1" hidden="1" thickBot="1">
      <c r="A344" s="369"/>
      <c r="B344" s="348"/>
      <c r="C344" s="346" t="s">
        <v>241</v>
      </c>
      <c r="D344" s="342">
        <v>2212</v>
      </c>
      <c r="E344" s="343">
        <v>5169</v>
      </c>
      <c r="F344" s="76" t="s">
        <v>78</v>
      </c>
      <c r="G344" s="10">
        <v>0</v>
      </c>
      <c r="H344" s="9">
        <v>60.681</v>
      </c>
      <c r="I344" s="9"/>
      <c r="J344" s="11">
        <f>H344+I344</f>
        <v>60.681</v>
      </c>
    </row>
    <row r="345" spans="1:10" ht="12" customHeight="1" hidden="1">
      <c r="A345" s="369"/>
      <c r="B345" s="322" t="s">
        <v>27</v>
      </c>
      <c r="C345" s="323" t="s">
        <v>402</v>
      </c>
      <c r="D345" s="324" t="s">
        <v>3</v>
      </c>
      <c r="E345" s="324" t="s">
        <v>3</v>
      </c>
      <c r="F345" s="339" t="s">
        <v>403</v>
      </c>
      <c r="G345" s="326">
        <f>SUM(G346:G347)</f>
        <v>0</v>
      </c>
      <c r="H345" s="326">
        <f>SUM(H346:H347)</f>
        <v>65.945</v>
      </c>
      <c r="I345" s="326">
        <f>SUM(I346:I347)</f>
        <v>0</v>
      </c>
      <c r="J345" s="326">
        <f>SUM(J346:J347)</f>
        <v>65.945</v>
      </c>
    </row>
    <row r="346" spans="1:10" ht="12" customHeight="1" hidden="1">
      <c r="A346" s="369"/>
      <c r="B346" s="340"/>
      <c r="C346" s="341"/>
      <c r="D346" s="342">
        <v>2212</v>
      </c>
      <c r="E346" s="343">
        <v>5169</v>
      </c>
      <c r="F346" s="76" t="s">
        <v>78</v>
      </c>
      <c r="G346" s="11">
        <v>0</v>
      </c>
      <c r="H346" s="11">
        <v>9.892</v>
      </c>
      <c r="I346" s="11"/>
      <c r="J346" s="11">
        <f>H346+I346</f>
        <v>9.892</v>
      </c>
    </row>
    <row r="347" spans="1:10" ht="12" customHeight="1" hidden="1" thickBot="1">
      <c r="A347" s="369"/>
      <c r="B347" s="348"/>
      <c r="C347" s="346" t="s">
        <v>241</v>
      </c>
      <c r="D347" s="342">
        <v>2212</v>
      </c>
      <c r="E347" s="343">
        <v>5169</v>
      </c>
      <c r="F347" s="76" t="s">
        <v>78</v>
      </c>
      <c r="G347" s="10">
        <v>0</v>
      </c>
      <c r="H347" s="8">
        <v>56.053</v>
      </c>
      <c r="I347" s="9"/>
      <c r="J347" s="11">
        <f>H347+I347</f>
        <v>56.053</v>
      </c>
    </row>
    <row r="348" spans="1:10" ht="12" customHeight="1" hidden="1">
      <c r="A348" s="369"/>
      <c r="B348" s="322" t="s">
        <v>27</v>
      </c>
      <c r="C348" s="323" t="s">
        <v>404</v>
      </c>
      <c r="D348" s="324" t="s">
        <v>3</v>
      </c>
      <c r="E348" s="324" t="s">
        <v>3</v>
      </c>
      <c r="F348" s="339" t="s">
        <v>405</v>
      </c>
      <c r="G348" s="326">
        <f>SUM(G349:G350)</f>
        <v>0</v>
      </c>
      <c r="H348" s="326">
        <f>SUM(H349:H350)</f>
        <v>71.995</v>
      </c>
      <c r="I348" s="326">
        <f>SUM(I349:I350)</f>
        <v>0</v>
      </c>
      <c r="J348" s="326">
        <f>SUM(J349:J350)</f>
        <v>71.995</v>
      </c>
    </row>
    <row r="349" spans="1:10" ht="12" customHeight="1" hidden="1">
      <c r="A349" s="369"/>
      <c r="B349" s="340"/>
      <c r="C349" s="341"/>
      <c r="D349" s="342">
        <v>2212</v>
      </c>
      <c r="E349" s="343">
        <v>5169</v>
      </c>
      <c r="F349" s="76" t="s">
        <v>78</v>
      </c>
      <c r="G349" s="11">
        <v>0</v>
      </c>
      <c r="H349" s="11">
        <v>10.8</v>
      </c>
      <c r="I349" s="11"/>
      <c r="J349" s="11">
        <f>H349+I349</f>
        <v>10.8</v>
      </c>
    </row>
    <row r="350" spans="1:10" ht="12" customHeight="1" hidden="1" thickBot="1">
      <c r="A350" s="369"/>
      <c r="B350" s="352"/>
      <c r="C350" s="353" t="s">
        <v>241</v>
      </c>
      <c r="D350" s="330">
        <v>2212</v>
      </c>
      <c r="E350" s="351">
        <v>5169</v>
      </c>
      <c r="F350" s="288" t="s">
        <v>78</v>
      </c>
      <c r="G350" s="8">
        <v>0</v>
      </c>
      <c r="H350" s="8">
        <v>61.195</v>
      </c>
      <c r="I350" s="9"/>
      <c r="J350" s="8">
        <f>H350+I350</f>
        <v>61.195</v>
      </c>
    </row>
    <row r="351" spans="1:10" ht="12" customHeight="1" hidden="1">
      <c r="A351" s="369"/>
      <c r="B351" s="322" t="s">
        <v>27</v>
      </c>
      <c r="C351" s="323" t="s">
        <v>406</v>
      </c>
      <c r="D351" s="324" t="s">
        <v>3</v>
      </c>
      <c r="E351" s="324" t="s">
        <v>3</v>
      </c>
      <c r="F351" s="339" t="s">
        <v>407</v>
      </c>
      <c r="G351" s="326">
        <f>SUM(G352:G353)</f>
        <v>0</v>
      </c>
      <c r="H351" s="326">
        <f>SUM(H352:H353)</f>
        <v>65.945</v>
      </c>
      <c r="I351" s="326">
        <f>SUM(I352:I353)</f>
        <v>0</v>
      </c>
      <c r="J351" s="326">
        <f>SUM(J352:J353)</f>
        <v>65.945</v>
      </c>
    </row>
    <row r="352" spans="1:10" ht="12" customHeight="1" hidden="1">
      <c r="A352" s="369"/>
      <c r="B352" s="340"/>
      <c r="C352" s="341"/>
      <c r="D352" s="342">
        <v>2212</v>
      </c>
      <c r="E352" s="343">
        <v>5169</v>
      </c>
      <c r="F352" s="76" t="s">
        <v>78</v>
      </c>
      <c r="G352" s="11">
        <v>0</v>
      </c>
      <c r="H352" s="11">
        <v>9.892</v>
      </c>
      <c r="I352" s="11"/>
      <c r="J352" s="11">
        <f>H352+I352</f>
        <v>9.892</v>
      </c>
    </row>
    <row r="353" spans="1:10" ht="12" customHeight="1" hidden="1" thickBot="1">
      <c r="A353" s="369"/>
      <c r="B353" s="348"/>
      <c r="C353" s="346" t="s">
        <v>241</v>
      </c>
      <c r="D353" s="342">
        <v>2212</v>
      </c>
      <c r="E353" s="343">
        <v>5169</v>
      </c>
      <c r="F353" s="76" t="s">
        <v>78</v>
      </c>
      <c r="G353" s="10">
        <v>0</v>
      </c>
      <c r="H353" s="9">
        <v>56.053</v>
      </c>
      <c r="I353" s="9"/>
      <c r="J353" s="11">
        <f>H353+I353</f>
        <v>56.053</v>
      </c>
    </row>
    <row r="354" spans="1:10" ht="12" customHeight="1" hidden="1">
      <c r="A354" s="369"/>
      <c r="B354" s="322" t="s">
        <v>27</v>
      </c>
      <c r="C354" s="323" t="s">
        <v>408</v>
      </c>
      <c r="D354" s="324" t="s">
        <v>3</v>
      </c>
      <c r="E354" s="324" t="s">
        <v>3</v>
      </c>
      <c r="F354" s="339" t="s">
        <v>409</v>
      </c>
      <c r="G354" s="326">
        <f>SUM(G355:G356)</f>
        <v>0</v>
      </c>
      <c r="H354" s="326">
        <f>SUM(H355:H356)</f>
        <v>65.945</v>
      </c>
      <c r="I354" s="326">
        <f>SUM(I355:I356)</f>
        <v>0</v>
      </c>
      <c r="J354" s="326">
        <f>SUM(J355:J356)</f>
        <v>65.945</v>
      </c>
    </row>
    <row r="355" spans="1:10" ht="12" customHeight="1" hidden="1">
      <c r="A355" s="369"/>
      <c r="B355" s="340"/>
      <c r="C355" s="341"/>
      <c r="D355" s="342">
        <v>2212</v>
      </c>
      <c r="E355" s="343">
        <v>5169</v>
      </c>
      <c r="F355" s="76" t="s">
        <v>78</v>
      </c>
      <c r="G355" s="11">
        <v>0</v>
      </c>
      <c r="H355" s="11">
        <v>9.892</v>
      </c>
      <c r="I355" s="11"/>
      <c r="J355" s="11">
        <f>H355+I355</f>
        <v>9.892</v>
      </c>
    </row>
    <row r="356" spans="1:10" ht="12" customHeight="1" hidden="1" thickBot="1">
      <c r="A356" s="369"/>
      <c r="B356" s="348"/>
      <c r="C356" s="346" t="s">
        <v>241</v>
      </c>
      <c r="D356" s="342">
        <v>2212</v>
      </c>
      <c r="E356" s="343">
        <v>5169</v>
      </c>
      <c r="F356" s="76" t="s">
        <v>78</v>
      </c>
      <c r="G356" s="10">
        <v>0</v>
      </c>
      <c r="H356" s="9">
        <v>56.053</v>
      </c>
      <c r="I356" s="9"/>
      <c r="J356" s="11">
        <f>H356+I356</f>
        <v>56.053</v>
      </c>
    </row>
    <row r="357" spans="1:10" ht="12" customHeight="1" hidden="1">
      <c r="A357" s="369"/>
      <c r="B357" s="322" t="s">
        <v>27</v>
      </c>
      <c r="C357" s="323" t="s">
        <v>410</v>
      </c>
      <c r="D357" s="324" t="s">
        <v>3</v>
      </c>
      <c r="E357" s="324" t="s">
        <v>3</v>
      </c>
      <c r="F357" s="339" t="s">
        <v>411</v>
      </c>
      <c r="G357" s="326">
        <f>SUM(G358:G359)</f>
        <v>0</v>
      </c>
      <c r="H357" s="326">
        <f>SUM(H358:H359)</f>
        <v>59.894999999999996</v>
      </c>
      <c r="I357" s="326">
        <f>SUM(I358:I359)</f>
        <v>0</v>
      </c>
      <c r="J357" s="326">
        <f>SUM(J358:J359)</f>
        <v>59.894999999999996</v>
      </c>
    </row>
    <row r="358" spans="1:10" ht="12" customHeight="1" hidden="1">
      <c r="A358" s="369"/>
      <c r="B358" s="340"/>
      <c r="C358" s="341"/>
      <c r="D358" s="342">
        <v>2212</v>
      </c>
      <c r="E358" s="343">
        <v>5169</v>
      </c>
      <c r="F358" s="76" t="s">
        <v>78</v>
      </c>
      <c r="G358" s="11">
        <v>0</v>
      </c>
      <c r="H358" s="11">
        <v>8.985</v>
      </c>
      <c r="I358" s="11"/>
      <c r="J358" s="11">
        <f>H358+I358</f>
        <v>8.985</v>
      </c>
    </row>
    <row r="359" spans="1:10" ht="12" customHeight="1" hidden="1" thickBot="1">
      <c r="A359" s="369"/>
      <c r="B359" s="348"/>
      <c r="C359" s="346" t="s">
        <v>241</v>
      </c>
      <c r="D359" s="342">
        <v>2212</v>
      </c>
      <c r="E359" s="343">
        <v>5169</v>
      </c>
      <c r="F359" s="76" t="s">
        <v>78</v>
      </c>
      <c r="G359" s="10">
        <v>0</v>
      </c>
      <c r="H359" s="9">
        <v>50.91</v>
      </c>
      <c r="I359" s="9"/>
      <c r="J359" s="11">
        <f>H359+I359</f>
        <v>50.91</v>
      </c>
    </row>
    <row r="360" spans="1:10" ht="12" customHeight="1" thickBot="1">
      <c r="A360" s="369"/>
      <c r="B360" s="333" t="s">
        <v>27</v>
      </c>
      <c r="C360" s="334" t="s">
        <v>3</v>
      </c>
      <c r="D360" s="335" t="s">
        <v>3</v>
      </c>
      <c r="E360" s="336" t="s">
        <v>3</v>
      </c>
      <c r="F360" s="337" t="s">
        <v>420</v>
      </c>
      <c r="G360" s="338">
        <f>G361+G363+G365+G367+G369+G371+G373+G375+G377+G379+G381+G383+G385+G387+G389+G391</f>
        <v>0</v>
      </c>
      <c r="H360" s="338">
        <f>H361+H363+H365+H367+H369+H371+H373+H375+H377+H379+H381+H383+H385+H387+H389+H391</f>
        <v>29282.999999999996</v>
      </c>
      <c r="I360" s="338">
        <f>I361+I363+I365+I367+I369+I371+I373+I375+I377+I379+I381+I383+I385+I387+I389+I391</f>
        <v>0</v>
      </c>
      <c r="J360" s="338">
        <f>J361+J363+J365+J367+J369+J371+J373+J375+J377+J379+J381+J383+J385+J387+J389+J391</f>
        <v>29282.999999999996</v>
      </c>
    </row>
    <row r="361" spans="1:10" ht="12" customHeight="1" hidden="1">
      <c r="A361" s="369"/>
      <c r="B361" s="322" t="s">
        <v>27</v>
      </c>
      <c r="C361" s="323" t="s">
        <v>421</v>
      </c>
      <c r="D361" s="324" t="s">
        <v>3</v>
      </c>
      <c r="E361" s="324" t="s">
        <v>3</v>
      </c>
      <c r="F361" s="339" t="s">
        <v>422</v>
      </c>
      <c r="G361" s="326">
        <f>SUM(G362:G362)</f>
        <v>0</v>
      </c>
      <c r="H361" s="326">
        <f>SUM(H362:H362)</f>
        <v>427.70456</v>
      </c>
      <c r="I361" s="326">
        <f>SUM(I362:I362)</f>
        <v>0</v>
      </c>
      <c r="J361" s="326">
        <f>SUM(J362:J362)</f>
        <v>427.70456</v>
      </c>
    </row>
    <row r="362" spans="1:11" ht="12" customHeight="1" hidden="1">
      <c r="A362" s="369"/>
      <c r="B362" s="345"/>
      <c r="C362" s="346" t="s">
        <v>241</v>
      </c>
      <c r="D362" s="342">
        <v>2212</v>
      </c>
      <c r="E362" s="343">
        <v>5901</v>
      </c>
      <c r="F362" s="344" t="s">
        <v>240</v>
      </c>
      <c r="G362" s="10">
        <v>0</v>
      </c>
      <c r="H362" s="11">
        <v>427.70456</v>
      </c>
      <c r="I362" s="11"/>
      <c r="J362" s="11">
        <f>H362+I362</f>
        <v>427.70456</v>
      </c>
      <c r="K362" s="403"/>
    </row>
    <row r="363" spans="1:10" ht="12" customHeight="1" hidden="1">
      <c r="A363" s="369"/>
      <c r="B363" s="322" t="s">
        <v>27</v>
      </c>
      <c r="C363" s="323" t="s">
        <v>423</v>
      </c>
      <c r="D363" s="324" t="s">
        <v>3</v>
      </c>
      <c r="E363" s="324" t="s">
        <v>3</v>
      </c>
      <c r="F363" s="339" t="s">
        <v>424</v>
      </c>
      <c r="G363" s="326">
        <f>SUM(G364:G364)</f>
        <v>0</v>
      </c>
      <c r="H363" s="326">
        <f>SUM(H364:H364)</f>
        <v>241.787</v>
      </c>
      <c r="I363" s="326">
        <f>SUM(I364:I364)</f>
        <v>0</v>
      </c>
      <c r="J363" s="326">
        <f>SUM(J364:J364)</f>
        <v>241.787</v>
      </c>
    </row>
    <row r="364" spans="1:10" ht="12" customHeight="1" hidden="1">
      <c r="A364" s="369"/>
      <c r="B364" s="345"/>
      <c r="C364" s="346" t="s">
        <v>241</v>
      </c>
      <c r="D364" s="342">
        <v>2212</v>
      </c>
      <c r="E364" s="343">
        <v>5171</v>
      </c>
      <c r="F364" s="404" t="s">
        <v>160</v>
      </c>
      <c r="G364" s="10">
        <v>0</v>
      </c>
      <c r="H364" s="10">
        <v>241.787</v>
      </c>
      <c r="I364" s="11"/>
      <c r="J364" s="11">
        <f>H364+I364</f>
        <v>241.787</v>
      </c>
    </row>
    <row r="365" spans="1:10" ht="12" customHeight="1" hidden="1">
      <c r="A365" s="369"/>
      <c r="B365" s="322" t="s">
        <v>27</v>
      </c>
      <c r="C365" s="323" t="s">
        <v>425</v>
      </c>
      <c r="D365" s="324" t="s">
        <v>3</v>
      </c>
      <c r="E365" s="324" t="s">
        <v>3</v>
      </c>
      <c r="F365" s="339" t="s">
        <v>426</v>
      </c>
      <c r="G365" s="326">
        <f>SUM(G366:G366)</f>
        <v>0</v>
      </c>
      <c r="H365" s="326">
        <f>SUM(H366:H366)</f>
        <v>707.43629</v>
      </c>
      <c r="I365" s="326">
        <f>SUM(I366:I366)</f>
        <v>0</v>
      </c>
      <c r="J365" s="326">
        <f>SUM(J366:J366)</f>
        <v>707.43629</v>
      </c>
    </row>
    <row r="366" spans="1:10" ht="12" customHeight="1" hidden="1">
      <c r="A366" s="369"/>
      <c r="B366" s="345"/>
      <c r="C366" s="346" t="s">
        <v>241</v>
      </c>
      <c r="D366" s="342">
        <v>2212</v>
      </c>
      <c r="E366" s="343">
        <v>5171</v>
      </c>
      <c r="F366" s="404" t="s">
        <v>160</v>
      </c>
      <c r="G366" s="10">
        <v>0</v>
      </c>
      <c r="H366" s="10">
        <v>707.43629</v>
      </c>
      <c r="I366" s="11"/>
      <c r="J366" s="11">
        <f>H366+I366</f>
        <v>707.43629</v>
      </c>
    </row>
    <row r="367" spans="1:10" ht="12" customHeight="1" hidden="1">
      <c r="A367" s="369"/>
      <c r="B367" s="322" t="s">
        <v>27</v>
      </c>
      <c r="C367" s="323" t="s">
        <v>427</v>
      </c>
      <c r="D367" s="324" t="s">
        <v>3</v>
      </c>
      <c r="E367" s="324" t="s">
        <v>3</v>
      </c>
      <c r="F367" s="339" t="s">
        <v>428</v>
      </c>
      <c r="G367" s="326">
        <f>SUM(G368:G368)</f>
        <v>0</v>
      </c>
      <c r="H367" s="326">
        <f>SUM(H368:H368)</f>
        <v>1352.625</v>
      </c>
      <c r="I367" s="326">
        <f>SUM(I368:I368)</f>
        <v>0</v>
      </c>
      <c r="J367" s="326">
        <f>SUM(J368:J368)</f>
        <v>1352.625</v>
      </c>
    </row>
    <row r="368" spans="1:10" ht="12" customHeight="1" hidden="1">
      <c r="A368" s="369"/>
      <c r="B368" s="348"/>
      <c r="C368" s="346" t="s">
        <v>241</v>
      </c>
      <c r="D368" s="342">
        <v>2212</v>
      </c>
      <c r="E368" s="343">
        <v>5171</v>
      </c>
      <c r="F368" s="404" t="s">
        <v>160</v>
      </c>
      <c r="G368" s="10">
        <v>0</v>
      </c>
      <c r="H368" s="9">
        <v>1352.625</v>
      </c>
      <c r="I368" s="11"/>
      <c r="J368" s="11">
        <f>H368+I368</f>
        <v>1352.625</v>
      </c>
    </row>
    <row r="369" spans="1:10" ht="12" customHeight="1" hidden="1">
      <c r="A369" s="369"/>
      <c r="B369" s="322" t="s">
        <v>27</v>
      </c>
      <c r="C369" s="323" t="s">
        <v>429</v>
      </c>
      <c r="D369" s="324" t="s">
        <v>3</v>
      </c>
      <c r="E369" s="324" t="s">
        <v>3</v>
      </c>
      <c r="F369" s="339" t="s">
        <v>430</v>
      </c>
      <c r="G369" s="326">
        <f>SUM(G370:G370)</f>
        <v>0</v>
      </c>
      <c r="H369" s="326">
        <f>SUM(H370:H370)</f>
        <v>1351.16444</v>
      </c>
      <c r="I369" s="326">
        <f>SUM(I370:I370)</f>
        <v>0</v>
      </c>
      <c r="J369" s="326">
        <f>SUM(J370:J370)</f>
        <v>1351.16444</v>
      </c>
    </row>
    <row r="370" spans="1:10" ht="12" customHeight="1" hidden="1">
      <c r="A370" s="369"/>
      <c r="B370" s="348"/>
      <c r="C370" s="346" t="s">
        <v>241</v>
      </c>
      <c r="D370" s="342">
        <v>2212</v>
      </c>
      <c r="E370" s="343">
        <v>5171</v>
      </c>
      <c r="F370" s="404" t="s">
        <v>160</v>
      </c>
      <c r="G370" s="10">
        <v>0</v>
      </c>
      <c r="H370" s="9">
        <v>1351.16444</v>
      </c>
      <c r="I370" s="11"/>
      <c r="J370" s="11">
        <f>H370+I370</f>
        <v>1351.16444</v>
      </c>
    </row>
    <row r="371" spans="1:10" ht="12" customHeight="1" hidden="1">
      <c r="A371" s="369"/>
      <c r="B371" s="322" t="s">
        <v>27</v>
      </c>
      <c r="C371" s="323" t="s">
        <v>431</v>
      </c>
      <c r="D371" s="324" t="s">
        <v>3</v>
      </c>
      <c r="E371" s="324" t="s">
        <v>3</v>
      </c>
      <c r="F371" s="339" t="s">
        <v>432</v>
      </c>
      <c r="G371" s="326">
        <f>SUM(G372:G372)</f>
        <v>0</v>
      </c>
      <c r="H371" s="326">
        <f>SUM(H372:H372)</f>
        <v>527.067</v>
      </c>
      <c r="I371" s="326">
        <f>SUM(I372:I372)</f>
        <v>0</v>
      </c>
      <c r="J371" s="326">
        <f>SUM(J372:J372)</f>
        <v>527.067</v>
      </c>
    </row>
    <row r="372" spans="1:10" ht="12" customHeight="1" hidden="1">
      <c r="A372" s="369"/>
      <c r="B372" s="345"/>
      <c r="C372" s="346" t="s">
        <v>241</v>
      </c>
      <c r="D372" s="342">
        <v>2212</v>
      </c>
      <c r="E372" s="343">
        <v>5171</v>
      </c>
      <c r="F372" s="404" t="s">
        <v>160</v>
      </c>
      <c r="G372" s="10">
        <v>0</v>
      </c>
      <c r="H372" s="9">
        <v>527.067</v>
      </c>
      <c r="I372" s="11"/>
      <c r="J372" s="11">
        <f>H372+I372</f>
        <v>527.067</v>
      </c>
    </row>
    <row r="373" spans="1:10" ht="12" customHeight="1" hidden="1">
      <c r="A373" s="369"/>
      <c r="B373" s="322" t="s">
        <v>27</v>
      </c>
      <c r="C373" s="323" t="s">
        <v>433</v>
      </c>
      <c r="D373" s="324" t="s">
        <v>3</v>
      </c>
      <c r="E373" s="324" t="s">
        <v>3</v>
      </c>
      <c r="F373" s="339" t="s">
        <v>434</v>
      </c>
      <c r="G373" s="326">
        <f>SUM(G374:G374)</f>
        <v>0</v>
      </c>
      <c r="H373" s="326">
        <f>SUM(H374:H374)</f>
        <v>2044.534</v>
      </c>
      <c r="I373" s="326">
        <f>SUM(I374:I374)</f>
        <v>0</v>
      </c>
      <c r="J373" s="326">
        <f>SUM(J374:J374)</f>
        <v>2044.534</v>
      </c>
    </row>
    <row r="374" spans="1:10" ht="12" customHeight="1" hidden="1">
      <c r="A374" s="369"/>
      <c r="B374" s="345"/>
      <c r="C374" s="346" t="s">
        <v>241</v>
      </c>
      <c r="D374" s="342">
        <v>2212</v>
      </c>
      <c r="E374" s="343">
        <v>5171</v>
      </c>
      <c r="F374" s="404" t="s">
        <v>160</v>
      </c>
      <c r="G374" s="10">
        <v>0</v>
      </c>
      <c r="H374" s="9">
        <v>2044.534</v>
      </c>
      <c r="I374" s="11"/>
      <c r="J374" s="11">
        <f>H374+I374</f>
        <v>2044.534</v>
      </c>
    </row>
    <row r="375" spans="1:10" ht="12" customHeight="1" hidden="1">
      <c r="A375" s="369"/>
      <c r="B375" s="322" t="s">
        <v>27</v>
      </c>
      <c r="C375" s="323" t="s">
        <v>435</v>
      </c>
      <c r="D375" s="324" t="s">
        <v>3</v>
      </c>
      <c r="E375" s="324" t="s">
        <v>3</v>
      </c>
      <c r="F375" s="339" t="s">
        <v>436</v>
      </c>
      <c r="G375" s="326">
        <f>SUM(G376:G376)</f>
        <v>0</v>
      </c>
      <c r="H375" s="326">
        <f>SUM(H376:H376)</f>
        <v>2166.34071</v>
      </c>
      <c r="I375" s="326">
        <f>SUM(I376:I376)</f>
        <v>0</v>
      </c>
      <c r="J375" s="326">
        <f>SUM(J376:J376)</f>
        <v>2166.34071</v>
      </c>
    </row>
    <row r="376" spans="1:10" ht="12" customHeight="1" hidden="1">
      <c r="A376" s="369"/>
      <c r="B376" s="345"/>
      <c r="C376" s="346" t="s">
        <v>241</v>
      </c>
      <c r="D376" s="342">
        <v>2212</v>
      </c>
      <c r="E376" s="343">
        <v>5171</v>
      </c>
      <c r="F376" s="404" t="s">
        <v>160</v>
      </c>
      <c r="G376" s="10">
        <v>0</v>
      </c>
      <c r="H376" s="9">
        <v>2166.34071</v>
      </c>
      <c r="I376" s="11"/>
      <c r="J376" s="11">
        <f>H376+I376</f>
        <v>2166.34071</v>
      </c>
    </row>
    <row r="377" spans="1:10" ht="12" customHeight="1" hidden="1">
      <c r="A377" s="369"/>
      <c r="B377" s="322" t="s">
        <v>27</v>
      </c>
      <c r="C377" s="323" t="s">
        <v>437</v>
      </c>
      <c r="D377" s="324" t="s">
        <v>3</v>
      </c>
      <c r="E377" s="324" t="s">
        <v>3</v>
      </c>
      <c r="F377" s="339" t="s">
        <v>438</v>
      </c>
      <c r="G377" s="326">
        <f>SUM(G378:G378)</f>
        <v>0</v>
      </c>
      <c r="H377" s="326">
        <f>SUM(H378:H378)</f>
        <v>2657.91348</v>
      </c>
      <c r="I377" s="326">
        <f>SUM(I378:I378)</f>
        <v>0</v>
      </c>
      <c r="J377" s="326">
        <f>SUM(J378:J378)</f>
        <v>2657.91348</v>
      </c>
    </row>
    <row r="378" spans="1:10" ht="12" customHeight="1" hidden="1">
      <c r="A378" s="369"/>
      <c r="B378" s="345"/>
      <c r="C378" s="346" t="s">
        <v>241</v>
      </c>
      <c r="D378" s="342">
        <v>2212</v>
      </c>
      <c r="E378" s="343">
        <v>5171</v>
      </c>
      <c r="F378" s="404" t="s">
        <v>160</v>
      </c>
      <c r="G378" s="10">
        <v>0</v>
      </c>
      <c r="H378" s="11">
        <v>2657.91348</v>
      </c>
      <c r="I378" s="11"/>
      <c r="J378" s="11">
        <f>H378+I378</f>
        <v>2657.91348</v>
      </c>
    </row>
    <row r="379" spans="1:10" ht="12" customHeight="1" hidden="1">
      <c r="A379" s="369"/>
      <c r="B379" s="322" t="s">
        <v>27</v>
      </c>
      <c r="C379" s="323" t="s">
        <v>439</v>
      </c>
      <c r="D379" s="324" t="s">
        <v>3</v>
      </c>
      <c r="E379" s="324" t="s">
        <v>3</v>
      </c>
      <c r="F379" s="339" t="s">
        <v>440</v>
      </c>
      <c r="G379" s="326">
        <f>SUM(G380:G380)</f>
        <v>0</v>
      </c>
      <c r="H379" s="326">
        <f>SUM(H380:H380)</f>
        <v>3147.49109</v>
      </c>
      <c r="I379" s="326">
        <f>SUM(I380:I380)</f>
        <v>0</v>
      </c>
      <c r="J379" s="326">
        <f>SUM(J380:J380)</f>
        <v>3147.49109</v>
      </c>
    </row>
    <row r="380" spans="1:10" ht="12" customHeight="1" hidden="1">
      <c r="A380" s="369"/>
      <c r="B380" s="345"/>
      <c r="C380" s="346" t="s">
        <v>241</v>
      </c>
      <c r="D380" s="342">
        <v>2212</v>
      </c>
      <c r="E380" s="343">
        <v>5171</v>
      </c>
      <c r="F380" s="404" t="s">
        <v>160</v>
      </c>
      <c r="G380" s="10">
        <v>0</v>
      </c>
      <c r="H380" s="10">
        <v>3147.49109</v>
      </c>
      <c r="I380" s="11"/>
      <c r="J380" s="11">
        <f>H380+I380</f>
        <v>3147.49109</v>
      </c>
    </row>
    <row r="381" spans="1:10" ht="12" customHeight="1" hidden="1">
      <c r="A381" s="369"/>
      <c r="B381" s="322" t="s">
        <v>27</v>
      </c>
      <c r="C381" s="323" t="s">
        <v>441</v>
      </c>
      <c r="D381" s="324" t="s">
        <v>3</v>
      </c>
      <c r="E381" s="324" t="s">
        <v>3</v>
      </c>
      <c r="F381" s="339" t="s">
        <v>442</v>
      </c>
      <c r="G381" s="326">
        <f>SUM(G382:G382)</f>
        <v>0</v>
      </c>
      <c r="H381" s="326">
        <f>SUM(H382:H382)</f>
        <v>3165.65464</v>
      </c>
      <c r="I381" s="326">
        <f>SUM(I382:I382)</f>
        <v>0</v>
      </c>
      <c r="J381" s="326">
        <f>SUM(J382:J382)</f>
        <v>3165.65464</v>
      </c>
    </row>
    <row r="382" spans="1:10" ht="12" customHeight="1" hidden="1">
      <c r="A382" s="369"/>
      <c r="B382" s="345"/>
      <c r="C382" s="346" t="s">
        <v>241</v>
      </c>
      <c r="D382" s="342">
        <v>2212</v>
      </c>
      <c r="E382" s="343">
        <v>5171</v>
      </c>
      <c r="F382" s="404" t="s">
        <v>160</v>
      </c>
      <c r="G382" s="10">
        <v>0</v>
      </c>
      <c r="H382" s="10">
        <v>3165.65464</v>
      </c>
      <c r="I382" s="11"/>
      <c r="J382" s="11">
        <f>H382+I382</f>
        <v>3165.65464</v>
      </c>
    </row>
    <row r="383" spans="1:10" ht="12" customHeight="1" hidden="1">
      <c r="A383" s="369"/>
      <c r="B383" s="322" t="s">
        <v>27</v>
      </c>
      <c r="C383" s="323" t="s">
        <v>443</v>
      </c>
      <c r="D383" s="324" t="s">
        <v>3</v>
      </c>
      <c r="E383" s="324" t="s">
        <v>3</v>
      </c>
      <c r="F383" s="339" t="s">
        <v>444</v>
      </c>
      <c r="G383" s="326">
        <f>SUM(G384:G384)</f>
        <v>0</v>
      </c>
      <c r="H383" s="326">
        <f>SUM(H384:H384)</f>
        <v>3176.11379</v>
      </c>
      <c r="I383" s="326">
        <f>SUM(I384:I384)</f>
        <v>0</v>
      </c>
      <c r="J383" s="326">
        <f>SUM(J384:J384)</f>
        <v>3176.11379</v>
      </c>
    </row>
    <row r="384" spans="1:10" ht="12" customHeight="1" hidden="1">
      <c r="A384" s="369"/>
      <c r="B384" s="348"/>
      <c r="C384" s="346" t="s">
        <v>241</v>
      </c>
      <c r="D384" s="342">
        <v>2212</v>
      </c>
      <c r="E384" s="343">
        <v>5171</v>
      </c>
      <c r="F384" s="404" t="s">
        <v>160</v>
      </c>
      <c r="G384" s="10">
        <v>0</v>
      </c>
      <c r="H384" s="9">
        <v>3176.11379</v>
      </c>
      <c r="I384" s="11"/>
      <c r="J384" s="11">
        <f>H384+I384</f>
        <v>3176.11379</v>
      </c>
    </row>
    <row r="385" spans="1:10" ht="21" hidden="1" thickBot="1">
      <c r="A385" s="369"/>
      <c r="B385" s="322" t="s">
        <v>27</v>
      </c>
      <c r="C385" s="323" t="s">
        <v>445</v>
      </c>
      <c r="D385" s="324" t="s">
        <v>3</v>
      </c>
      <c r="E385" s="324" t="s">
        <v>3</v>
      </c>
      <c r="F385" s="405" t="s">
        <v>446</v>
      </c>
      <c r="G385" s="326">
        <f>SUM(G386:G386)</f>
        <v>0</v>
      </c>
      <c r="H385" s="326">
        <f>SUM(H386:H386)</f>
        <v>3564.813</v>
      </c>
      <c r="I385" s="326">
        <f>SUM(I386:I386)</f>
        <v>0</v>
      </c>
      <c r="J385" s="326">
        <f>SUM(J386:J386)</f>
        <v>3564.813</v>
      </c>
    </row>
    <row r="386" spans="1:10" ht="12" customHeight="1" hidden="1">
      <c r="A386" s="369"/>
      <c r="B386" s="348"/>
      <c r="C386" s="346" t="s">
        <v>241</v>
      </c>
      <c r="D386" s="342">
        <v>2212</v>
      </c>
      <c r="E386" s="343">
        <v>5171</v>
      </c>
      <c r="F386" s="404" t="s">
        <v>160</v>
      </c>
      <c r="G386" s="10">
        <v>0</v>
      </c>
      <c r="H386" s="9">
        <v>3564.813</v>
      </c>
      <c r="I386" s="11"/>
      <c r="J386" s="11">
        <f>H386+I386</f>
        <v>3564.813</v>
      </c>
    </row>
    <row r="387" spans="1:10" ht="12" customHeight="1" hidden="1">
      <c r="A387" s="369"/>
      <c r="B387" s="322" t="s">
        <v>27</v>
      </c>
      <c r="C387" s="323" t="s">
        <v>447</v>
      </c>
      <c r="D387" s="324" t="s">
        <v>3</v>
      </c>
      <c r="E387" s="324" t="s">
        <v>3</v>
      </c>
      <c r="F387" s="339" t="s">
        <v>448</v>
      </c>
      <c r="G387" s="326">
        <f>SUM(G388:G388)</f>
        <v>0</v>
      </c>
      <c r="H387" s="326">
        <f>SUM(H388:H388)</f>
        <v>857.5</v>
      </c>
      <c r="I387" s="326">
        <f>SUM(I388:I388)</f>
        <v>0</v>
      </c>
      <c r="J387" s="326">
        <f>SUM(J388:J388)</f>
        <v>857.5</v>
      </c>
    </row>
    <row r="388" spans="1:10" ht="12" customHeight="1" hidden="1">
      <c r="A388" s="369"/>
      <c r="B388" s="345"/>
      <c r="C388" s="346" t="s">
        <v>241</v>
      </c>
      <c r="D388" s="342">
        <v>2212</v>
      </c>
      <c r="E388" s="343">
        <v>5171</v>
      </c>
      <c r="F388" s="404" t="s">
        <v>160</v>
      </c>
      <c r="G388" s="10">
        <v>0</v>
      </c>
      <c r="H388" s="9">
        <v>857.5</v>
      </c>
      <c r="I388" s="11"/>
      <c r="J388" s="11">
        <f>H388+I388</f>
        <v>857.5</v>
      </c>
    </row>
    <row r="389" spans="1:10" ht="12" customHeight="1" hidden="1">
      <c r="A389" s="369"/>
      <c r="B389" s="322" t="s">
        <v>27</v>
      </c>
      <c r="C389" s="323" t="s">
        <v>449</v>
      </c>
      <c r="D389" s="324" t="s">
        <v>3</v>
      </c>
      <c r="E389" s="324" t="s">
        <v>3</v>
      </c>
      <c r="F389" s="339" t="s">
        <v>450</v>
      </c>
      <c r="G389" s="326">
        <f>SUM(G390:G390)</f>
        <v>0</v>
      </c>
      <c r="H389" s="326">
        <f>SUM(H390:H390)</f>
        <v>3500.524</v>
      </c>
      <c r="I389" s="326">
        <f>SUM(I390:I390)</f>
        <v>0</v>
      </c>
      <c r="J389" s="326">
        <f>SUM(J390:J390)</f>
        <v>3500.524</v>
      </c>
    </row>
    <row r="390" spans="1:10" ht="12" customHeight="1" hidden="1">
      <c r="A390" s="369"/>
      <c r="B390" s="345"/>
      <c r="C390" s="346" t="s">
        <v>241</v>
      </c>
      <c r="D390" s="342">
        <v>2212</v>
      </c>
      <c r="E390" s="343">
        <v>5171</v>
      </c>
      <c r="F390" s="404" t="s">
        <v>160</v>
      </c>
      <c r="G390" s="10">
        <v>0</v>
      </c>
      <c r="H390" s="9">
        <v>3500.524</v>
      </c>
      <c r="I390" s="11"/>
      <c r="J390" s="11">
        <f>H390+I390</f>
        <v>3500.524</v>
      </c>
    </row>
    <row r="391" spans="1:10" ht="12" customHeight="1" hidden="1">
      <c r="A391" s="369"/>
      <c r="B391" s="322" t="s">
        <v>27</v>
      </c>
      <c r="C391" s="323" t="s">
        <v>451</v>
      </c>
      <c r="D391" s="324" t="s">
        <v>3</v>
      </c>
      <c r="E391" s="324" t="s">
        <v>3</v>
      </c>
      <c r="F391" s="339" t="s">
        <v>452</v>
      </c>
      <c r="G391" s="326">
        <f>SUM(G392:G392)</f>
        <v>0</v>
      </c>
      <c r="H391" s="326">
        <f>SUM(H392:H392)</f>
        <v>394.331</v>
      </c>
      <c r="I391" s="326">
        <f>SUM(I392:I392)</f>
        <v>0</v>
      </c>
      <c r="J391" s="326">
        <f>SUM(J392:J392)</f>
        <v>394.331</v>
      </c>
    </row>
    <row r="392" spans="1:10" ht="12" customHeight="1" hidden="1">
      <c r="A392" s="369"/>
      <c r="B392" s="345"/>
      <c r="C392" s="346" t="s">
        <v>241</v>
      </c>
      <c r="D392" s="342">
        <v>2212</v>
      </c>
      <c r="E392" s="343">
        <v>5171</v>
      </c>
      <c r="F392" s="404" t="s">
        <v>160</v>
      </c>
      <c r="G392" s="10">
        <v>0</v>
      </c>
      <c r="H392" s="9">
        <v>394.331</v>
      </c>
      <c r="I392" s="11"/>
      <c r="J392" s="11">
        <f>H392+I392</f>
        <v>394.331</v>
      </c>
    </row>
    <row r="393" spans="1:10" ht="12" customHeight="1" thickBot="1">
      <c r="A393" s="369"/>
      <c r="B393" s="257" t="s">
        <v>27</v>
      </c>
      <c r="C393" s="258" t="s">
        <v>3</v>
      </c>
      <c r="D393" s="259" t="s">
        <v>3</v>
      </c>
      <c r="E393" s="259" t="s">
        <v>3</v>
      </c>
      <c r="F393" s="354" t="s">
        <v>412</v>
      </c>
      <c r="G393" s="261">
        <f>G394+G396+G398</f>
        <v>0</v>
      </c>
      <c r="H393" s="355">
        <f>H394+H396+H398</f>
        <v>0.0033000000000000004</v>
      </c>
      <c r="I393" s="262">
        <f>I394+I396+I398</f>
        <v>0</v>
      </c>
      <c r="J393" s="262">
        <f>J394+J396+J398</f>
        <v>0.0033000000000000004</v>
      </c>
    </row>
    <row r="394" spans="1:10" ht="12.75" customHeight="1" hidden="1">
      <c r="A394" s="369"/>
      <c r="B394" s="290" t="s">
        <v>149</v>
      </c>
      <c r="C394" s="356" t="s">
        <v>413</v>
      </c>
      <c r="D394" s="357">
        <v>6402</v>
      </c>
      <c r="E394" s="357" t="s">
        <v>3</v>
      </c>
      <c r="F394" s="358" t="s">
        <v>414</v>
      </c>
      <c r="G394" s="268">
        <f>SUM(G395)</f>
        <v>0</v>
      </c>
      <c r="H394" s="359">
        <f>SUM(H395)</f>
        <v>0.003</v>
      </c>
      <c r="I394" s="268">
        <f>SUM(I395)</f>
        <v>0</v>
      </c>
      <c r="J394" s="267">
        <f>SUM(J395)</f>
        <v>0.003</v>
      </c>
    </row>
    <row r="395" spans="1:10" ht="12.75" customHeight="1" hidden="1">
      <c r="A395" s="369"/>
      <c r="B395" s="77"/>
      <c r="C395" s="78"/>
      <c r="D395" s="79"/>
      <c r="E395" s="79">
        <v>5364</v>
      </c>
      <c r="F395" s="332" t="s">
        <v>415</v>
      </c>
      <c r="G395" s="8">
        <v>0</v>
      </c>
      <c r="H395" s="360">
        <v>0.003</v>
      </c>
      <c r="I395" s="361"/>
      <c r="J395" s="9">
        <f>H395+I395</f>
        <v>0.003</v>
      </c>
    </row>
    <row r="396" spans="1:10" ht="12" customHeight="1" hidden="1">
      <c r="A396" s="369"/>
      <c r="B396" s="290" t="s">
        <v>149</v>
      </c>
      <c r="C396" s="356" t="s">
        <v>416</v>
      </c>
      <c r="D396" s="357">
        <v>6402</v>
      </c>
      <c r="E396" s="357" t="s">
        <v>3</v>
      </c>
      <c r="F396" s="358" t="s">
        <v>417</v>
      </c>
      <c r="G396" s="268">
        <f>SUM(G397)</f>
        <v>0</v>
      </c>
      <c r="H396" s="359">
        <f>SUM(H397)</f>
        <v>6E-05</v>
      </c>
      <c r="I396" s="268">
        <f>SUM(I397)</f>
        <v>0</v>
      </c>
      <c r="J396" s="267">
        <f>SUM(J397)</f>
        <v>6E-05</v>
      </c>
    </row>
    <row r="397" spans="1:10" ht="12" customHeight="1" hidden="1">
      <c r="A397" s="369"/>
      <c r="B397" s="77"/>
      <c r="C397" s="78"/>
      <c r="D397" s="79"/>
      <c r="E397" s="79">
        <v>5364</v>
      </c>
      <c r="F397" s="332" t="s">
        <v>415</v>
      </c>
      <c r="G397" s="8">
        <v>0</v>
      </c>
      <c r="H397" s="360">
        <v>6E-05</v>
      </c>
      <c r="I397" s="361"/>
      <c r="J397" s="9">
        <f>H397+I397</f>
        <v>6E-05</v>
      </c>
    </row>
    <row r="398" spans="1:10" ht="12.75" customHeight="1" hidden="1">
      <c r="A398" s="369"/>
      <c r="B398" s="290" t="s">
        <v>149</v>
      </c>
      <c r="C398" s="356" t="s">
        <v>418</v>
      </c>
      <c r="D398" s="357">
        <v>6402</v>
      </c>
      <c r="E398" s="357" t="s">
        <v>3</v>
      </c>
      <c r="F398" s="358" t="s">
        <v>419</v>
      </c>
      <c r="G398" s="268">
        <f>SUM(G399)</f>
        <v>0</v>
      </c>
      <c r="H398" s="359">
        <f>SUM(H399)</f>
        <v>0.00024</v>
      </c>
      <c r="I398" s="268">
        <f>SUM(I399)</f>
        <v>0</v>
      </c>
      <c r="J398" s="267">
        <f>SUM(J399)</f>
        <v>0.00024</v>
      </c>
    </row>
    <row r="399" spans="1:10" ht="12.75" customHeight="1" hidden="1">
      <c r="A399" s="370"/>
      <c r="B399" s="77"/>
      <c r="C399" s="78"/>
      <c r="D399" s="79"/>
      <c r="E399" s="79">
        <v>5364</v>
      </c>
      <c r="F399" s="332" t="s">
        <v>415</v>
      </c>
      <c r="G399" s="8">
        <v>0</v>
      </c>
      <c r="H399" s="360">
        <v>0.00024</v>
      </c>
      <c r="I399" s="361"/>
      <c r="J399" s="9">
        <f>H399+I399</f>
        <v>0.00024</v>
      </c>
    </row>
    <row r="400" spans="1:10" ht="12.75" customHeight="1">
      <c r="A400" s="362"/>
      <c r="B400" s="362"/>
      <c r="C400" s="362"/>
      <c r="D400" s="362"/>
      <c r="E400" s="362"/>
      <c r="F400" s="362"/>
      <c r="G400" s="362"/>
      <c r="H400" s="362"/>
      <c r="I400" s="362"/>
      <c r="J400" s="362"/>
    </row>
    <row r="401" ht="12.75" customHeight="1">
      <c r="I401" s="363"/>
    </row>
  </sheetData>
  <sheetProtection/>
  <mergeCells count="12">
    <mergeCell ref="G5:G6"/>
    <mergeCell ref="H5:H6"/>
    <mergeCell ref="A7:A399"/>
    <mergeCell ref="I5:J5"/>
    <mergeCell ref="A1:J1"/>
    <mergeCell ref="A3:J3"/>
    <mergeCell ref="A5:A6"/>
    <mergeCell ref="B5:B6"/>
    <mergeCell ref="C5:C6"/>
    <mergeCell ref="D5:D6"/>
    <mergeCell ref="E5:E6"/>
    <mergeCell ref="F5:F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91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K114"/>
  <sheetViews>
    <sheetView tabSelected="1" zoomScalePageLayoutView="0" workbookViewId="0" topLeftCell="A37">
      <selection activeCell="G51" sqref="G51"/>
    </sheetView>
  </sheetViews>
  <sheetFormatPr defaultColWidth="9.140625" defaultRowHeight="12.75"/>
  <cols>
    <col min="1" max="2" width="3.00390625" style="22" customWidth="1"/>
    <col min="3" max="3" width="9.140625" style="22" customWidth="1"/>
    <col min="4" max="4" width="4.28125" style="22" customWidth="1"/>
    <col min="5" max="5" width="5.28125" style="22" customWidth="1"/>
    <col min="6" max="6" width="7.8515625" style="22" bestFit="1" customWidth="1"/>
    <col min="7" max="7" width="44.140625" style="22" customWidth="1"/>
    <col min="8" max="8" width="8.140625" style="22" customWidth="1"/>
    <col min="9" max="9" width="8.7109375" style="22" customWidth="1"/>
    <col min="10" max="10" width="8.57421875" style="22" customWidth="1"/>
    <col min="11" max="11" width="8.7109375" style="22" customWidth="1"/>
    <col min="12" max="16384" width="9.140625" style="22" customWidth="1"/>
  </cols>
  <sheetData>
    <row r="1" spans="1:11" s="156" customFormat="1" ht="17.25">
      <c r="A1" s="394" t="s">
        <v>81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 s="25" customFormat="1" ht="12.75">
      <c r="A2" s="14"/>
      <c r="B2" s="15"/>
      <c r="C2" s="16"/>
      <c r="D2" s="15"/>
      <c r="E2" s="15"/>
      <c r="F2" s="17"/>
      <c r="G2" s="18"/>
      <c r="H2" s="19"/>
      <c r="I2" s="19"/>
      <c r="J2" s="19"/>
      <c r="K2" s="157"/>
    </row>
    <row r="3" spans="1:11" s="25" customFormat="1" ht="15.75" customHeight="1">
      <c r="A3" s="372" t="s">
        <v>82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1" ht="13.5" thickBot="1">
      <c r="A4" s="20"/>
      <c r="B4" s="20"/>
      <c r="C4" s="20"/>
      <c r="D4" s="20"/>
      <c r="E4" s="20"/>
      <c r="F4" s="20"/>
      <c r="G4" s="20"/>
      <c r="H4" s="20"/>
      <c r="I4" s="21"/>
      <c r="K4" s="21" t="s">
        <v>75</v>
      </c>
    </row>
    <row r="5" spans="1:11" ht="12.75" customHeight="1" thickBot="1">
      <c r="A5" s="401" t="s">
        <v>77</v>
      </c>
      <c r="B5" s="385" t="s">
        <v>4</v>
      </c>
      <c r="C5" s="387" t="s">
        <v>6</v>
      </c>
      <c r="D5" s="387" t="s">
        <v>7</v>
      </c>
      <c r="E5" s="387" t="s">
        <v>8</v>
      </c>
      <c r="F5" s="392" t="s">
        <v>76</v>
      </c>
      <c r="G5" s="395" t="s">
        <v>83</v>
      </c>
      <c r="H5" s="399" t="s">
        <v>66</v>
      </c>
      <c r="I5" s="395" t="s">
        <v>67</v>
      </c>
      <c r="J5" s="397" t="s">
        <v>466</v>
      </c>
      <c r="K5" s="398"/>
    </row>
    <row r="6" spans="1:11" ht="12.75" customHeight="1" thickBot="1">
      <c r="A6" s="402"/>
      <c r="B6" s="386"/>
      <c r="C6" s="388"/>
      <c r="D6" s="388"/>
      <c r="E6" s="388"/>
      <c r="F6" s="393"/>
      <c r="G6" s="396"/>
      <c r="H6" s="400"/>
      <c r="I6" s="396"/>
      <c r="J6" s="23" t="s">
        <v>26</v>
      </c>
      <c r="K6" s="24" t="s">
        <v>68</v>
      </c>
    </row>
    <row r="7" spans="1:11" s="25" customFormat="1" ht="12.75" customHeight="1" thickBot="1">
      <c r="A7" s="389" t="s">
        <v>62</v>
      </c>
      <c r="B7" s="45" t="s">
        <v>5</v>
      </c>
      <c r="C7" s="46" t="s">
        <v>6</v>
      </c>
      <c r="D7" s="46" t="s">
        <v>7</v>
      </c>
      <c r="E7" s="46" t="s">
        <v>8</v>
      </c>
      <c r="F7" s="47"/>
      <c r="G7" s="48" t="s">
        <v>84</v>
      </c>
      <c r="H7" s="2">
        <f>H8+H98</f>
        <v>0</v>
      </c>
      <c r="I7" s="2">
        <f>I8+I98</f>
        <v>292243.3439999999</v>
      </c>
      <c r="J7" s="2">
        <f>J8+J98</f>
        <v>932.99</v>
      </c>
      <c r="K7" s="2">
        <f>K8+K98</f>
        <v>293176.334</v>
      </c>
    </row>
    <row r="8" spans="1:11" ht="12.75" customHeight="1" thickBot="1">
      <c r="A8" s="390"/>
      <c r="B8" s="49" t="s">
        <v>5</v>
      </c>
      <c r="C8" s="50" t="s">
        <v>3</v>
      </c>
      <c r="D8" s="51" t="s">
        <v>3</v>
      </c>
      <c r="E8" s="52" t="s">
        <v>3</v>
      </c>
      <c r="F8" s="53"/>
      <c r="G8" s="26" t="s">
        <v>85</v>
      </c>
      <c r="H8" s="54">
        <f>H9+H21+H24+H27+H30+H33+H36+H46+H58+H60+H63+H70+H75+H78+H81+H84+H86+H88+H90+H92+H94+H96</f>
        <v>0</v>
      </c>
      <c r="I8" s="54">
        <f>I9+I21+I24+I27+I30+I33+I36+I46+I58+I60+I63+I70+I75+I78+I81+I84+I86+I88+I90+I92+I94+I96</f>
        <v>226763.47899999993</v>
      </c>
      <c r="J8" s="54">
        <f>J9+J21+J24+J27+J30+J33+J36+J46+J58+J60+J63+J70+J75+J78+J81+J84+J86+J88+J90+J92+J94+J96</f>
        <v>932.99</v>
      </c>
      <c r="K8" s="150">
        <f>K9+K21+K24+K27+K30+K33+K36+K46+K58+K60+K63+K70+K75+K78+K81+K84+K86+K88+K90+K92+K94+K96</f>
        <v>227696.46899999995</v>
      </c>
    </row>
    <row r="9" spans="1:11" ht="12.75" customHeight="1">
      <c r="A9" s="390"/>
      <c r="B9" s="56" t="s">
        <v>5</v>
      </c>
      <c r="C9" s="57" t="s">
        <v>86</v>
      </c>
      <c r="D9" s="58"/>
      <c r="E9" s="59" t="s">
        <v>3</v>
      </c>
      <c r="F9" s="60"/>
      <c r="G9" s="27" t="s">
        <v>87</v>
      </c>
      <c r="H9" s="61">
        <f>SUM(H10:H20)</f>
        <v>0</v>
      </c>
      <c r="I9" s="61">
        <f>SUM(I10:I20)</f>
        <v>49531.99999999999</v>
      </c>
      <c r="J9" s="61">
        <f>SUM(J10:J20)</f>
        <v>932.99</v>
      </c>
      <c r="K9" s="61">
        <f>SUM(K10:K20)</f>
        <v>50464.98999999999</v>
      </c>
    </row>
    <row r="10" spans="1:11" ht="12.75" customHeight="1">
      <c r="A10" s="390"/>
      <c r="B10" s="62"/>
      <c r="C10" s="67"/>
      <c r="D10" s="63">
        <v>2212</v>
      </c>
      <c r="E10" s="64">
        <v>6121</v>
      </c>
      <c r="F10" s="65">
        <v>38100000</v>
      </c>
      <c r="G10" s="28" t="s">
        <v>88</v>
      </c>
      <c r="H10" s="11">
        <v>0</v>
      </c>
      <c r="I10" s="141">
        <f>3699.5-0.63</f>
        <v>3698.87</v>
      </c>
      <c r="J10" s="95"/>
      <c r="K10" s="29">
        <f aca="true" t="shared" si="0" ref="K10:K29">I10+J10</f>
        <v>3698.87</v>
      </c>
    </row>
    <row r="11" spans="1:11" ht="12.75" customHeight="1">
      <c r="A11" s="390"/>
      <c r="B11" s="66"/>
      <c r="C11" s="67"/>
      <c r="D11" s="63">
        <v>2212</v>
      </c>
      <c r="E11" s="64">
        <v>6121</v>
      </c>
      <c r="F11" s="68" t="s">
        <v>89</v>
      </c>
      <c r="G11" s="28" t="s">
        <v>88</v>
      </c>
      <c r="H11" s="11">
        <v>0</v>
      </c>
      <c r="I11" s="141">
        <f>3699.5-14.06836</f>
        <v>3685.43164</v>
      </c>
      <c r="J11" s="95"/>
      <c r="K11" s="29">
        <f t="shared" si="0"/>
        <v>3685.43164</v>
      </c>
    </row>
    <row r="12" spans="1:11" ht="12.75" customHeight="1">
      <c r="A12" s="390"/>
      <c r="B12" s="66"/>
      <c r="C12" s="67"/>
      <c r="D12" s="63">
        <v>2212</v>
      </c>
      <c r="E12" s="64">
        <v>6121</v>
      </c>
      <c r="F12" s="68" t="s">
        <v>90</v>
      </c>
      <c r="G12" s="28" t="s">
        <v>88</v>
      </c>
      <c r="H12" s="11">
        <v>0</v>
      </c>
      <c r="I12" s="141">
        <f>41924-159.44129</f>
        <v>41764.55871</v>
      </c>
      <c r="J12" s="95"/>
      <c r="K12" s="29">
        <f t="shared" si="0"/>
        <v>41764.55871</v>
      </c>
    </row>
    <row r="13" spans="1:11" ht="12.75" customHeight="1">
      <c r="A13" s="390"/>
      <c r="B13" s="66"/>
      <c r="C13" s="67"/>
      <c r="D13" s="69">
        <v>2212</v>
      </c>
      <c r="E13" s="70">
        <v>6121</v>
      </c>
      <c r="F13" s="128" t="s">
        <v>99</v>
      </c>
      <c r="G13" s="28" t="s">
        <v>88</v>
      </c>
      <c r="H13" s="73">
        <v>0</v>
      </c>
      <c r="I13" s="95">
        <v>144</v>
      </c>
      <c r="J13" s="95">
        <v>932.99</v>
      </c>
      <c r="K13" s="29">
        <f t="shared" si="0"/>
        <v>1076.99</v>
      </c>
    </row>
    <row r="14" spans="1:11" ht="12.75" customHeight="1">
      <c r="A14" s="390"/>
      <c r="B14" s="66"/>
      <c r="C14" s="67"/>
      <c r="D14" s="69">
        <v>2212</v>
      </c>
      <c r="E14" s="70">
        <v>5139</v>
      </c>
      <c r="F14" s="71">
        <v>38100000</v>
      </c>
      <c r="G14" s="72" t="s">
        <v>79</v>
      </c>
      <c r="H14" s="73">
        <v>0</v>
      </c>
      <c r="I14" s="142">
        <v>1.5</v>
      </c>
      <c r="J14" s="74"/>
      <c r="K14" s="29">
        <f t="shared" si="0"/>
        <v>1.5</v>
      </c>
    </row>
    <row r="15" spans="1:11" ht="12.75" customHeight="1">
      <c r="A15" s="390"/>
      <c r="B15" s="66"/>
      <c r="C15" s="67"/>
      <c r="D15" s="63">
        <v>2212</v>
      </c>
      <c r="E15" s="70">
        <v>5139</v>
      </c>
      <c r="F15" s="75">
        <v>38585005</v>
      </c>
      <c r="G15" s="72" t="s">
        <v>79</v>
      </c>
      <c r="H15" s="73">
        <v>0</v>
      </c>
      <c r="I15" s="142">
        <f>10*0.85</f>
        <v>8.5</v>
      </c>
      <c r="J15" s="74"/>
      <c r="K15" s="29">
        <f t="shared" si="0"/>
        <v>8.5</v>
      </c>
    </row>
    <row r="16" spans="1:11" ht="12.75" customHeight="1">
      <c r="A16" s="390"/>
      <c r="B16" s="66"/>
      <c r="C16" s="67"/>
      <c r="D16" s="63">
        <v>2212</v>
      </c>
      <c r="E16" s="70">
        <v>5169</v>
      </c>
      <c r="F16" s="65">
        <v>38100000</v>
      </c>
      <c r="G16" s="76" t="s">
        <v>78</v>
      </c>
      <c r="H16" s="73">
        <v>0</v>
      </c>
      <c r="I16" s="142">
        <v>7.5</v>
      </c>
      <c r="J16" s="74"/>
      <c r="K16" s="29">
        <f t="shared" si="0"/>
        <v>7.5</v>
      </c>
    </row>
    <row r="17" spans="1:11" ht="12.75" customHeight="1">
      <c r="A17" s="390"/>
      <c r="B17" s="66"/>
      <c r="C17" s="67"/>
      <c r="D17" s="63">
        <v>2212</v>
      </c>
      <c r="E17" s="70">
        <v>5169</v>
      </c>
      <c r="F17" s="75">
        <v>38585005</v>
      </c>
      <c r="G17" s="76" t="s">
        <v>78</v>
      </c>
      <c r="H17" s="73">
        <v>0</v>
      </c>
      <c r="I17" s="142">
        <f>50*0.85</f>
        <v>42.5</v>
      </c>
      <c r="J17" s="74"/>
      <c r="K17" s="29">
        <f t="shared" si="0"/>
        <v>42.5</v>
      </c>
    </row>
    <row r="18" spans="1:11" ht="12.75" customHeight="1">
      <c r="A18" s="390"/>
      <c r="B18" s="82"/>
      <c r="C18" s="94"/>
      <c r="D18" s="63">
        <v>6310</v>
      </c>
      <c r="E18" s="64">
        <v>5163</v>
      </c>
      <c r="F18" s="68"/>
      <c r="G18" s="31" t="s">
        <v>91</v>
      </c>
      <c r="H18" s="11">
        <v>0</v>
      </c>
      <c r="I18" s="73">
        <v>5</v>
      </c>
      <c r="J18" s="11"/>
      <c r="K18" s="29">
        <f t="shared" si="0"/>
        <v>5</v>
      </c>
    </row>
    <row r="19" spans="1:11" s="238" customFormat="1" ht="12.75" customHeight="1">
      <c r="A19" s="390"/>
      <c r="B19" s="66"/>
      <c r="C19" s="158"/>
      <c r="D19" s="69">
        <v>6402</v>
      </c>
      <c r="E19" s="236">
        <v>5368</v>
      </c>
      <c r="F19" s="237"/>
      <c r="G19" s="28" t="s">
        <v>142</v>
      </c>
      <c r="H19" s="105">
        <v>0</v>
      </c>
      <c r="I19" s="105">
        <v>173.50965</v>
      </c>
      <c r="J19" s="105"/>
      <c r="K19" s="29">
        <f t="shared" si="0"/>
        <v>173.50965</v>
      </c>
    </row>
    <row r="20" spans="1:11" s="238" customFormat="1" ht="12.75" customHeight="1" thickBot="1">
      <c r="A20" s="390"/>
      <c r="B20" s="66"/>
      <c r="C20" s="158"/>
      <c r="D20" s="63">
        <v>6409</v>
      </c>
      <c r="E20" s="64">
        <v>5363</v>
      </c>
      <c r="F20" s="68"/>
      <c r="G20" s="159" t="s">
        <v>143</v>
      </c>
      <c r="H20" s="11">
        <v>0</v>
      </c>
      <c r="I20" s="105">
        <v>0.63</v>
      </c>
      <c r="J20" s="105"/>
      <c r="K20" s="29">
        <f t="shared" si="0"/>
        <v>0.63</v>
      </c>
    </row>
    <row r="21" spans="1:11" ht="12.75" customHeight="1">
      <c r="A21" s="390"/>
      <c r="B21" s="56" t="s">
        <v>5</v>
      </c>
      <c r="C21" s="57" t="s">
        <v>92</v>
      </c>
      <c r="D21" s="58"/>
      <c r="E21" s="59" t="s">
        <v>3</v>
      </c>
      <c r="F21" s="60"/>
      <c r="G21" s="27" t="s">
        <v>93</v>
      </c>
      <c r="H21" s="86">
        <f>SUM(H22:H23)</f>
        <v>0</v>
      </c>
      <c r="I21" s="86">
        <f>SUM(I22:I23)</f>
        <v>196.33</v>
      </c>
      <c r="J21" s="61">
        <f>SUM(J22:J23)</f>
        <v>0</v>
      </c>
      <c r="K21" s="61">
        <f>SUM(K22:K23)</f>
        <v>196.33</v>
      </c>
    </row>
    <row r="22" spans="1:11" ht="12.75" customHeight="1">
      <c r="A22" s="390"/>
      <c r="B22" s="82"/>
      <c r="C22" s="158"/>
      <c r="D22" s="83">
        <v>6310</v>
      </c>
      <c r="E22" s="84">
        <v>5163</v>
      </c>
      <c r="F22" s="85"/>
      <c r="G22" s="28" t="s">
        <v>91</v>
      </c>
      <c r="H22" s="13">
        <v>0</v>
      </c>
      <c r="I22" s="143">
        <v>5</v>
      </c>
      <c r="J22" s="74"/>
      <c r="K22" s="29">
        <f t="shared" si="0"/>
        <v>5</v>
      </c>
    </row>
    <row r="23" spans="1:11" ht="12.75" customHeight="1" thickBot="1">
      <c r="A23" s="390"/>
      <c r="B23" s="89"/>
      <c r="C23" s="158"/>
      <c r="D23" s="63">
        <v>6409</v>
      </c>
      <c r="E23" s="64">
        <v>5363</v>
      </c>
      <c r="F23" s="68"/>
      <c r="G23" s="159" t="s">
        <v>143</v>
      </c>
      <c r="H23" s="11">
        <v>0</v>
      </c>
      <c r="I23" s="105">
        <f>191.33</f>
        <v>191.33</v>
      </c>
      <c r="J23" s="105"/>
      <c r="K23" s="29">
        <f t="shared" si="0"/>
        <v>191.33</v>
      </c>
    </row>
    <row r="24" spans="1:11" ht="12.75" customHeight="1">
      <c r="A24" s="390"/>
      <c r="B24" s="56" t="s">
        <v>5</v>
      </c>
      <c r="C24" s="57" t="s">
        <v>94</v>
      </c>
      <c r="D24" s="58"/>
      <c r="E24" s="59" t="s">
        <v>3</v>
      </c>
      <c r="F24" s="60"/>
      <c r="G24" s="27" t="s">
        <v>95</v>
      </c>
      <c r="H24" s="86">
        <f>SUM(H25:H26)</f>
        <v>0</v>
      </c>
      <c r="I24" s="86">
        <f>SUM(I25:I26)</f>
        <v>239.65</v>
      </c>
      <c r="J24" s="61">
        <f>SUM(J25:J26)</f>
        <v>0</v>
      </c>
      <c r="K24" s="61">
        <f>SUM(K25:K26)</f>
        <v>239.65</v>
      </c>
    </row>
    <row r="25" spans="1:11" ht="12.75" customHeight="1">
      <c r="A25" s="390"/>
      <c r="B25" s="82"/>
      <c r="C25" s="94"/>
      <c r="D25" s="63">
        <v>6310</v>
      </c>
      <c r="E25" s="64">
        <v>5163</v>
      </c>
      <c r="F25" s="68"/>
      <c r="G25" s="31" t="s">
        <v>91</v>
      </c>
      <c r="H25" s="73">
        <v>0</v>
      </c>
      <c r="I25" s="142">
        <v>4</v>
      </c>
      <c r="J25" s="74"/>
      <c r="K25" s="29">
        <f t="shared" si="0"/>
        <v>4</v>
      </c>
    </row>
    <row r="26" spans="1:11" ht="12.75" customHeight="1" thickBot="1">
      <c r="A26" s="390"/>
      <c r="B26" s="89"/>
      <c r="C26" s="158"/>
      <c r="D26" s="69">
        <v>6409</v>
      </c>
      <c r="E26" s="70">
        <v>5363</v>
      </c>
      <c r="F26" s="128"/>
      <c r="G26" s="222" t="s">
        <v>143</v>
      </c>
      <c r="H26" s="132">
        <v>0</v>
      </c>
      <c r="I26" s="105">
        <v>235.65</v>
      </c>
      <c r="J26" s="105"/>
      <c r="K26" s="39">
        <f>I26+J26</f>
        <v>235.65</v>
      </c>
    </row>
    <row r="27" spans="1:11" ht="12.75" customHeight="1">
      <c r="A27" s="390"/>
      <c r="B27" s="56" t="s">
        <v>5</v>
      </c>
      <c r="C27" s="57" t="s">
        <v>96</v>
      </c>
      <c r="D27" s="58"/>
      <c r="E27" s="59" t="s">
        <v>3</v>
      </c>
      <c r="F27" s="60"/>
      <c r="G27" s="27" t="s">
        <v>97</v>
      </c>
      <c r="H27" s="86">
        <f>SUM(H28:H29)</f>
        <v>0</v>
      </c>
      <c r="I27" s="86">
        <f>SUM(I28:I29)</f>
        <v>90</v>
      </c>
      <c r="J27" s="61">
        <f>SUM(J28:J29)</f>
        <v>0</v>
      </c>
      <c r="K27" s="61">
        <f>SUM(K28:K29)</f>
        <v>90</v>
      </c>
    </row>
    <row r="28" spans="1:11" ht="12.75" customHeight="1">
      <c r="A28" s="390"/>
      <c r="B28" s="89"/>
      <c r="C28" s="94"/>
      <c r="D28" s="69">
        <v>6310</v>
      </c>
      <c r="E28" s="64">
        <v>5163</v>
      </c>
      <c r="F28" s="68"/>
      <c r="G28" s="31" t="s">
        <v>91</v>
      </c>
      <c r="H28" s="90">
        <v>0</v>
      </c>
      <c r="I28" s="142">
        <v>5</v>
      </c>
      <c r="J28" s="74"/>
      <c r="K28" s="29">
        <f t="shared" si="0"/>
        <v>5</v>
      </c>
    </row>
    <row r="29" spans="1:11" ht="12.75" customHeight="1" thickBot="1">
      <c r="A29" s="390"/>
      <c r="B29" s="77"/>
      <c r="C29" s="151" t="s">
        <v>98</v>
      </c>
      <c r="D29" s="79">
        <v>2212</v>
      </c>
      <c r="E29" s="80">
        <v>6351</v>
      </c>
      <c r="F29" s="91" t="s">
        <v>99</v>
      </c>
      <c r="G29" s="35" t="s">
        <v>100</v>
      </c>
      <c r="H29" s="87">
        <v>0</v>
      </c>
      <c r="I29" s="105">
        <v>85</v>
      </c>
      <c r="J29" s="132"/>
      <c r="K29" s="29">
        <f t="shared" si="0"/>
        <v>85</v>
      </c>
    </row>
    <row r="30" spans="1:11" ht="12.75" customHeight="1">
      <c r="A30" s="390"/>
      <c r="B30" s="56" t="s">
        <v>5</v>
      </c>
      <c r="C30" s="57" t="s">
        <v>101</v>
      </c>
      <c r="D30" s="58"/>
      <c r="E30" s="59" t="s">
        <v>3</v>
      </c>
      <c r="F30" s="60"/>
      <c r="G30" s="27" t="s">
        <v>102</v>
      </c>
      <c r="H30" s="86">
        <f>SUM(H31:H32)</f>
        <v>0</v>
      </c>
      <c r="I30" s="86">
        <f>SUM(I31:I32)</f>
        <v>371.15</v>
      </c>
      <c r="J30" s="61">
        <f>SUM(J31:J32)</f>
        <v>0</v>
      </c>
      <c r="K30" s="61">
        <f>SUM(K31:K32)</f>
        <v>371.15</v>
      </c>
    </row>
    <row r="31" spans="1:11" ht="12.75" customHeight="1">
      <c r="A31" s="390"/>
      <c r="B31" s="82"/>
      <c r="C31" s="94"/>
      <c r="D31" s="63">
        <v>6310</v>
      </c>
      <c r="E31" s="64">
        <v>5163</v>
      </c>
      <c r="F31" s="68"/>
      <c r="G31" s="31" t="s">
        <v>91</v>
      </c>
      <c r="H31" s="73">
        <v>0</v>
      </c>
      <c r="I31" s="73">
        <v>5</v>
      </c>
      <c r="J31" s="11"/>
      <c r="K31" s="29">
        <f>I31+J31</f>
        <v>5</v>
      </c>
    </row>
    <row r="32" spans="1:11" ht="12.75" customHeight="1" thickBot="1">
      <c r="A32" s="390"/>
      <c r="B32" s="249"/>
      <c r="C32" s="67"/>
      <c r="D32" s="69">
        <v>6402</v>
      </c>
      <c r="E32" s="236">
        <v>5368</v>
      </c>
      <c r="F32" s="237"/>
      <c r="G32" s="28" t="s">
        <v>142</v>
      </c>
      <c r="H32" s="105">
        <v>0</v>
      </c>
      <c r="I32" s="250">
        <v>366.15</v>
      </c>
      <c r="J32" s="250"/>
      <c r="K32" s="39">
        <f>I32+J32</f>
        <v>366.15</v>
      </c>
    </row>
    <row r="33" spans="1:11" ht="12.75" customHeight="1">
      <c r="A33" s="390"/>
      <c r="B33" s="56" t="s">
        <v>5</v>
      </c>
      <c r="C33" s="57" t="s">
        <v>103</v>
      </c>
      <c r="D33" s="58"/>
      <c r="E33" s="59" t="s">
        <v>3</v>
      </c>
      <c r="F33" s="60"/>
      <c r="G33" s="27" t="s">
        <v>104</v>
      </c>
      <c r="H33" s="86">
        <f>SUM(H34:H35)</f>
        <v>0</v>
      </c>
      <c r="I33" s="86">
        <f>SUM(I34:I35)</f>
        <v>67.931</v>
      </c>
      <c r="J33" s="61">
        <f>SUM(J34:J35)</f>
        <v>0</v>
      </c>
      <c r="K33" s="61">
        <f>SUM(K34:K35)</f>
        <v>67.931</v>
      </c>
    </row>
    <row r="34" spans="1:11" ht="12.75" customHeight="1">
      <c r="A34" s="390"/>
      <c r="B34" s="82"/>
      <c r="C34" s="94"/>
      <c r="D34" s="63">
        <v>6310</v>
      </c>
      <c r="E34" s="64">
        <v>5163</v>
      </c>
      <c r="F34" s="68"/>
      <c r="G34" s="31" t="s">
        <v>91</v>
      </c>
      <c r="H34" s="11">
        <v>0</v>
      </c>
      <c r="I34" s="143">
        <v>1</v>
      </c>
      <c r="J34" s="74"/>
      <c r="K34" s="29">
        <f>I34+J34</f>
        <v>1</v>
      </c>
    </row>
    <row r="35" spans="1:11" ht="12.75" customHeight="1" thickBot="1">
      <c r="A35" s="390"/>
      <c r="B35" s="89"/>
      <c r="C35" s="158"/>
      <c r="D35" s="69">
        <v>6409</v>
      </c>
      <c r="E35" s="70">
        <v>5363</v>
      </c>
      <c r="F35" s="128"/>
      <c r="G35" s="222" t="s">
        <v>143</v>
      </c>
      <c r="H35" s="132">
        <v>0</v>
      </c>
      <c r="I35" s="105">
        <f>66.931</f>
        <v>66.931</v>
      </c>
      <c r="J35" s="105"/>
      <c r="K35" s="39">
        <f>I35+J35</f>
        <v>66.931</v>
      </c>
    </row>
    <row r="36" spans="1:11" ht="12.75" customHeight="1">
      <c r="A36" s="390"/>
      <c r="B36" s="56" t="s">
        <v>5</v>
      </c>
      <c r="C36" s="57" t="s">
        <v>105</v>
      </c>
      <c r="D36" s="58"/>
      <c r="E36" s="59" t="s">
        <v>3</v>
      </c>
      <c r="F36" s="60"/>
      <c r="G36" s="27" t="s">
        <v>106</v>
      </c>
      <c r="H36" s="61">
        <f>SUM(H37:H45)</f>
        <v>0</v>
      </c>
      <c r="I36" s="86">
        <f>SUM(I37:I45)</f>
        <v>56539</v>
      </c>
      <c r="J36" s="61">
        <f>SUM(J37:J45)</f>
        <v>0</v>
      </c>
      <c r="K36" s="61">
        <f>SUM(K37:K45)</f>
        <v>56539</v>
      </c>
    </row>
    <row r="37" spans="1:11" ht="12.75" customHeight="1">
      <c r="A37" s="390"/>
      <c r="B37" s="62"/>
      <c r="C37" s="67"/>
      <c r="D37" s="63">
        <v>2212</v>
      </c>
      <c r="E37" s="64">
        <v>6121</v>
      </c>
      <c r="F37" s="65">
        <v>38100000</v>
      </c>
      <c r="G37" s="28" t="s">
        <v>88</v>
      </c>
      <c r="H37" s="11">
        <v>0</v>
      </c>
      <c r="I37" s="141">
        <v>4235.5</v>
      </c>
      <c r="J37" s="95"/>
      <c r="K37" s="29">
        <f aca="true" t="shared" si="1" ref="K37:K57">I37+J37</f>
        <v>4235.5</v>
      </c>
    </row>
    <row r="38" spans="1:11" ht="12.75" customHeight="1">
      <c r="A38" s="390"/>
      <c r="B38" s="66"/>
      <c r="C38" s="67"/>
      <c r="D38" s="63">
        <v>2212</v>
      </c>
      <c r="E38" s="64">
        <v>6121</v>
      </c>
      <c r="F38" s="68" t="s">
        <v>89</v>
      </c>
      <c r="G38" s="28" t="s">
        <v>88</v>
      </c>
      <c r="H38" s="11">
        <v>0</v>
      </c>
      <c r="I38" s="141">
        <f>4235.5-1376.11112</f>
        <v>2859.38888</v>
      </c>
      <c r="J38" s="95"/>
      <c r="K38" s="29">
        <f t="shared" si="1"/>
        <v>2859.38888</v>
      </c>
    </row>
    <row r="39" spans="1:11" ht="12.75" customHeight="1">
      <c r="A39" s="390"/>
      <c r="B39" s="66"/>
      <c r="C39" s="67"/>
      <c r="D39" s="63">
        <v>2212</v>
      </c>
      <c r="E39" s="64">
        <v>6121</v>
      </c>
      <c r="F39" s="68" t="s">
        <v>90</v>
      </c>
      <c r="G39" s="28" t="s">
        <v>88</v>
      </c>
      <c r="H39" s="11">
        <v>0</v>
      </c>
      <c r="I39" s="141">
        <f>48003-15595.92592</f>
        <v>32407.07408</v>
      </c>
      <c r="J39" s="95"/>
      <c r="K39" s="29">
        <f t="shared" si="1"/>
        <v>32407.07408</v>
      </c>
    </row>
    <row r="40" spans="1:11" ht="12.75" customHeight="1">
      <c r="A40" s="390"/>
      <c r="B40" s="66"/>
      <c r="C40" s="67"/>
      <c r="D40" s="69">
        <v>2212</v>
      </c>
      <c r="E40" s="70">
        <v>5139</v>
      </c>
      <c r="F40" s="71">
        <v>38100000</v>
      </c>
      <c r="G40" s="72" t="s">
        <v>79</v>
      </c>
      <c r="H40" s="73">
        <v>0</v>
      </c>
      <c r="I40" s="142">
        <v>1.5</v>
      </c>
      <c r="J40" s="74"/>
      <c r="K40" s="29">
        <f t="shared" si="1"/>
        <v>1.5</v>
      </c>
    </row>
    <row r="41" spans="1:11" ht="12.75" customHeight="1">
      <c r="A41" s="390"/>
      <c r="B41" s="66"/>
      <c r="C41" s="67"/>
      <c r="D41" s="63">
        <v>2212</v>
      </c>
      <c r="E41" s="70">
        <v>5139</v>
      </c>
      <c r="F41" s="75">
        <v>38585005</v>
      </c>
      <c r="G41" s="72" t="s">
        <v>79</v>
      </c>
      <c r="H41" s="73">
        <v>0</v>
      </c>
      <c r="I41" s="142">
        <f>10*0.85</f>
        <v>8.5</v>
      </c>
      <c r="J41" s="74"/>
      <c r="K41" s="29">
        <f t="shared" si="1"/>
        <v>8.5</v>
      </c>
    </row>
    <row r="42" spans="1:11" ht="12.75" customHeight="1">
      <c r="A42" s="390"/>
      <c r="B42" s="66"/>
      <c r="C42" s="67"/>
      <c r="D42" s="63">
        <v>2212</v>
      </c>
      <c r="E42" s="70">
        <v>5169</v>
      </c>
      <c r="F42" s="65">
        <v>38100000</v>
      </c>
      <c r="G42" s="76" t="s">
        <v>78</v>
      </c>
      <c r="H42" s="73">
        <v>0</v>
      </c>
      <c r="I42" s="142">
        <v>7.5</v>
      </c>
      <c r="J42" s="74"/>
      <c r="K42" s="29">
        <f t="shared" si="1"/>
        <v>7.5</v>
      </c>
    </row>
    <row r="43" spans="1:11" ht="12.75" customHeight="1">
      <c r="A43" s="390"/>
      <c r="B43" s="82"/>
      <c r="C43" s="92"/>
      <c r="D43" s="63">
        <v>2212</v>
      </c>
      <c r="E43" s="64">
        <v>5169</v>
      </c>
      <c r="F43" s="93">
        <v>38585005</v>
      </c>
      <c r="G43" s="76" t="s">
        <v>78</v>
      </c>
      <c r="H43" s="73">
        <v>0</v>
      </c>
      <c r="I43" s="142">
        <f>50*0.85</f>
        <v>42.5</v>
      </c>
      <c r="J43" s="74"/>
      <c r="K43" s="29">
        <f t="shared" si="1"/>
        <v>42.5</v>
      </c>
    </row>
    <row r="44" spans="1:11" ht="12.75" customHeight="1">
      <c r="A44" s="390"/>
      <c r="B44" s="82"/>
      <c r="C44" s="92"/>
      <c r="D44" s="69">
        <v>6402</v>
      </c>
      <c r="E44" s="236">
        <v>5368</v>
      </c>
      <c r="F44" s="237"/>
      <c r="G44" s="28" t="s">
        <v>142</v>
      </c>
      <c r="H44" s="73">
        <v>0</v>
      </c>
      <c r="I44" s="74">
        <v>16972.03704</v>
      </c>
      <c r="J44" s="74"/>
      <c r="K44" s="29">
        <f t="shared" si="1"/>
        <v>16972.03704</v>
      </c>
    </row>
    <row r="45" spans="1:11" ht="12.75" customHeight="1" thickBot="1">
      <c r="A45" s="390"/>
      <c r="B45" s="82"/>
      <c r="C45" s="94"/>
      <c r="D45" s="63">
        <v>6310</v>
      </c>
      <c r="E45" s="64">
        <v>5163</v>
      </c>
      <c r="F45" s="68"/>
      <c r="G45" s="31" t="s">
        <v>91</v>
      </c>
      <c r="H45" s="11">
        <v>0</v>
      </c>
      <c r="I45" s="73">
        <v>5</v>
      </c>
      <c r="J45" s="11"/>
      <c r="K45" s="29">
        <f t="shared" si="1"/>
        <v>5</v>
      </c>
    </row>
    <row r="46" spans="1:11" ht="12.75" customHeight="1">
      <c r="A46" s="390"/>
      <c r="B46" s="56" t="s">
        <v>5</v>
      </c>
      <c r="C46" s="57" t="s">
        <v>107</v>
      </c>
      <c r="D46" s="58"/>
      <c r="E46" s="59" t="s">
        <v>3</v>
      </c>
      <c r="F46" s="60"/>
      <c r="G46" s="27" t="s">
        <v>108</v>
      </c>
      <c r="H46" s="86">
        <f>SUM(H47:H57)</f>
        <v>0</v>
      </c>
      <c r="I46" s="86">
        <f>SUM(I47:I57)</f>
        <v>37173.509</v>
      </c>
      <c r="J46" s="86">
        <f>SUM(J47:J57)</f>
        <v>0</v>
      </c>
      <c r="K46" s="61">
        <f>SUM(K47:K57)</f>
        <v>37173.509</v>
      </c>
    </row>
    <row r="47" spans="1:11" ht="12.75" customHeight="1">
      <c r="A47" s="390"/>
      <c r="B47" s="62"/>
      <c r="C47" s="67"/>
      <c r="D47" s="63">
        <v>2212</v>
      </c>
      <c r="E47" s="64">
        <v>6121</v>
      </c>
      <c r="F47" s="65">
        <v>38100000</v>
      </c>
      <c r="G47" s="28" t="s">
        <v>88</v>
      </c>
      <c r="H47" s="73">
        <v>0</v>
      </c>
      <c r="I47" s="95">
        <f>2702.5-328.2</f>
        <v>2374.3</v>
      </c>
      <c r="J47" s="95"/>
      <c r="K47" s="29">
        <f t="shared" si="1"/>
        <v>2374.3</v>
      </c>
    </row>
    <row r="48" spans="1:11" ht="12.75" customHeight="1">
      <c r="A48" s="390"/>
      <c r="B48" s="66"/>
      <c r="C48" s="67"/>
      <c r="D48" s="63">
        <v>2212</v>
      </c>
      <c r="E48" s="64">
        <v>6121</v>
      </c>
      <c r="F48" s="68" t="s">
        <v>89</v>
      </c>
      <c r="G48" s="28" t="s">
        <v>88</v>
      </c>
      <c r="H48" s="73">
        <v>0</v>
      </c>
      <c r="I48" s="146">
        <v>2702.5</v>
      </c>
      <c r="J48" s="95"/>
      <c r="K48" s="29">
        <f t="shared" si="1"/>
        <v>2702.5</v>
      </c>
    </row>
    <row r="49" spans="1:11" ht="12.75" customHeight="1">
      <c r="A49" s="390"/>
      <c r="B49" s="66"/>
      <c r="C49" s="67"/>
      <c r="D49" s="63">
        <v>2212</v>
      </c>
      <c r="E49" s="64">
        <v>6121</v>
      </c>
      <c r="F49" s="68" t="s">
        <v>90</v>
      </c>
      <c r="G49" s="28" t="s">
        <v>88</v>
      </c>
      <c r="H49" s="73">
        <v>0</v>
      </c>
      <c r="I49" s="146">
        <v>30628</v>
      </c>
      <c r="J49" s="95"/>
      <c r="K49" s="29">
        <f t="shared" si="1"/>
        <v>30628</v>
      </c>
    </row>
    <row r="50" spans="1:11" ht="12.75" customHeight="1">
      <c r="A50" s="390"/>
      <c r="B50" s="66"/>
      <c r="C50" s="67"/>
      <c r="D50" s="69">
        <v>2212</v>
      </c>
      <c r="E50" s="70">
        <v>6121</v>
      </c>
      <c r="F50" s="128" t="s">
        <v>99</v>
      </c>
      <c r="G50" s="28" t="s">
        <v>88</v>
      </c>
      <c r="H50" s="73">
        <v>0</v>
      </c>
      <c r="I50" s="74">
        <v>148.6</v>
      </c>
      <c r="J50" s="95"/>
      <c r="K50" s="29">
        <f t="shared" si="1"/>
        <v>148.6</v>
      </c>
    </row>
    <row r="51" spans="1:11" ht="12.75" customHeight="1">
      <c r="A51" s="390"/>
      <c r="B51" s="66"/>
      <c r="C51" s="67"/>
      <c r="D51" s="69">
        <v>2212</v>
      </c>
      <c r="E51" s="70">
        <v>5139</v>
      </c>
      <c r="F51" s="71">
        <v>38100000</v>
      </c>
      <c r="G51" s="72" t="s">
        <v>79</v>
      </c>
      <c r="H51" s="73">
        <v>0</v>
      </c>
      <c r="I51" s="142">
        <v>1.5</v>
      </c>
      <c r="J51" s="74"/>
      <c r="K51" s="29">
        <f t="shared" si="1"/>
        <v>1.5</v>
      </c>
    </row>
    <row r="52" spans="1:11" ht="12.75" customHeight="1">
      <c r="A52" s="390"/>
      <c r="B52" s="66"/>
      <c r="C52" s="67"/>
      <c r="D52" s="63">
        <v>2212</v>
      </c>
      <c r="E52" s="70">
        <v>5139</v>
      </c>
      <c r="F52" s="75">
        <v>38585005</v>
      </c>
      <c r="G52" s="72" t="s">
        <v>79</v>
      </c>
      <c r="H52" s="73">
        <v>0</v>
      </c>
      <c r="I52" s="142">
        <f>10*0.85</f>
        <v>8.5</v>
      </c>
      <c r="J52" s="74"/>
      <c r="K52" s="29">
        <f t="shared" si="1"/>
        <v>8.5</v>
      </c>
    </row>
    <row r="53" spans="1:11" ht="12.75" customHeight="1">
      <c r="A53" s="390"/>
      <c r="B53" s="66"/>
      <c r="C53" s="67"/>
      <c r="D53" s="63">
        <v>2212</v>
      </c>
      <c r="E53" s="70">
        <v>5169</v>
      </c>
      <c r="F53" s="65">
        <v>38100000</v>
      </c>
      <c r="G53" s="76" t="s">
        <v>78</v>
      </c>
      <c r="H53" s="73">
        <v>0</v>
      </c>
      <c r="I53" s="142">
        <v>7.5</v>
      </c>
      <c r="J53" s="74"/>
      <c r="K53" s="29">
        <f t="shared" si="1"/>
        <v>7.5</v>
      </c>
    </row>
    <row r="54" spans="1:11" ht="12.75" customHeight="1">
      <c r="A54" s="390"/>
      <c r="B54" s="66"/>
      <c r="C54" s="67"/>
      <c r="D54" s="63">
        <v>2212</v>
      </c>
      <c r="E54" s="70">
        <v>5169</v>
      </c>
      <c r="F54" s="75">
        <v>38585005</v>
      </c>
      <c r="G54" s="76" t="s">
        <v>78</v>
      </c>
      <c r="H54" s="73">
        <v>0</v>
      </c>
      <c r="I54" s="142">
        <f>50*0.85</f>
        <v>42.5</v>
      </c>
      <c r="J54" s="74"/>
      <c r="K54" s="29">
        <f t="shared" si="1"/>
        <v>42.5</v>
      </c>
    </row>
    <row r="55" spans="1:11" ht="12.75" customHeight="1">
      <c r="A55" s="390"/>
      <c r="B55" s="82"/>
      <c r="C55" s="94"/>
      <c r="D55" s="63">
        <v>6310</v>
      </c>
      <c r="E55" s="64">
        <v>5163</v>
      </c>
      <c r="F55" s="68"/>
      <c r="G55" s="31" t="s">
        <v>91</v>
      </c>
      <c r="H55" s="73">
        <v>0</v>
      </c>
      <c r="I55" s="73">
        <v>5</v>
      </c>
      <c r="J55" s="11"/>
      <c r="K55" s="29">
        <f t="shared" si="1"/>
        <v>5</v>
      </c>
    </row>
    <row r="56" spans="1:11" ht="12.75" customHeight="1">
      <c r="A56" s="390"/>
      <c r="B56" s="66"/>
      <c r="C56" s="67"/>
      <c r="D56" s="63">
        <v>6409</v>
      </c>
      <c r="E56" s="64">
        <v>5363</v>
      </c>
      <c r="F56" s="68"/>
      <c r="G56" s="159" t="s">
        <v>143</v>
      </c>
      <c r="H56" s="11">
        <v>0</v>
      </c>
      <c r="I56" s="11">
        <v>179.6</v>
      </c>
      <c r="J56" s="11"/>
      <c r="K56" s="29">
        <f t="shared" si="1"/>
        <v>179.6</v>
      </c>
    </row>
    <row r="57" spans="1:11" ht="12.75" customHeight="1" thickBot="1">
      <c r="A57" s="390"/>
      <c r="B57" s="152"/>
      <c r="C57" s="151" t="s">
        <v>140</v>
      </c>
      <c r="D57" s="153">
        <v>2212</v>
      </c>
      <c r="E57" s="154">
        <v>6351</v>
      </c>
      <c r="F57" s="155" t="s">
        <v>99</v>
      </c>
      <c r="G57" s="37" t="s">
        <v>100</v>
      </c>
      <c r="H57" s="96">
        <v>0</v>
      </c>
      <c r="I57" s="132">
        <v>1075.509</v>
      </c>
      <c r="J57" s="11"/>
      <c r="K57" s="39">
        <f t="shared" si="1"/>
        <v>1075.509</v>
      </c>
    </row>
    <row r="58" spans="1:11" ht="12.75" customHeight="1">
      <c r="A58" s="390"/>
      <c r="B58" s="97" t="s">
        <v>5</v>
      </c>
      <c r="C58" s="57" t="s">
        <v>109</v>
      </c>
      <c r="D58" s="58"/>
      <c r="E58" s="59" t="s">
        <v>3</v>
      </c>
      <c r="F58" s="60"/>
      <c r="G58" s="27" t="s">
        <v>110</v>
      </c>
      <c r="H58" s="61">
        <f>SUM(H59:H59)</f>
        <v>0</v>
      </c>
      <c r="I58" s="86">
        <f>SUM(I59:I59)</f>
        <v>4</v>
      </c>
      <c r="J58" s="61">
        <f>SUM(J59:J59)</f>
        <v>0</v>
      </c>
      <c r="K58" s="61">
        <f>SUM(K59:K59)</f>
        <v>4</v>
      </c>
    </row>
    <row r="59" spans="1:11" ht="12.75" customHeight="1" thickBot="1">
      <c r="A59" s="390"/>
      <c r="B59" s="98"/>
      <c r="C59" s="78"/>
      <c r="D59" s="79">
        <v>6310</v>
      </c>
      <c r="E59" s="80">
        <v>5163</v>
      </c>
      <c r="F59" s="81"/>
      <c r="G59" s="36" t="s">
        <v>91</v>
      </c>
      <c r="H59" s="8">
        <v>0</v>
      </c>
      <c r="I59" s="145">
        <v>4</v>
      </c>
      <c r="J59" s="88"/>
      <c r="K59" s="34">
        <f>I59+J59</f>
        <v>4</v>
      </c>
    </row>
    <row r="60" spans="1:11" ht="12.75" customHeight="1">
      <c r="A60" s="390"/>
      <c r="B60" s="99" t="s">
        <v>5</v>
      </c>
      <c r="C60" s="100" t="s">
        <v>111</v>
      </c>
      <c r="D60" s="101"/>
      <c r="E60" s="102" t="s">
        <v>3</v>
      </c>
      <c r="F60" s="103"/>
      <c r="G60" s="40" t="s">
        <v>112</v>
      </c>
      <c r="H60" s="86">
        <f>SUM(H61:H62)</f>
        <v>0</v>
      </c>
      <c r="I60" s="86">
        <f>SUM(I61:I62)</f>
        <v>946.879</v>
      </c>
      <c r="J60" s="61">
        <f>SUM(J61:J62)</f>
        <v>0</v>
      </c>
      <c r="K60" s="61">
        <f>SUM(K61:K62)</f>
        <v>946.879</v>
      </c>
    </row>
    <row r="61" spans="1:11" ht="12.75" customHeight="1">
      <c r="A61" s="390"/>
      <c r="B61" s="223"/>
      <c r="C61" s="94"/>
      <c r="D61" s="63">
        <v>6310</v>
      </c>
      <c r="E61" s="64">
        <v>5163</v>
      </c>
      <c r="F61" s="68"/>
      <c r="G61" s="31" t="s">
        <v>91</v>
      </c>
      <c r="H61" s="11">
        <v>0</v>
      </c>
      <c r="I61" s="143">
        <v>1</v>
      </c>
      <c r="J61" s="74"/>
      <c r="K61" s="29">
        <f>I61+J61</f>
        <v>1</v>
      </c>
    </row>
    <row r="62" spans="1:11" ht="12.75" customHeight="1" thickBot="1">
      <c r="A62" s="390"/>
      <c r="B62" s="247"/>
      <c r="C62" s="252"/>
      <c r="D62" s="79">
        <v>6409</v>
      </c>
      <c r="E62" s="80">
        <v>5363</v>
      </c>
      <c r="F62" s="81"/>
      <c r="G62" s="219" t="s">
        <v>143</v>
      </c>
      <c r="H62" s="8">
        <v>0</v>
      </c>
      <c r="I62" s="87">
        <f>945.879</f>
        <v>945.879</v>
      </c>
      <c r="J62" s="87"/>
      <c r="K62" s="34">
        <f>I62+J62</f>
        <v>945.879</v>
      </c>
    </row>
    <row r="63" spans="1:11" ht="12.75" customHeight="1">
      <c r="A63" s="390"/>
      <c r="B63" s="56" t="s">
        <v>5</v>
      </c>
      <c r="C63" s="57" t="s">
        <v>113</v>
      </c>
      <c r="D63" s="58"/>
      <c r="E63" s="59" t="s">
        <v>3</v>
      </c>
      <c r="F63" s="60"/>
      <c r="G63" s="27" t="s">
        <v>114</v>
      </c>
      <c r="H63" s="86">
        <f>SUM(H64:H69)</f>
        <v>0</v>
      </c>
      <c r="I63" s="86">
        <f>SUM(I64:I69)</f>
        <v>31562.579999999998</v>
      </c>
      <c r="J63" s="86">
        <f>SUM(J64:J69)</f>
        <v>0</v>
      </c>
      <c r="K63" s="61">
        <f>SUM(K64:K69)</f>
        <v>31562.579999999998</v>
      </c>
    </row>
    <row r="64" spans="1:11" ht="12.75" customHeight="1">
      <c r="A64" s="390"/>
      <c r="B64" s="62"/>
      <c r="C64" s="67"/>
      <c r="D64" s="63">
        <v>2212</v>
      </c>
      <c r="E64" s="64">
        <v>6121</v>
      </c>
      <c r="F64" s="65">
        <v>38100000</v>
      </c>
      <c r="G64" s="28" t="s">
        <v>88</v>
      </c>
      <c r="H64" s="73">
        <v>0</v>
      </c>
      <c r="I64" s="146">
        <f>4868.4-3070.865</f>
        <v>1797.5349999999999</v>
      </c>
      <c r="J64" s="160"/>
      <c r="K64" s="29">
        <f aca="true" t="shared" si="2" ref="K64:K74">I64+J64</f>
        <v>1797.5349999999999</v>
      </c>
    </row>
    <row r="65" spans="1:11" ht="12.75" customHeight="1">
      <c r="A65" s="390"/>
      <c r="B65" s="66"/>
      <c r="C65" s="67"/>
      <c r="D65" s="69">
        <v>2212</v>
      </c>
      <c r="E65" s="70">
        <v>6121</v>
      </c>
      <c r="F65" s="68" t="s">
        <v>90</v>
      </c>
      <c r="G65" s="28" t="s">
        <v>88</v>
      </c>
      <c r="H65" s="105">
        <v>0</v>
      </c>
      <c r="I65" s="146">
        <v>27587.6</v>
      </c>
      <c r="J65" s="95"/>
      <c r="K65" s="29">
        <f t="shared" si="2"/>
        <v>27587.6</v>
      </c>
    </row>
    <row r="66" spans="1:11" s="238" customFormat="1" ht="12.75" customHeight="1">
      <c r="A66" s="390"/>
      <c r="B66" s="55"/>
      <c r="C66" s="239"/>
      <c r="D66" s="63">
        <v>2212</v>
      </c>
      <c r="E66" s="64">
        <v>6121</v>
      </c>
      <c r="F66" s="240" t="s">
        <v>99</v>
      </c>
      <c r="G66" s="222" t="s">
        <v>88</v>
      </c>
      <c r="H66" s="73">
        <v>0</v>
      </c>
      <c r="I66" s="11">
        <v>1000</v>
      </c>
      <c r="J66" s="241"/>
      <c r="K66" s="242">
        <f>I66+J66</f>
        <v>1000</v>
      </c>
    </row>
    <row r="67" spans="1:11" ht="12.75" customHeight="1">
      <c r="A67" s="390"/>
      <c r="B67" s="243"/>
      <c r="C67" s="128"/>
      <c r="D67" s="83">
        <v>6310</v>
      </c>
      <c r="E67" s="84">
        <v>5149</v>
      </c>
      <c r="F67" s="128" t="s">
        <v>99</v>
      </c>
      <c r="G67" s="161" t="s">
        <v>144</v>
      </c>
      <c r="H67" s="244">
        <v>0</v>
      </c>
      <c r="I67" s="245">
        <v>0.1</v>
      </c>
      <c r="J67" s="246"/>
      <c r="K67" s="11">
        <f t="shared" si="2"/>
        <v>0.1</v>
      </c>
    </row>
    <row r="68" spans="1:11" ht="12.75" customHeight="1">
      <c r="A68" s="390"/>
      <c r="B68" s="82"/>
      <c r="C68" s="94"/>
      <c r="D68" s="63">
        <v>6310</v>
      </c>
      <c r="E68" s="64">
        <v>5163</v>
      </c>
      <c r="F68" s="128" t="s">
        <v>99</v>
      </c>
      <c r="G68" s="31" t="s">
        <v>91</v>
      </c>
      <c r="H68" s="73">
        <v>0</v>
      </c>
      <c r="I68" s="142">
        <v>4.9</v>
      </c>
      <c r="J68" s="74"/>
      <c r="K68" s="29">
        <f t="shared" si="2"/>
        <v>4.9</v>
      </c>
    </row>
    <row r="69" spans="1:11" ht="12.75" customHeight="1" thickBot="1">
      <c r="A69" s="390"/>
      <c r="B69" s="247"/>
      <c r="C69" s="248" t="s">
        <v>139</v>
      </c>
      <c r="D69" s="79">
        <v>2212</v>
      </c>
      <c r="E69" s="80">
        <v>6351</v>
      </c>
      <c r="F69" s="91" t="s">
        <v>99</v>
      </c>
      <c r="G69" s="35" t="s">
        <v>100</v>
      </c>
      <c r="H69" s="87">
        <v>0</v>
      </c>
      <c r="I69" s="8">
        <v>1172.445</v>
      </c>
      <c r="J69" s="8"/>
      <c r="K69" s="34">
        <f t="shared" si="2"/>
        <v>1172.445</v>
      </c>
    </row>
    <row r="70" spans="1:11" ht="12.75" customHeight="1">
      <c r="A70" s="390"/>
      <c r="B70" s="97" t="s">
        <v>5</v>
      </c>
      <c r="C70" s="57" t="s">
        <v>115</v>
      </c>
      <c r="D70" s="58"/>
      <c r="E70" s="59" t="s">
        <v>3</v>
      </c>
      <c r="F70" s="60"/>
      <c r="G70" s="27" t="s">
        <v>116</v>
      </c>
      <c r="H70" s="86">
        <f>SUM(H71:H74)</f>
        <v>0</v>
      </c>
      <c r="I70" s="86">
        <f>SUM(I71:I74)</f>
        <v>36725</v>
      </c>
      <c r="J70" s="61">
        <f>SUM(J71:J74)</f>
        <v>0</v>
      </c>
      <c r="K70" s="61">
        <f>SUM(K71:K74)</f>
        <v>36725</v>
      </c>
    </row>
    <row r="71" spans="1:11" ht="12.75" customHeight="1">
      <c r="A71" s="390"/>
      <c r="B71" s="106"/>
      <c r="C71" s="67"/>
      <c r="D71" s="63">
        <v>2212</v>
      </c>
      <c r="E71" s="64">
        <v>6121</v>
      </c>
      <c r="F71" s="65">
        <v>38100000</v>
      </c>
      <c r="G71" s="28" t="s">
        <v>88</v>
      </c>
      <c r="H71" s="73">
        <v>0</v>
      </c>
      <c r="I71" s="146">
        <v>5508</v>
      </c>
      <c r="J71" s="95"/>
      <c r="K71" s="29">
        <f t="shared" si="2"/>
        <v>5508</v>
      </c>
    </row>
    <row r="72" spans="1:11" ht="12.75" customHeight="1">
      <c r="A72" s="390"/>
      <c r="B72" s="82"/>
      <c r="C72" s="92"/>
      <c r="D72" s="63">
        <v>2212</v>
      </c>
      <c r="E72" s="64">
        <v>6121</v>
      </c>
      <c r="F72" s="68" t="s">
        <v>90</v>
      </c>
      <c r="G72" s="31" t="s">
        <v>88</v>
      </c>
      <c r="H72" s="73">
        <v>0</v>
      </c>
      <c r="I72" s="146">
        <v>31212</v>
      </c>
      <c r="J72" s="95"/>
      <c r="K72" s="29">
        <f t="shared" si="2"/>
        <v>31212</v>
      </c>
    </row>
    <row r="73" spans="1:11" ht="12.75" customHeight="1">
      <c r="A73" s="390"/>
      <c r="B73" s="243"/>
      <c r="C73" s="128"/>
      <c r="D73" s="83">
        <v>6310</v>
      </c>
      <c r="E73" s="84">
        <v>5149</v>
      </c>
      <c r="F73" s="128" t="s">
        <v>99</v>
      </c>
      <c r="G73" s="161" t="s">
        <v>144</v>
      </c>
      <c r="H73" s="244">
        <v>0</v>
      </c>
      <c r="I73" s="245">
        <v>0.1</v>
      </c>
      <c r="J73" s="246"/>
      <c r="K73" s="11">
        <f>I73+J73</f>
        <v>0.1</v>
      </c>
    </row>
    <row r="74" spans="1:11" ht="12.75" customHeight="1" thickBot="1">
      <c r="A74" s="390"/>
      <c r="B74" s="98"/>
      <c r="C74" s="78"/>
      <c r="D74" s="79">
        <v>6310</v>
      </c>
      <c r="E74" s="80">
        <v>5163</v>
      </c>
      <c r="F74" s="155" t="s">
        <v>99</v>
      </c>
      <c r="G74" s="36" t="s">
        <v>91</v>
      </c>
      <c r="H74" s="87">
        <v>0</v>
      </c>
      <c r="I74" s="148">
        <v>4.9</v>
      </c>
      <c r="J74" s="107"/>
      <c r="K74" s="34">
        <f t="shared" si="2"/>
        <v>4.9</v>
      </c>
    </row>
    <row r="75" spans="1:11" ht="12.75" customHeight="1">
      <c r="A75" s="390"/>
      <c r="B75" s="56" t="s">
        <v>5</v>
      </c>
      <c r="C75" s="57" t="s">
        <v>129</v>
      </c>
      <c r="D75" s="58"/>
      <c r="E75" s="59" t="s">
        <v>3</v>
      </c>
      <c r="F75" s="60"/>
      <c r="G75" s="27" t="s">
        <v>130</v>
      </c>
      <c r="H75" s="86">
        <f>SUM(H76:H77)</f>
        <v>0</v>
      </c>
      <c r="I75" s="86">
        <f>SUM(I76:I77)</f>
        <v>1422</v>
      </c>
      <c r="J75" s="61">
        <f>SUM(J76:J77)</f>
        <v>0</v>
      </c>
      <c r="K75" s="61">
        <f>SUM(K76:K77)</f>
        <v>1422</v>
      </c>
    </row>
    <row r="76" spans="1:11" ht="12.75" customHeight="1">
      <c r="A76" s="390"/>
      <c r="B76" s="62"/>
      <c r="C76" s="67"/>
      <c r="D76" s="63">
        <v>2299</v>
      </c>
      <c r="E76" s="63">
        <v>5213</v>
      </c>
      <c r="F76" s="94">
        <v>38100000</v>
      </c>
      <c r="G76" s="108" t="s">
        <v>131</v>
      </c>
      <c r="H76" s="73">
        <v>0</v>
      </c>
      <c r="I76" s="146">
        <v>382</v>
      </c>
      <c r="J76" s="95"/>
      <c r="K76" s="29">
        <f aca="true" t="shared" si="3" ref="K76:K83">I76+J76</f>
        <v>382</v>
      </c>
    </row>
    <row r="77" spans="1:11" ht="12.75" customHeight="1" thickBot="1">
      <c r="A77" s="390"/>
      <c r="B77" s="66"/>
      <c r="C77" s="67"/>
      <c r="D77" s="63">
        <v>2299</v>
      </c>
      <c r="E77" s="63">
        <v>6313</v>
      </c>
      <c r="F77" s="94">
        <v>38100000</v>
      </c>
      <c r="G77" s="108" t="s">
        <v>132</v>
      </c>
      <c r="H77" s="105">
        <v>0</v>
      </c>
      <c r="I77" s="146">
        <v>1040</v>
      </c>
      <c r="J77" s="95"/>
      <c r="K77" s="29">
        <f t="shared" si="3"/>
        <v>1040</v>
      </c>
    </row>
    <row r="78" spans="1:11" ht="12.75" customHeight="1">
      <c r="A78" s="390"/>
      <c r="B78" s="97" t="s">
        <v>5</v>
      </c>
      <c r="C78" s="57" t="s">
        <v>133</v>
      </c>
      <c r="D78" s="58"/>
      <c r="E78" s="59" t="s">
        <v>3</v>
      </c>
      <c r="F78" s="60"/>
      <c r="G78" s="27" t="s">
        <v>134</v>
      </c>
      <c r="H78" s="86">
        <f>SUM(H79:H80)</f>
        <v>0</v>
      </c>
      <c r="I78" s="86">
        <f>SUM(I79:I80)</f>
        <v>8054</v>
      </c>
      <c r="J78" s="61">
        <f>SUM(J79:J80)</f>
        <v>0</v>
      </c>
      <c r="K78" s="61">
        <f>SUM(K79:K80)</f>
        <v>8054</v>
      </c>
    </row>
    <row r="79" spans="1:11" ht="12.75" customHeight="1">
      <c r="A79" s="390"/>
      <c r="B79" s="106"/>
      <c r="C79" s="67"/>
      <c r="D79" s="63">
        <v>2299</v>
      </c>
      <c r="E79" s="63">
        <v>5613</v>
      </c>
      <c r="F79" s="94">
        <v>38100000</v>
      </c>
      <c r="G79" s="108" t="s">
        <v>135</v>
      </c>
      <c r="H79" s="73">
        <v>0</v>
      </c>
      <c r="I79" s="146">
        <v>2162</v>
      </c>
      <c r="J79" s="95"/>
      <c r="K79" s="29">
        <f t="shared" si="3"/>
        <v>2162</v>
      </c>
    </row>
    <row r="80" spans="1:11" ht="12.75" customHeight="1" thickBot="1">
      <c r="A80" s="390"/>
      <c r="B80" s="109"/>
      <c r="C80" s="110"/>
      <c r="D80" s="83">
        <v>2299</v>
      </c>
      <c r="E80" s="83">
        <v>6413</v>
      </c>
      <c r="F80" s="111">
        <v>38100000</v>
      </c>
      <c r="G80" s="112" t="s">
        <v>136</v>
      </c>
      <c r="H80" s="12">
        <v>0</v>
      </c>
      <c r="I80" s="149">
        <v>5892</v>
      </c>
      <c r="J80" s="113"/>
      <c r="K80" s="29">
        <f t="shared" si="3"/>
        <v>5892</v>
      </c>
    </row>
    <row r="81" spans="1:11" ht="12.75" customHeight="1">
      <c r="A81" s="390"/>
      <c r="B81" s="97" t="s">
        <v>5</v>
      </c>
      <c r="C81" s="57" t="s">
        <v>137</v>
      </c>
      <c r="D81" s="58"/>
      <c r="E81" s="59" t="s">
        <v>3</v>
      </c>
      <c r="F81" s="60"/>
      <c r="G81" s="27" t="s">
        <v>138</v>
      </c>
      <c r="H81" s="86">
        <f>SUM(H82:H83)</f>
        <v>0</v>
      </c>
      <c r="I81" s="86">
        <f>SUM(I82:I83)</f>
        <v>1990</v>
      </c>
      <c r="J81" s="61">
        <f>SUM(J82:J83)</f>
        <v>0</v>
      </c>
      <c r="K81" s="61">
        <f>SUM(K82:K83)</f>
        <v>1990</v>
      </c>
    </row>
    <row r="82" spans="1:11" ht="12.75" customHeight="1">
      <c r="A82" s="390"/>
      <c r="B82" s="106"/>
      <c r="C82" s="67"/>
      <c r="D82" s="63">
        <v>2299</v>
      </c>
      <c r="E82" s="63">
        <v>5613</v>
      </c>
      <c r="F82" s="30" t="s">
        <v>99</v>
      </c>
      <c r="G82" s="108" t="s">
        <v>135</v>
      </c>
      <c r="H82" s="73">
        <v>0</v>
      </c>
      <c r="I82" s="146">
        <v>534</v>
      </c>
      <c r="J82" s="95"/>
      <c r="K82" s="29">
        <f t="shared" si="3"/>
        <v>534</v>
      </c>
    </row>
    <row r="83" spans="1:11" ht="12.75" customHeight="1" thickBot="1">
      <c r="A83" s="390"/>
      <c r="B83" s="114"/>
      <c r="C83" s="115"/>
      <c r="D83" s="79">
        <v>2299</v>
      </c>
      <c r="E83" s="79">
        <v>6413</v>
      </c>
      <c r="F83" s="32" t="s">
        <v>99</v>
      </c>
      <c r="G83" s="116" t="s">
        <v>136</v>
      </c>
      <c r="H83" s="96">
        <v>0</v>
      </c>
      <c r="I83" s="148">
        <v>1456</v>
      </c>
      <c r="J83" s="107"/>
      <c r="K83" s="406">
        <f t="shared" si="3"/>
        <v>1456</v>
      </c>
    </row>
    <row r="84" spans="1:11" ht="12.75" customHeight="1">
      <c r="A84" s="390"/>
      <c r="B84" s="97" t="s">
        <v>5</v>
      </c>
      <c r="C84" s="57" t="s">
        <v>454</v>
      </c>
      <c r="D84" s="58"/>
      <c r="E84" s="59" t="s">
        <v>3</v>
      </c>
      <c r="F84" s="60"/>
      <c r="G84" s="27" t="s">
        <v>455</v>
      </c>
      <c r="H84" s="104">
        <f>SUM(H85:H85)</f>
        <v>0</v>
      </c>
      <c r="I84" s="147">
        <f>SUM(I85:I85)</f>
        <v>0</v>
      </c>
      <c r="J84" s="104">
        <f>SUM(J85:J85)</f>
        <v>0</v>
      </c>
      <c r="K84" s="61">
        <f>SUM(K85:K85)</f>
        <v>0</v>
      </c>
    </row>
    <row r="85" spans="1:11" ht="12.75" customHeight="1" thickBot="1">
      <c r="A85" s="390"/>
      <c r="B85" s="114"/>
      <c r="C85" s="115"/>
      <c r="D85" s="79">
        <v>2212</v>
      </c>
      <c r="E85" s="80">
        <v>6121</v>
      </c>
      <c r="F85" s="81" t="s">
        <v>90</v>
      </c>
      <c r="G85" s="407" t="s">
        <v>88</v>
      </c>
      <c r="H85" s="8">
        <v>0</v>
      </c>
      <c r="I85" s="408">
        <v>0</v>
      </c>
      <c r="J85" s="107"/>
      <c r="K85" s="34">
        <f>I85+J85</f>
        <v>0</v>
      </c>
    </row>
    <row r="86" spans="1:11" ht="12.75" customHeight="1">
      <c r="A86" s="390"/>
      <c r="B86" s="97" t="s">
        <v>5</v>
      </c>
      <c r="C86" s="57" t="s">
        <v>456</v>
      </c>
      <c r="D86" s="58"/>
      <c r="E86" s="59" t="s">
        <v>3</v>
      </c>
      <c r="F86" s="60"/>
      <c r="G86" s="27" t="s">
        <v>457</v>
      </c>
      <c r="H86" s="104">
        <f>SUM(H87:H87)</f>
        <v>0</v>
      </c>
      <c r="I86" s="147">
        <f>SUM(I87:I87)</f>
        <v>0</v>
      </c>
      <c r="J86" s="104">
        <f>SUM(J87:J87)</f>
        <v>0</v>
      </c>
      <c r="K86" s="61">
        <f>SUM(K87:K87)</f>
        <v>0</v>
      </c>
    </row>
    <row r="87" spans="1:11" ht="12.75" customHeight="1" thickBot="1">
      <c r="A87" s="390"/>
      <c r="B87" s="114"/>
      <c r="C87" s="115"/>
      <c r="D87" s="79">
        <v>2212</v>
      </c>
      <c r="E87" s="80">
        <v>6121</v>
      </c>
      <c r="F87" s="81" t="s">
        <v>90</v>
      </c>
      <c r="G87" s="407" t="s">
        <v>88</v>
      </c>
      <c r="H87" s="8">
        <v>0</v>
      </c>
      <c r="I87" s="408">
        <v>0</v>
      </c>
      <c r="J87" s="107"/>
      <c r="K87" s="34">
        <f>I87+J87</f>
        <v>0</v>
      </c>
    </row>
    <row r="88" spans="1:11" ht="12.75" customHeight="1">
      <c r="A88" s="390"/>
      <c r="B88" s="97" t="s">
        <v>5</v>
      </c>
      <c r="C88" s="57" t="s">
        <v>458</v>
      </c>
      <c r="D88" s="58"/>
      <c r="E88" s="59" t="s">
        <v>3</v>
      </c>
      <c r="F88" s="60"/>
      <c r="G88" s="27" t="s">
        <v>459</v>
      </c>
      <c r="H88" s="104">
        <f>SUM(H89:H89)</f>
        <v>0</v>
      </c>
      <c r="I88" s="147">
        <f>SUM(I89:I89)</f>
        <v>0</v>
      </c>
      <c r="J88" s="104">
        <f>SUM(J89:J89)</f>
        <v>0</v>
      </c>
      <c r="K88" s="61">
        <f>SUM(K89:K89)</f>
        <v>0</v>
      </c>
    </row>
    <row r="89" spans="1:11" ht="12.75" customHeight="1" thickBot="1">
      <c r="A89" s="390"/>
      <c r="B89" s="114"/>
      <c r="C89" s="115"/>
      <c r="D89" s="79">
        <v>2212</v>
      </c>
      <c r="E89" s="80">
        <v>6121</v>
      </c>
      <c r="F89" s="81" t="s">
        <v>90</v>
      </c>
      <c r="G89" s="407" t="s">
        <v>88</v>
      </c>
      <c r="H89" s="8">
        <v>0</v>
      </c>
      <c r="I89" s="408">
        <v>0</v>
      </c>
      <c r="J89" s="107"/>
      <c r="K89" s="34">
        <f>I89+J89</f>
        <v>0</v>
      </c>
    </row>
    <row r="90" spans="1:11" ht="12.75" customHeight="1">
      <c r="A90" s="390"/>
      <c r="B90" s="97" t="s">
        <v>5</v>
      </c>
      <c r="C90" s="57" t="s">
        <v>460</v>
      </c>
      <c r="D90" s="58"/>
      <c r="E90" s="59" t="s">
        <v>3</v>
      </c>
      <c r="F90" s="60"/>
      <c r="G90" s="27" t="s">
        <v>461</v>
      </c>
      <c r="H90" s="104">
        <f>SUM(H91:H91)</f>
        <v>0</v>
      </c>
      <c r="I90" s="104">
        <f>SUM(I91:I91)</f>
        <v>108.9</v>
      </c>
      <c r="J90" s="104">
        <f>SUM(J91:J91)</f>
        <v>0</v>
      </c>
      <c r="K90" s="61">
        <f>SUM(K91:K91)</f>
        <v>108.9</v>
      </c>
    </row>
    <row r="91" spans="1:11" ht="12.75" customHeight="1" thickBot="1">
      <c r="A91" s="390"/>
      <c r="B91" s="114"/>
      <c r="C91" s="115"/>
      <c r="D91" s="79">
        <v>2212</v>
      </c>
      <c r="E91" s="80">
        <v>6121</v>
      </c>
      <c r="F91" s="81" t="s">
        <v>90</v>
      </c>
      <c r="G91" s="407" t="s">
        <v>88</v>
      </c>
      <c r="H91" s="8">
        <v>0</v>
      </c>
      <c r="I91" s="107">
        <v>108.9</v>
      </c>
      <c r="J91" s="107"/>
      <c r="K91" s="34">
        <f>I91+J91</f>
        <v>108.9</v>
      </c>
    </row>
    <row r="92" spans="1:11" ht="12.75" customHeight="1">
      <c r="A92" s="390"/>
      <c r="B92" s="97" t="s">
        <v>5</v>
      </c>
      <c r="C92" s="57" t="s">
        <v>462</v>
      </c>
      <c r="D92" s="58"/>
      <c r="E92" s="59" t="s">
        <v>3</v>
      </c>
      <c r="F92" s="60"/>
      <c r="G92" s="27" t="s">
        <v>463</v>
      </c>
      <c r="H92" s="104">
        <f>SUM(H93:H93)</f>
        <v>0</v>
      </c>
      <c r="I92" s="104">
        <f>SUM(I93:I93)</f>
        <v>118.58</v>
      </c>
      <c r="J92" s="104">
        <f>SUM(J93:J93)</f>
        <v>0</v>
      </c>
      <c r="K92" s="61">
        <f>SUM(K93:K93)</f>
        <v>118.58</v>
      </c>
    </row>
    <row r="93" spans="1:11" ht="12.75" customHeight="1" thickBot="1">
      <c r="A93" s="390"/>
      <c r="B93" s="114"/>
      <c r="C93" s="115"/>
      <c r="D93" s="79">
        <v>2212</v>
      </c>
      <c r="E93" s="80">
        <v>6121</v>
      </c>
      <c r="F93" s="81" t="s">
        <v>90</v>
      </c>
      <c r="G93" s="407" t="s">
        <v>88</v>
      </c>
      <c r="H93" s="8">
        <v>0</v>
      </c>
      <c r="I93" s="107">
        <v>118.58</v>
      </c>
      <c r="J93" s="107"/>
      <c r="K93" s="34">
        <f>I93+J93</f>
        <v>118.58</v>
      </c>
    </row>
    <row r="94" spans="1:11" ht="12.75" customHeight="1">
      <c r="A94" s="390"/>
      <c r="B94" s="97" t="s">
        <v>5</v>
      </c>
      <c r="C94" s="57" t="s">
        <v>464</v>
      </c>
      <c r="D94" s="58"/>
      <c r="E94" s="59" t="s">
        <v>3</v>
      </c>
      <c r="F94" s="60"/>
      <c r="G94" s="27" t="s">
        <v>465</v>
      </c>
      <c r="H94" s="104">
        <f>SUM(H95:H95)</f>
        <v>0</v>
      </c>
      <c r="I94" s="104">
        <f>SUM(I95:I95)</f>
        <v>121.97</v>
      </c>
      <c r="J94" s="104">
        <f>SUM(J95:J95)</f>
        <v>0</v>
      </c>
      <c r="K94" s="61">
        <f>SUM(K95:K95)</f>
        <v>121.97</v>
      </c>
    </row>
    <row r="95" spans="1:11" ht="12.75" customHeight="1" thickBot="1">
      <c r="A95" s="390"/>
      <c r="B95" s="114"/>
      <c r="C95" s="115"/>
      <c r="D95" s="79">
        <v>2212</v>
      </c>
      <c r="E95" s="80">
        <v>6121</v>
      </c>
      <c r="F95" s="81" t="s">
        <v>90</v>
      </c>
      <c r="G95" s="407" t="s">
        <v>88</v>
      </c>
      <c r="H95" s="8">
        <v>0</v>
      </c>
      <c r="I95" s="107">
        <v>121.97</v>
      </c>
      <c r="J95" s="107"/>
      <c r="K95" s="34">
        <f>I95+J95</f>
        <v>121.97</v>
      </c>
    </row>
    <row r="96" spans="1:11" s="25" customFormat="1" ht="12.75" customHeight="1">
      <c r="A96" s="390"/>
      <c r="B96" s="117" t="s">
        <v>5</v>
      </c>
      <c r="C96" s="100" t="s">
        <v>117</v>
      </c>
      <c r="D96" s="118" t="s">
        <v>3</v>
      </c>
      <c r="E96" s="119" t="s">
        <v>3</v>
      </c>
      <c r="F96" s="120"/>
      <c r="G96" s="40" t="s">
        <v>118</v>
      </c>
      <c r="H96" s="104">
        <f>SUM(H97:H97)</f>
        <v>0</v>
      </c>
      <c r="I96" s="147">
        <f>SUM(I97:I97)</f>
        <v>1500</v>
      </c>
      <c r="J96" s="104">
        <f>SUM(J97:J97)</f>
        <v>0</v>
      </c>
      <c r="K96" s="104">
        <f>SUM(K97:K97)</f>
        <v>1500</v>
      </c>
    </row>
    <row r="97" spans="1:11" s="38" customFormat="1" ht="12.75" customHeight="1" thickBot="1">
      <c r="A97" s="390"/>
      <c r="B97" s="121"/>
      <c r="C97" s="78"/>
      <c r="D97" s="33">
        <v>6310</v>
      </c>
      <c r="E97" s="41">
        <v>5909</v>
      </c>
      <c r="F97" s="81"/>
      <c r="G97" s="42" t="s">
        <v>119</v>
      </c>
      <c r="H97" s="8">
        <v>0</v>
      </c>
      <c r="I97" s="87">
        <v>1500</v>
      </c>
      <c r="J97" s="8"/>
      <c r="K97" s="34">
        <f>I97+J97</f>
        <v>1500</v>
      </c>
    </row>
    <row r="98" spans="1:11" s="25" customFormat="1" ht="12.75" customHeight="1" thickBot="1">
      <c r="A98" s="390"/>
      <c r="B98" s="49" t="s">
        <v>5</v>
      </c>
      <c r="C98" s="50" t="s">
        <v>3</v>
      </c>
      <c r="D98" s="51" t="s">
        <v>3</v>
      </c>
      <c r="E98" s="52" t="s">
        <v>3</v>
      </c>
      <c r="F98" s="53"/>
      <c r="G98" s="26" t="s">
        <v>120</v>
      </c>
      <c r="H98" s="54">
        <f>H99+H102+H112</f>
        <v>0</v>
      </c>
      <c r="I98" s="54">
        <f>I99+I102+I112</f>
        <v>65479.865</v>
      </c>
      <c r="J98" s="150">
        <f>J99+J102+J112</f>
        <v>0</v>
      </c>
      <c r="K98" s="150">
        <f>K99+K102+K112</f>
        <v>65479.865</v>
      </c>
    </row>
    <row r="99" spans="1:11" s="25" customFormat="1" ht="12.75">
      <c r="A99" s="390"/>
      <c r="B99" s="122" t="s">
        <v>5</v>
      </c>
      <c r="C99" s="57" t="s">
        <v>121</v>
      </c>
      <c r="D99" s="123" t="s">
        <v>3</v>
      </c>
      <c r="E99" s="124" t="s">
        <v>3</v>
      </c>
      <c r="F99" s="125"/>
      <c r="G99" s="43" t="s">
        <v>145</v>
      </c>
      <c r="H99" s="126">
        <f>SUM(H100:H101)</f>
        <v>0</v>
      </c>
      <c r="I99" s="126">
        <f>SUM(I100:I101)</f>
        <v>23380</v>
      </c>
      <c r="J99" s="126">
        <f>SUM(J100:J101)</f>
        <v>0</v>
      </c>
      <c r="K99" s="61">
        <f>SUM(K100:K101)</f>
        <v>23380</v>
      </c>
    </row>
    <row r="100" spans="1:11" ht="12.75" customHeight="1">
      <c r="A100" s="390"/>
      <c r="B100" s="55"/>
      <c r="C100" s="127"/>
      <c r="D100" s="75">
        <v>2212</v>
      </c>
      <c r="E100" s="70">
        <v>6351</v>
      </c>
      <c r="F100" s="128" t="s">
        <v>122</v>
      </c>
      <c r="G100" s="129" t="s">
        <v>100</v>
      </c>
      <c r="H100" s="105">
        <v>0</v>
      </c>
      <c r="I100" s="105">
        <v>2380</v>
      </c>
      <c r="J100" s="132"/>
      <c r="K100" s="29">
        <f>I100+J100</f>
        <v>2380</v>
      </c>
    </row>
    <row r="101" spans="1:11" s="25" customFormat="1" ht="12.75" customHeight="1" thickBot="1">
      <c r="A101" s="390"/>
      <c r="B101" s="55"/>
      <c r="C101" s="127"/>
      <c r="D101" s="93">
        <v>2212</v>
      </c>
      <c r="E101" s="130">
        <v>6451</v>
      </c>
      <c r="F101" s="68" t="s">
        <v>99</v>
      </c>
      <c r="G101" s="134" t="s">
        <v>147</v>
      </c>
      <c r="H101" s="11">
        <v>0</v>
      </c>
      <c r="I101" s="74">
        <v>21000</v>
      </c>
      <c r="J101" s="74"/>
      <c r="K101" s="29">
        <f>I101+J101</f>
        <v>21000</v>
      </c>
    </row>
    <row r="102" spans="1:11" ht="12.75" customHeight="1">
      <c r="A102" s="390"/>
      <c r="B102" s="122" t="s">
        <v>5</v>
      </c>
      <c r="C102" s="57" t="s">
        <v>126</v>
      </c>
      <c r="D102" s="123" t="s">
        <v>3</v>
      </c>
      <c r="E102" s="124" t="s">
        <v>3</v>
      </c>
      <c r="F102" s="125"/>
      <c r="G102" s="27" t="s">
        <v>146</v>
      </c>
      <c r="H102" s="61">
        <f>SUM(H103:H111)</f>
        <v>0</v>
      </c>
      <c r="I102" s="86">
        <f>SUM(I103:I111)</f>
        <v>155</v>
      </c>
      <c r="J102" s="61">
        <f>SUM(J103:J111)</f>
        <v>0</v>
      </c>
      <c r="K102" s="61">
        <f>SUM(K103:K111)</f>
        <v>155</v>
      </c>
    </row>
    <row r="103" spans="1:11" s="38" customFormat="1" ht="12.75" customHeight="1">
      <c r="A103" s="390"/>
      <c r="B103" s="55"/>
      <c r="C103" s="127"/>
      <c r="D103" s="63">
        <v>2219</v>
      </c>
      <c r="E103" s="130">
        <v>5169</v>
      </c>
      <c r="F103" s="68" t="s">
        <v>122</v>
      </c>
      <c r="G103" s="131" t="s">
        <v>78</v>
      </c>
      <c r="H103" s="132">
        <v>0</v>
      </c>
      <c r="I103" s="142">
        <v>10</v>
      </c>
      <c r="J103" s="74"/>
      <c r="K103" s="29">
        <f aca="true" t="shared" si="4" ref="K103:K111">I103+J103</f>
        <v>10</v>
      </c>
    </row>
    <row r="104" spans="1:11" s="25" customFormat="1" ht="12.75" customHeight="1">
      <c r="A104" s="390"/>
      <c r="B104" s="55"/>
      <c r="C104" s="127"/>
      <c r="D104" s="63">
        <v>2219</v>
      </c>
      <c r="E104" s="130">
        <v>5169</v>
      </c>
      <c r="F104" s="68" t="s">
        <v>124</v>
      </c>
      <c r="G104" s="131" t="s">
        <v>78</v>
      </c>
      <c r="H104" s="11">
        <v>0</v>
      </c>
      <c r="I104" s="142">
        <v>5</v>
      </c>
      <c r="J104" s="74"/>
      <c r="K104" s="29">
        <f t="shared" si="4"/>
        <v>5</v>
      </c>
    </row>
    <row r="105" spans="1:11" s="38" customFormat="1" ht="12.75" customHeight="1">
      <c r="A105" s="390"/>
      <c r="B105" s="55"/>
      <c r="C105" s="127"/>
      <c r="D105" s="63">
        <v>2219</v>
      </c>
      <c r="E105" s="130">
        <v>5169</v>
      </c>
      <c r="F105" s="128" t="s">
        <v>123</v>
      </c>
      <c r="G105" s="131" t="s">
        <v>78</v>
      </c>
      <c r="H105" s="11">
        <v>0</v>
      </c>
      <c r="I105" s="142">
        <v>85</v>
      </c>
      <c r="J105" s="74"/>
      <c r="K105" s="29">
        <f t="shared" si="4"/>
        <v>85</v>
      </c>
    </row>
    <row r="106" spans="1:11" s="38" customFormat="1" ht="12.75" customHeight="1">
      <c r="A106" s="390"/>
      <c r="B106" s="55"/>
      <c r="C106" s="127"/>
      <c r="D106" s="63">
        <v>2219</v>
      </c>
      <c r="E106" s="133">
        <v>5173</v>
      </c>
      <c r="F106" s="128" t="s">
        <v>122</v>
      </c>
      <c r="G106" s="131" t="s">
        <v>125</v>
      </c>
      <c r="H106" s="132">
        <v>0</v>
      </c>
      <c r="I106" s="142">
        <v>2</v>
      </c>
      <c r="J106" s="74"/>
      <c r="K106" s="29">
        <f t="shared" si="4"/>
        <v>2</v>
      </c>
    </row>
    <row r="107" spans="1:11" s="38" customFormat="1" ht="12.75" customHeight="1">
      <c r="A107" s="390"/>
      <c r="B107" s="55"/>
      <c r="C107" s="127"/>
      <c r="D107" s="63">
        <v>2219</v>
      </c>
      <c r="E107" s="133">
        <v>5173</v>
      </c>
      <c r="F107" s="128" t="s">
        <v>124</v>
      </c>
      <c r="G107" s="131" t="s">
        <v>125</v>
      </c>
      <c r="H107" s="11">
        <v>0</v>
      </c>
      <c r="I107" s="142">
        <v>1</v>
      </c>
      <c r="J107" s="74"/>
      <c r="K107" s="29">
        <f t="shared" si="4"/>
        <v>1</v>
      </c>
    </row>
    <row r="108" spans="1:11" s="38" customFormat="1" ht="12.75" customHeight="1">
      <c r="A108" s="390"/>
      <c r="B108" s="55"/>
      <c r="C108" s="127"/>
      <c r="D108" s="63">
        <v>2219</v>
      </c>
      <c r="E108" s="133">
        <v>5173</v>
      </c>
      <c r="F108" s="128" t="s">
        <v>123</v>
      </c>
      <c r="G108" s="134" t="s">
        <v>125</v>
      </c>
      <c r="H108" s="11">
        <v>0</v>
      </c>
      <c r="I108" s="142">
        <v>12</v>
      </c>
      <c r="J108" s="74"/>
      <c r="K108" s="29">
        <f t="shared" si="4"/>
        <v>12</v>
      </c>
    </row>
    <row r="109" spans="1:11" s="38" customFormat="1" ht="12.75" customHeight="1">
      <c r="A109" s="390"/>
      <c r="B109" s="55"/>
      <c r="C109" s="127"/>
      <c r="D109" s="63">
        <v>2219</v>
      </c>
      <c r="E109" s="133">
        <v>5175</v>
      </c>
      <c r="F109" s="128" t="s">
        <v>122</v>
      </c>
      <c r="G109" s="134" t="s">
        <v>80</v>
      </c>
      <c r="H109" s="132">
        <v>0</v>
      </c>
      <c r="I109" s="142">
        <v>4</v>
      </c>
      <c r="J109" s="74"/>
      <c r="K109" s="29">
        <f t="shared" si="4"/>
        <v>4</v>
      </c>
    </row>
    <row r="110" spans="1:11" ht="12.75" customHeight="1">
      <c r="A110" s="390"/>
      <c r="B110" s="55"/>
      <c r="C110" s="127"/>
      <c r="D110" s="63">
        <v>2219</v>
      </c>
      <c r="E110" s="130">
        <v>5175</v>
      </c>
      <c r="F110" s="68" t="s">
        <v>124</v>
      </c>
      <c r="G110" s="134" t="s">
        <v>80</v>
      </c>
      <c r="H110" s="11">
        <v>0</v>
      </c>
      <c r="I110" s="142">
        <v>2</v>
      </c>
      <c r="J110" s="74"/>
      <c r="K110" s="29">
        <f t="shared" si="4"/>
        <v>2</v>
      </c>
    </row>
    <row r="111" spans="1:11" s="38" customFormat="1" ht="12.75" customHeight="1" thickBot="1">
      <c r="A111" s="390"/>
      <c r="B111" s="135"/>
      <c r="C111" s="136"/>
      <c r="D111" s="63">
        <v>2219</v>
      </c>
      <c r="E111" s="137">
        <v>5175</v>
      </c>
      <c r="F111" s="81" t="s">
        <v>123</v>
      </c>
      <c r="G111" s="138" t="s">
        <v>80</v>
      </c>
      <c r="H111" s="8">
        <v>0</v>
      </c>
      <c r="I111" s="144">
        <v>34</v>
      </c>
      <c r="J111" s="88"/>
      <c r="K111" s="29">
        <f t="shared" si="4"/>
        <v>34</v>
      </c>
    </row>
    <row r="112" spans="1:11" s="38" customFormat="1" ht="20.25">
      <c r="A112" s="390"/>
      <c r="B112" s="139" t="s">
        <v>5</v>
      </c>
      <c r="C112" s="57" t="s">
        <v>127</v>
      </c>
      <c r="D112" s="123" t="s">
        <v>3</v>
      </c>
      <c r="E112" s="124" t="s">
        <v>3</v>
      </c>
      <c r="F112" s="125"/>
      <c r="G112" s="43" t="s">
        <v>128</v>
      </c>
      <c r="H112" s="126">
        <f>SUM(H113:H114)</f>
        <v>0</v>
      </c>
      <c r="I112" s="126">
        <f>SUM(I113:I114)</f>
        <v>41944.865</v>
      </c>
      <c r="J112" s="126">
        <f>SUM(J113:J114)</f>
        <v>0</v>
      </c>
      <c r="K112" s="61">
        <f>SUM(K113:K114)</f>
        <v>41944.865</v>
      </c>
    </row>
    <row r="113" spans="1:11" s="38" customFormat="1" ht="12.75" customHeight="1">
      <c r="A113" s="390"/>
      <c r="B113" s="55"/>
      <c r="C113" s="127"/>
      <c r="D113" s="63">
        <v>2212</v>
      </c>
      <c r="E113" s="130">
        <v>6351</v>
      </c>
      <c r="F113" s="68" t="s">
        <v>122</v>
      </c>
      <c r="G113" s="134" t="s">
        <v>100</v>
      </c>
      <c r="H113" s="132">
        <v>0</v>
      </c>
      <c r="I113" s="74">
        <v>4194.487</v>
      </c>
      <c r="J113" s="74"/>
      <c r="K113" s="29">
        <f>I113+J113</f>
        <v>4194.487</v>
      </c>
    </row>
    <row r="114" spans="1:11" s="25" customFormat="1" ht="12.75" customHeight="1" thickBot="1">
      <c r="A114" s="391"/>
      <c r="B114" s="135"/>
      <c r="C114" s="136"/>
      <c r="D114" s="140">
        <v>2212</v>
      </c>
      <c r="E114" s="137">
        <v>6451</v>
      </c>
      <c r="F114" s="81" t="s">
        <v>99</v>
      </c>
      <c r="G114" s="138" t="s">
        <v>147</v>
      </c>
      <c r="H114" s="8">
        <v>0</v>
      </c>
      <c r="I114" s="88">
        <v>37750.378</v>
      </c>
      <c r="J114" s="88"/>
      <c r="K114" s="34">
        <f>I114+J114</f>
        <v>37750.378</v>
      </c>
    </row>
  </sheetData>
  <sheetProtection/>
  <mergeCells count="13">
    <mergeCell ref="A1:K1"/>
    <mergeCell ref="A3:K3"/>
    <mergeCell ref="I5:I6"/>
    <mergeCell ref="J5:K5"/>
    <mergeCell ref="G5:G6"/>
    <mergeCell ref="H5:H6"/>
    <mergeCell ref="A5:A6"/>
    <mergeCell ref="B5:B6"/>
    <mergeCell ref="C5:C6"/>
    <mergeCell ref="D5:D6"/>
    <mergeCell ref="E5:E6"/>
    <mergeCell ref="F5:F6"/>
    <mergeCell ref="A7:A114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2013-12-11T14:10:38Z</cp:lastPrinted>
  <dcterms:created xsi:type="dcterms:W3CDTF">2006-09-25T08:49:57Z</dcterms:created>
  <dcterms:modified xsi:type="dcterms:W3CDTF">2013-12-11T14:10:41Z</dcterms:modified>
  <cp:category/>
  <cp:version/>
  <cp:contentType/>
  <cp:contentStatus/>
</cp:coreProperties>
</file>