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355" windowHeight="4260" activeTab="0"/>
  </bookViews>
  <sheets>
    <sheet name="LK" sheetId="1" r:id="rId1"/>
  </sheets>
  <definedNames/>
  <calcPr fullCalcOnLoad="1"/>
</workbook>
</file>

<file path=xl/sharedStrings.xml><?xml version="1.0" encoding="utf-8"?>
<sst xmlns="http://schemas.openxmlformats.org/spreadsheetml/2006/main" count="362" uniqueCount="140">
  <si>
    <t>Silnice</t>
  </si>
  <si>
    <t>OD</t>
  </si>
  <si>
    <t>DO</t>
  </si>
  <si>
    <t>Délka úseku [m]</t>
  </si>
  <si>
    <t>Odhadované náklady
[Kč]</t>
  </si>
  <si>
    <t>Třída
silnice</t>
  </si>
  <si>
    <t>Provozní staničení 
[m]</t>
  </si>
  <si>
    <t>Provoz</t>
  </si>
  <si>
    <t>Místopis</t>
  </si>
  <si>
    <t>Prům. šířka
[m]</t>
  </si>
  <si>
    <t>Počet autobusů</t>
  </si>
  <si>
    <t>zatřídění</t>
  </si>
  <si>
    <t>III</t>
  </si>
  <si>
    <t>Modlibohov - Dolení Paseky</t>
  </si>
  <si>
    <t>ANO</t>
  </si>
  <si>
    <t>Raspenava - křižovatka II/291</t>
  </si>
  <si>
    <t>Západ - ČD</t>
  </si>
  <si>
    <t>Západ - FR</t>
  </si>
  <si>
    <t>TV cesta - Výpřež (Ještěd)</t>
  </si>
  <si>
    <t>Západ - LB</t>
  </si>
  <si>
    <t>Světlá pod Ještědem - Starý Dub</t>
  </si>
  <si>
    <t>křižovatka 291 - Dolní Řasnice</t>
  </si>
  <si>
    <t>Libíč - Březová</t>
  </si>
  <si>
    <t>Bílý Kostel - Václavice (přes Pekařku)</t>
  </si>
  <si>
    <t>Křižany -  Žibřidice</t>
  </si>
  <si>
    <t>Ludvíkov - Nové Město pod Smrkem</t>
  </si>
  <si>
    <t>Svijanský Újezd - Pěnčín</t>
  </si>
  <si>
    <t>-</t>
  </si>
  <si>
    <t>Dlouhý Most - Javorník (vč. odvodnění)</t>
  </si>
  <si>
    <t>Křižany - Semerink</t>
  </si>
  <si>
    <t>03520</t>
  </si>
  <si>
    <t>01326</t>
  </si>
  <si>
    <t>Stráž nad Nisou - Krásná Studánka</t>
  </si>
  <si>
    <t>Raspenava - nádraží ČD</t>
  </si>
  <si>
    <r>
      <t>Plocha
[m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</t>
    </r>
  </si>
  <si>
    <t>Východ</t>
  </si>
  <si>
    <t>Loužnice</t>
  </si>
  <si>
    <t>Zlatá Olešnice - Lhotka</t>
  </si>
  <si>
    <t>Besedice - Michovka</t>
  </si>
  <si>
    <t>Pelíkovice</t>
  </si>
  <si>
    <t>Huť - obec</t>
  </si>
  <si>
    <t>I/10 - Mukařov</t>
  </si>
  <si>
    <t>Radčice - Jílové u Držkova</t>
  </si>
  <si>
    <t>Tanvald  - Nemocniční ul. a Pod Špičákem</t>
  </si>
  <si>
    <t>Zbytky - Velké Hamry</t>
  </si>
  <si>
    <t>Koberovy - Loučky</t>
  </si>
  <si>
    <t>Rychnov u Jbc - Husova ulice</t>
  </si>
  <si>
    <t>Malá Skála - Prosíčka</t>
  </si>
  <si>
    <t>Souš - Černá říčka - Desná</t>
  </si>
  <si>
    <t xml:space="preserve">II </t>
  </si>
  <si>
    <t>Malá Skála - Sněhov</t>
  </si>
  <si>
    <t>Tesařov - Horní Polubný</t>
  </si>
  <si>
    <t>I/10 - Jílové u Držkova - Jirkov</t>
  </si>
  <si>
    <t>Horní Tanvald - Albrechtice v Jiz. Horách</t>
  </si>
  <si>
    <t>Pulečný - Klíčnov</t>
  </si>
  <si>
    <t>Bulovka - Dolní Oldříš</t>
  </si>
  <si>
    <t>Libverda - Hajniště</t>
  </si>
  <si>
    <t>Nové Město p/Sm - Jindřichovice p/Sm</t>
  </si>
  <si>
    <t>0355</t>
  </si>
  <si>
    <t>Filipovka - Saň</t>
  </si>
  <si>
    <t>Odhad nákladů na m2 výspravy teplou obalovanou asfaltovou směsí - 650Kč</t>
  </si>
  <si>
    <t>hr.okr.-hr.okr.</t>
  </si>
  <si>
    <t>hr.okr.-před X s III/25936</t>
  </si>
  <si>
    <t>Heřmanice</t>
  </si>
  <si>
    <t>hr.okr. -  Ralsko Kuřívody, nutno řešit s propustkem (+PD)</t>
  </si>
  <si>
    <t>Ralsko Kuřívody - Mimoň žel.přejezd</t>
  </si>
  <si>
    <t>prostor x s II/262 v Zákupech</t>
  </si>
  <si>
    <t>nám. 1. máje Mimoň (výměna dlážděné vozovky)</t>
  </si>
  <si>
    <t>x s III/0381-hájovna</t>
  </si>
  <si>
    <t>Jablonné od přejezdu ke X s I/13</t>
  </si>
  <si>
    <t>hr. Kraje - Žďár - x s III/27325</t>
  </si>
  <si>
    <t>rovinka před Hamrem n/J.</t>
  </si>
  <si>
    <t>x II/259 - Nedvězí</t>
  </si>
  <si>
    <t>hranice kraje LB - hranice kraje SČ</t>
  </si>
  <si>
    <t>Zátyní-Lhota-X s III/2601</t>
  </si>
  <si>
    <t>Kozly-rozvodna Babylon</t>
  </si>
  <si>
    <t>Kvítkov-X s III/2624</t>
  </si>
  <si>
    <t>X s I/15 - Kvítkov</t>
  </si>
  <si>
    <t>Kamenický Šenov-ulice Palackého</t>
  </si>
  <si>
    <t>Kamenický Šenov-Slunečná</t>
  </si>
  <si>
    <t>Bořetín-Kozly</t>
  </si>
  <si>
    <t>UK</t>
  </si>
  <si>
    <t>býv. 26217</t>
  </si>
  <si>
    <t>Horní Police-Podlesí-Novosedlo</t>
  </si>
  <si>
    <t>X s II/262 - Žandov</t>
  </si>
  <si>
    <t>X s III/2637 - X s III/26220</t>
  </si>
  <si>
    <t>Stvolínky - X s III/2634</t>
  </si>
  <si>
    <t>Lindava-Svitava</t>
  </si>
  <si>
    <t>Kunratice-Mařeničky</t>
  </si>
  <si>
    <t>Rousínov</t>
  </si>
  <si>
    <t>x s II/260 - x s I/9 Zakšín</t>
  </si>
  <si>
    <t>x s III/2703 - x s I/9</t>
  </si>
  <si>
    <t>Chlum - X s III/2601</t>
  </si>
  <si>
    <t>x s III/2701 - x s III/2601</t>
  </si>
  <si>
    <t>X s III/2705 - Horky</t>
  </si>
  <si>
    <t>Noviny p/R.-V.Grunov</t>
  </si>
  <si>
    <t>Luhov u přejezdu</t>
  </si>
  <si>
    <t>x s II/270 - Postřelná</t>
  </si>
  <si>
    <t>x s II/270 Jablonné v Podještědí-x s III/27241 Dubnice</t>
  </si>
  <si>
    <t>Kněžice-Lvová</t>
  </si>
  <si>
    <t>x s I/13 - x s III/27014</t>
  </si>
  <si>
    <t>x s II/273 - Ždírec</t>
  </si>
  <si>
    <t>Ždírec - Nedamov</t>
  </si>
  <si>
    <t>Nedamov - Dubá</t>
  </si>
  <si>
    <t>hr.kraje - x s II/268 Ralsko Kuřívody</t>
  </si>
  <si>
    <t>POZN.</t>
  </si>
  <si>
    <t>uvažovaná cena 400Kč/m2 v tloušťce 5cm (bez vyrovnávky)</t>
  </si>
  <si>
    <t>s vyrovnávkou = koef.*1,5</t>
  </si>
  <si>
    <t>dvě vrstvy = koef. *2,0</t>
  </si>
  <si>
    <t>II</t>
  </si>
  <si>
    <t>Návrh oprav 2012 - okres Liberec</t>
  </si>
  <si>
    <t>Návrh oprav 2012 - okres Česká Lípa</t>
  </si>
  <si>
    <t>deformace vozovky před Svojkovem, nutno řešit s propustkem</t>
  </si>
  <si>
    <t>Pozn.:</t>
  </si>
  <si>
    <t>Jbc Letní ulice - Krkonošská ul.</t>
  </si>
  <si>
    <t>Zásada</t>
  </si>
  <si>
    <t>Návrh oprav 2012 - okres Jablonec nad Nisou</t>
  </si>
  <si>
    <t>Roztoky u Semil - Helkovice</t>
  </si>
  <si>
    <t>Semily</t>
  </si>
  <si>
    <t>Podbozkov - Cimbál</t>
  </si>
  <si>
    <t>Libštát - Lomnice n.P.</t>
  </si>
  <si>
    <t>Jesenný - Bohuňovsko</t>
  </si>
  <si>
    <t xml:space="preserve">Vysoké nad Jizerou směr Stanový </t>
  </si>
  <si>
    <t>Bítouchov</t>
  </si>
  <si>
    <t>Loučky - Klokočí</t>
  </si>
  <si>
    <t>Turnov</t>
  </si>
  <si>
    <t>Karlovice (Roudný)</t>
  </si>
  <si>
    <t>Troskovice (Krčák, Vidlák)</t>
  </si>
  <si>
    <t>Veselá</t>
  </si>
  <si>
    <t>Chutnovka - Loktuše</t>
  </si>
  <si>
    <t>Podtýn - Sýkořice</t>
  </si>
  <si>
    <t>Martinice - Roztoky u Jilmnice</t>
  </si>
  <si>
    <t>Hrabačov</t>
  </si>
  <si>
    <t>Martinice - Zálesní Lhota</t>
  </si>
  <si>
    <t>Zálesní Lhota</t>
  </si>
  <si>
    <t>Mrklov</t>
  </si>
  <si>
    <t>Horní Mísečky</t>
  </si>
  <si>
    <t>Peřimov - Dolní Sytová</t>
  </si>
  <si>
    <t>Návrh oprav 2012 - okres Semily</t>
  </si>
  <si>
    <t>Náklady celkem: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</si>
</sst>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00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36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5" fillId="0" borderId="14" xfId="36" applyNumberFormat="1" applyFont="1" applyFill="1" applyBorder="1" applyAlignment="1" applyProtection="1">
      <alignment horizontal="center" vertical="center"/>
      <protection/>
    </xf>
    <xf numFmtId="0" fontId="5" fillId="0" borderId="14" xfId="36" applyNumberFormat="1" applyFont="1" applyBorder="1" applyAlignment="1" applyProtection="1">
      <alignment horizontal="center" vertical="center" wrapText="1" shrinkToFit="1"/>
      <protection/>
    </xf>
    <xf numFmtId="0" fontId="5" fillId="0" borderId="16" xfId="36" applyNumberFormat="1" applyFont="1" applyFill="1" applyBorder="1" applyAlignment="1" applyProtection="1">
      <alignment horizontal="center" vertical="center"/>
      <protection/>
    </xf>
    <xf numFmtId="49" fontId="5" fillId="0" borderId="14" xfId="3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 shrinkToFit="1"/>
    </xf>
    <xf numFmtId="166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7" xfId="0" applyNumberFormat="1" applyFont="1" applyFill="1" applyBorder="1" applyAlignment="1">
      <alignment horizontal="center" vertical="center" wrapText="1" shrinkToFit="1"/>
    </xf>
    <xf numFmtId="164" fontId="1" fillId="0" borderId="17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166" fontId="1" fillId="0" borderId="14" xfId="0" applyNumberFormat="1" applyFont="1" applyFill="1" applyBorder="1" applyAlignment="1">
      <alignment horizontal="center" vertical="center" wrapText="1" shrinkToFit="1"/>
    </xf>
    <xf numFmtId="3" fontId="1" fillId="0" borderId="14" xfId="0" applyNumberFormat="1" applyFont="1" applyFill="1" applyBorder="1" applyAlignment="1">
      <alignment horizontal="center" vertical="center" wrapText="1" shrinkToFit="1"/>
    </xf>
    <xf numFmtId="164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166" fontId="1" fillId="0" borderId="14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shrinkToFit="1"/>
    </xf>
    <xf numFmtId="164" fontId="1" fillId="0" borderId="19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 wrapText="1" shrinkToFit="1"/>
    </xf>
    <xf numFmtId="166" fontId="1" fillId="0" borderId="14" xfId="0" applyNumberFormat="1" applyFont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left" vertical="center" shrinkToFit="1"/>
    </xf>
    <xf numFmtId="166" fontId="1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 shrinkToFit="1"/>
    </xf>
    <xf numFmtId="164" fontId="1" fillId="0" borderId="16" xfId="0" applyNumberFormat="1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wrapText="1" shrinkToFit="1"/>
    </xf>
    <xf numFmtId="166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 wrapText="1" shrinkToFit="1"/>
    </xf>
    <xf numFmtId="164" fontId="1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5" fillId="0" borderId="16" xfId="36" applyFont="1" applyFill="1" applyBorder="1" applyAlignment="1" applyProtection="1">
      <alignment horizontal="center" vertical="center"/>
      <protection/>
    </xf>
    <xf numFmtId="0" fontId="5" fillId="0" borderId="14" xfId="36" applyFont="1" applyFill="1" applyBorder="1" applyAlignment="1" applyProtection="1">
      <alignment horizontal="center" vertical="center"/>
      <protection/>
    </xf>
    <xf numFmtId="0" fontId="5" fillId="0" borderId="21" xfId="36" applyFont="1" applyFill="1" applyBorder="1" applyAlignment="1" applyProtection="1">
      <alignment horizontal="center" vertical="center"/>
      <protection/>
    </xf>
    <xf numFmtId="0" fontId="5" fillId="0" borderId="20" xfId="36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shrinkToFit="1"/>
    </xf>
    <xf numFmtId="3" fontId="1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3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0" borderId="21" xfId="0" applyFont="1" applyFill="1" applyBorder="1" applyAlignment="1">
      <alignment horizontal="center" vertical="center" shrinkToFit="1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left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3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center" vertical="center" wrapText="1" shrinkToFit="1"/>
    </xf>
    <xf numFmtId="164" fontId="1" fillId="0" borderId="22" xfId="0" applyNumberFormat="1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4" xfId="0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 shrinkToFit="1"/>
    </xf>
    <xf numFmtId="0" fontId="1" fillId="0" borderId="28" xfId="0" applyFont="1" applyFill="1" applyBorder="1" applyAlignment="1">
      <alignment horizontal="left" vertical="center"/>
    </xf>
    <xf numFmtId="49" fontId="5" fillId="0" borderId="20" xfId="36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left" vertical="center" wrapText="1" shrinkToFit="1"/>
    </xf>
    <xf numFmtId="166" fontId="1" fillId="0" borderId="12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166" fontId="1" fillId="0" borderId="14" xfId="0" applyNumberFormat="1" applyFont="1" applyFill="1" applyBorder="1" applyAlignment="1">
      <alignment horizontal="left" vertical="center" wrapText="1" shrinkToFit="1"/>
    </xf>
    <xf numFmtId="0" fontId="5" fillId="0" borderId="14" xfId="36" applyFont="1" applyFill="1" applyBorder="1" applyAlignment="1" applyProtection="1">
      <alignment horizontal="left" vertical="center"/>
      <protection/>
    </xf>
    <xf numFmtId="166" fontId="1" fillId="0" borderId="1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/>
    </xf>
    <xf numFmtId="166" fontId="1" fillId="0" borderId="16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 shrinkToFit="1"/>
    </xf>
    <xf numFmtId="164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165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36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 shrinkToFit="1"/>
    </xf>
    <xf numFmtId="166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 shrinkToFit="1"/>
    </xf>
    <xf numFmtId="0" fontId="1" fillId="0" borderId="30" xfId="0" applyFont="1" applyFill="1" applyBorder="1" applyAlignment="1">
      <alignment horizontal="left" vertical="center" shrinkToFit="1"/>
    </xf>
    <xf numFmtId="166" fontId="1" fillId="0" borderId="30" xfId="0" applyNumberFormat="1" applyFont="1" applyFill="1" applyBorder="1" applyAlignment="1">
      <alignment horizontal="left" vertical="center"/>
    </xf>
    <xf numFmtId="166" fontId="1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1" fillId="0" borderId="25" xfId="0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 wrapText="1" shrinkToFit="1"/>
    </xf>
    <xf numFmtId="3" fontId="1" fillId="0" borderId="34" xfId="0" applyNumberFormat="1" applyFont="1" applyFill="1" applyBorder="1" applyAlignment="1">
      <alignment horizontal="center" vertical="center" wrapText="1" shrinkToFit="1"/>
    </xf>
    <xf numFmtId="3" fontId="1" fillId="0" borderId="35" xfId="0" applyNumberFormat="1" applyFont="1" applyFill="1" applyBorder="1" applyAlignment="1">
      <alignment horizontal="center" vertical="center" wrapText="1" shrinkToFit="1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 wrapText="1" shrinkToFit="1"/>
    </xf>
    <xf numFmtId="3" fontId="4" fillId="33" borderId="37" xfId="0" applyNumberFormat="1" applyFont="1" applyFill="1" applyBorder="1" applyAlignment="1">
      <alignment horizontal="center" vertical="center" wrapText="1" shrinkToFit="1"/>
    </xf>
    <xf numFmtId="3" fontId="4" fillId="33" borderId="37" xfId="0" applyNumberFormat="1" applyFont="1" applyFill="1" applyBorder="1" applyAlignment="1">
      <alignment horizontal="center"/>
    </xf>
    <xf numFmtId="3" fontId="4" fillId="34" borderId="38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 vertical="center" wrapText="1" shrinkToFit="1"/>
    </xf>
    <xf numFmtId="0" fontId="5" fillId="35" borderId="12" xfId="0" applyFont="1" applyFill="1" applyBorder="1" applyAlignment="1">
      <alignment horizontal="center" vertical="center" wrapText="1" shrinkToFit="1"/>
    </xf>
    <xf numFmtId="0" fontId="5" fillId="35" borderId="12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left" vertical="center" wrapText="1" shrinkToFi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4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center" vertical="center" shrinkToFit="1"/>
    </xf>
    <xf numFmtId="0" fontId="5" fillId="35" borderId="14" xfId="0" applyFont="1" applyFill="1" applyBorder="1" applyAlignment="1">
      <alignment horizontal="left" vertical="center" shrinkToFit="1"/>
    </xf>
    <xf numFmtId="0" fontId="5" fillId="35" borderId="20" xfId="0" applyFont="1" applyFill="1" applyBorder="1" applyAlignment="1">
      <alignment horizontal="left" vertical="center" wrapText="1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 wrapText="1" shrinkToFit="1"/>
    </xf>
    <xf numFmtId="3" fontId="5" fillId="35" borderId="12" xfId="0" applyNumberFormat="1" applyFont="1" applyFill="1" applyBorder="1" applyAlignment="1">
      <alignment horizontal="center" vertical="center"/>
    </xf>
    <xf numFmtId="167" fontId="5" fillId="35" borderId="12" xfId="0" applyNumberFormat="1" applyFont="1" applyFill="1" applyBorder="1" applyAlignment="1">
      <alignment horizontal="center" vertical="center" wrapText="1" shrinkToFit="1"/>
    </xf>
    <xf numFmtId="3" fontId="5" fillId="35" borderId="14" xfId="0" applyNumberFormat="1" applyFont="1" applyFill="1" applyBorder="1" applyAlignment="1">
      <alignment horizontal="center" vertical="center"/>
    </xf>
    <xf numFmtId="167" fontId="5" fillId="35" borderId="14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 wrapText="1" shrinkToFit="1"/>
    </xf>
    <xf numFmtId="167" fontId="5" fillId="35" borderId="14" xfId="0" applyNumberFormat="1" applyFont="1" applyFill="1" applyBorder="1" applyAlignment="1">
      <alignment horizontal="center" vertical="center" wrapText="1" shrinkToFit="1"/>
    </xf>
    <xf numFmtId="3" fontId="5" fillId="35" borderId="20" xfId="0" applyNumberFormat="1" applyFont="1" applyFill="1" applyBorder="1" applyAlignment="1">
      <alignment horizontal="center" vertical="center"/>
    </xf>
    <xf numFmtId="167" fontId="5" fillId="35" borderId="20" xfId="0" applyNumberFormat="1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 wrapText="1" shrinkToFit="1"/>
    </xf>
    <xf numFmtId="0" fontId="5" fillId="35" borderId="12" xfId="36" applyFont="1" applyFill="1" applyBorder="1" applyAlignment="1" applyProtection="1">
      <alignment horizontal="center" vertical="center" wrapText="1" shrinkToFit="1"/>
      <protection/>
    </xf>
    <xf numFmtId="0" fontId="5" fillId="35" borderId="24" xfId="0" applyFont="1" applyFill="1" applyBorder="1" applyAlignment="1">
      <alignment horizontal="center" vertical="center" wrapText="1" shrinkToFit="1"/>
    </xf>
    <xf numFmtId="0" fontId="5" fillId="35" borderId="14" xfId="36" applyFont="1" applyFill="1" applyBorder="1" applyAlignment="1" applyProtection="1">
      <alignment horizontal="center" vertical="center" wrapText="1" shrinkToFit="1"/>
      <protection/>
    </xf>
    <xf numFmtId="0" fontId="5" fillId="35" borderId="24" xfId="0" applyFont="1" applyFill="1" applyBorder="1" applyAlignment="1">
      <alignment horizontal="center" vertical="center"/>
    </xf>
    <xf numFmtId="0" fontId="5" fillId="35" borderId="14" xfId="36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>
      <alignment horizontal="center" vertical="center" wrapText="1" shrinkToFit="1"/>
    </xf>
    <xf numFmtId="0" fontId="5" fillId="35" borderId="20" xfId="36" applyFont="1" applyFill="1" applyBorder="1" applyAlignment="1" applyProtection="1">
      <alignment horizontal="center" vertical="center" wrapText="1" shrinkToFit="1"/>
      <protection/>
    </xf>
    <xf numFmtId="3" fontId="10" fillId="33" borderId="37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 shrinkToFit="1"/>
    </xf>
    <xf numFmtId="0" fontId="0" fillId="33" borderId="20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 shrinkToFit="1"/>
    </xf>
    <xf numFmtId="0" fontId="4" fillId="33" borderId="34" xfId="0" applyFont="1" applyFill="1" applyBorder="1" applyAlignment="1">
      <alignment horizontal="center" vertical="center" wrapText="1" shrinkToFit="1"/>
    </xf>
    <xf numFmtId="164" fontId="4" fillId="33" borderId="12" xfId="0" applyNumberFormat="1" applyFont="1" applyFill="1" applyBorder="1" applyAlignment="1">
      <alignment horizontal="center" vertical="center" wrapText="1" shrinkToFit="1"/>
    </xf>
    <xf numFmtId="164" fontId="4" fillId="33" borderId="20" xfId="0" applyNumberFormat="1" applyFont="1" applyFill="1" applyBorder="1" applyAlignment="1">
      <alignment horizontal="center" vertical="center" wrapText="1" shrinkToFit="1"/>
    </xf>
    <xf numFmtId="0" fontId="8" fillId="33" borderId="29" xfId="0" applyFont="1" applyFill="1" applyBorder="1" applyAlignment="1">
      <alignment horizontal="center" vertical="center" wrapText="1" shrinkToFit="1"/>
    </xf>
    <xf numFmtId="0" fontId="8" fillId="33" borderId="25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20" xfId="0" applyFont="1" applyFill="1" applyBorder="1" applyAlignment="1">
      <alignment horizontal="center" vertical="center" wrapText="1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3" borderId="20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textRotation="90" wrapText="1" shrinkToFit="1"/>
    </xf>
    <xf numFmtId="0" fontId="4" fillId="0" borderId="42" xfId="0" applyFont="1" applyBorder="1" applyAlignment="1">
      <alignment horizontal="center" vertical="center" textRotation="90" wrapText="1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Temporary%20Internet%20Files/Content.Outlook/AppData/Local/Desktop/Temporary%20Internet%20Files/OLK3A/foto/2010/III2895%20Roztoky%20u%20Semil%20-%20Helkovice" TargetMode="External" /><Relationship Id="rId2" Type="http://schemas.openxmlformats.org/officeDocument/2006/relationships/hyperlink" Target="../AppData/Local/Microsoft/Windows/Temporary%20Internet%20Files/Content.Outlook/AppData/Local/Desktop/Temporary%20Internet%20Files/OLK3A/foto/2010/III2825%20Podtyn-Sykorice-Zernov" TargetMode="External" /><Relationship Id="rId3" Type="http://schemas.openxmlformats.org/officeDocument/2006/relationships/hyperlink" Target="../AppData/Local/Microsoft/Windows/Temporary%20Internet%20Files/Content.Outlook/AppData/Local/Desktop/Temporary%20Internet%20Files/OLK3A/foto/2011/Provoz%20V&#253;chod/II-286/II-286-KARTA%2041/II-286-41-FOTO%20Misecky" TargetMode="External" /><Relationship Id="rId4" Type="http://schemas.openxmlformats.org/officeDocument/2006/relationships/hyperlink" Target="../AppData/Local/Microsoft/Windows/Temporary%20Internet%20Files/Content.Outlook/AppData/Local/Desktop/Temporary%20Internet%20Files/OLK3A/foto/2011/Provoz%20V&#253;chod/III-28618/III-28618-KARTA%2068/III-28618-68-%20Perimov" TargetMode="External" /><Relationship Id="rId5" Type="http://schemas.openxmlformats.org/officeDocument/2006/relationships/hyperlink" Target="../AppData/Local/Microsoft/Windows/Temporary%20Internet%20Files/Content.Outlook/AppData/Local/Desktop/Temporary%20Internet%20Files/OLK3A/foto/2011/Provoz%20V&#253;chod/II-288/II-288-KARTA%2065/II-288-65-Podbozkov%20-%20Cimbal" TargetMode="External" /><Relationship Id="rId6" Type="http://schemas.openxmlformats.org/officeDocument/2006/relationships/hyperlink" Target="../AppData/Local/Microsoft/Windows/Temporary%20Internet%20Files/Content.Outlook/AppData/Local/Desktop/Temporary%20Internet%20Files/OLK3A/foto/2011/Provoz%20V&#253;chod/III-2824/III-2824-KARTA%2060/III-2824-60-Roudn&#253;" TargetMode="External" /><Relationship Id="rId7" Type="http://schemas.openxmlformats.org/officeDocument/2006/relationships/hyperlink" Target="../AppData/Local/Microsoft/Windows/Temporary%20Internet%20Files/Content.Outlook/AppData/Local/Desktop/Temporary%20Internet%20Files/OLK3A/foto/2011/Provoz%20V&#253;chod/vychod/28611%20roztoky" TargetMode="External" /><Relationship Id="rId8" Type="http://schemas.openxmlformats.org/officeDocument/2006/relationships/hyperlink" Target="../AppData/Local/Microsoft/Windows/Temporary%20Internet%20Files/Content.Outlook/AppData/Local/Desktop/Temporary%20Internet%20Files/OLK3A/foto/2011/Provoz%20V&#253;chod/vychod/28311lib&#353;t&#225;t" TargetMode="External" /><Relationship Id="rId9" Type="http://schemas.openxmlformats.org/officeDocument/2006/relationships/hyperlink" Target="../AppData/Local/Microsoft/Windows/Temporary%20Internet%20Files/Content.Outlook/AppData/Local/Desktop/Temporary%20Internet%20Files/OLK3A/foto/2011/Provoz%20V&#253;chod/vychod/2935%20martinice" TargetMode="External" /><Relationship Id="rId10" Type="http://schemas.openxmlformats.org/officeDocument/2006/relationships/hyperlink" Target="../AppData/Local/Microsoft/Windows/Temporary%20Internet%20Files/Content.Outlook/AppData/Local/Desktop/Temporary%20Internet%20Files/OLK3A/foto/2011/Provoz%20V&#253;chod/vychod/2951%20z&#225;lesn&#237;%20lhota" TargetMode="External" /><Relationship Id="rId11" Type="http://schemas.openxmlformats.org/officeDocument/2006/relationships/hyperlink" Target="../AppData/Local/Microsoft/Windows/Temporary%20Internet%20Files/Content.Outlook/AppData/Local/Desktop/Temporary%20Internet%20Files/OLK3A/foto/2011/Provoz%20V&#253;chod/vychod/2881%20bohu&#328;ovsko" TargetMode="External" /><Relationship Id="rId12" Type="http://schemas.openxmlformats.org/officeDocument/2006/relationships/hyperlink" Target="../AppData/Local/Microsoft/Windows/Temporary%20Internet%20Files/Content.Outlook/AppData/Local/Desktop/Temporary%20Internet%20Files/OLK3A/foto/2011/Provoz%20V&#253;chod/II-283/II-283-KARTA%20101/II-283-101-FOTO" TargetMode="External" /><Relationship Id="rId13" Type="http://schemas.openxmlformats.org/officeDocument/2006/relationships/hyperlink" Target="../AppData/Local/Microsoft/Windows/Temporary%20Internet%20Files/Content.Outlook/AppData/Local/Desktop/Temporary%20Internet%20Files/OLK3A/foto/2011/Provoz%20V&#253;chod/vychod/2951%20z&#225;lesn&#237;%20lhota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1" sqref="J1"/>
    </sheetView>
  </sheetViews>
  <sheetFormatPr defaultColWidth="9.140625" defaultRowHeight="15"/>
  <cols>
    <col min="1" max="1" width="4.8515625" style="3" hidden="1" customWidth="1"/>
    <col min="2" max="2" width="6.8515625" style="3" customWidth="1"/>
    <col min="3" max="3" width="7.8515625" style="6" customWidth="1"/>
    <col min="4" max="4" width="53.8515625" style="3" customWidth="1"/>
    <col min="5" max="5" width="10.140625" style="3" customWidth="1"/>
    <col min="6" max="6" width="9.28125" style="3" customWidth="1"/>
    <col min="7" max="9" width="7.7109375" style="3" customWidth="1"/>
    <col min="10" max="10" width="6.7109375" style="5" customWidth="1"/>
    <col min="11" max="11" width="8.8515625" style="3" customWidth="1"/>
    <col min="12" max="12" width="16.7109375" style="3" customWidth="1"/>
    <col min="13" max="13" width="26.57421875" style="3" hidden="1" customWidth="1"/>
    <col min="14" max="14" width="11.28125" style="3" hidden="1" customWidth="1"/>
    <col min="15" max="21" width="0" style="3" hidden="1" customWidth="1"/>
    <col min="22" max="16384" width="9.140625" style="3" customWidth="1"/>
  </cols>
  <sheetData>
    <row r="1" spans="1:15" ht="31.5" customHeight="1" thickBot="1">
      <c r="A1" s="24"/>
      <c r="B1" s="192" t="s">
        <v>110</v>
      </c>
      <c r="C1" s="193"/>
      <c r="D1" s="193"/>
      <c r="E1" s="24"/>
      <c r="F1" s="25"/>
      <c r="G1" s="24"/>
      <c r="H1" s="24"/>
      <c r="I1" s="24"/>
      <c r="J1" s="24"/>
      <c r="K1" s="24"/>
      <c r="L1" s="26"/>
      <c r="M1" s="26"/>
      <c r="N1" s="26"/>
      <c r="O1" s="26"/>
    </row>
    <row r="2" spans="1:15" ht="28.5" customHeight="1">
      <c r="A2" s="206" t="s">
        <v>11</v>
      </c>
      <c r="B2" s="187" t="s">
        <v>5</v>
      </c>
      <c r="C2" s="189" t="s">
        <v>0</v>
      </c>
      <c r="D2" s="185" t="s">
        <v>8</v>
      </c>
      <c r="E2" s="185" t="s">
        <v>7</v>
      </c>
      <c r="F2" s="185" t="s">
        <v>10</v>
      </c>
      <c r="G2" s="185" t="s">
        <v>6</v>
      </c>
      <c r="H2" s="185"/>
      <c r="I2" s="185" t="s">
        <v>3</v>
      </c>
      <c r="J2" s="198" t="s">
        <v>9</v>
      </c>
      <c r="K2" s="185" t="s">
        <v>34</v>
      </c>
      <c r="L2" s="196" t="s">
        <v>4</v>
      </c>
      <c r="M2" s="26"/>
      <c r="N2" s="26"/>
      <c r="O2" s="26"/>
    </row>
    <row r="3" spans="1:15" ht="21" customHeight="1" thickBot="1">
      <c r="A3" s="207"/>
      <c r="B3" s="188"/>
      <c r="C3" s="190"/>
      <c r="D3" s="191"/>
      <c r="E3" s="191"/>
      <c r="F3" s="186"/>
      <c r="G3" s="116" t="s">
        <v>1</v>
      </c>
      <c r="H3" s="116" t="s">
        <v>2</v>
      </c>
      <c r="I3" s="191"/>
      <c r="J3" s="199"/>
      <c r="K3" s="191"/>
      <c r="L3" s="197"/>
      <c r="M3" s="26"/>
      <c r="N3" s="26"/>
      <c r="O3" s="26"/>
    </row>
    <row r="4" spans="1:21" ht="18.75" customHeight="1">
      <c r="A4" s="109">
        <v>1</v>
      </c>
      <c r="B4" s="106" t="s">
        <v>12</v>
      </c>
      <c r="C4" s="28">
        <v>2783</v>
      </c>
      <c r="D4" s="27" t="s">
        <v>13</v>
      </c>
      <c r="E4" s="29" t="s">
        <v>16</v>
      </c>
      <c r="F4" s="18" t="s">
        <v>14</v>
      </c>
      <c r="G4" s="30">
        <v>1</v>
      </c>
      <c r="H4" s="30">
        <v>3.3</v>
      </c>
      <c r="I4" s="31">
        <f>(H4-G4)*1000</f>
        <v>2300</v>
      </c>
      <c r="J4" s="32">
        <v>6.5</v>
      </c>
      <c r="K4" s="31">
        <f>I4*J4</f>
        <v>14950</v>
      </c>
      <c r="L4" s="146">
        <f>K4*650</f>
        <v>9717500</v>
      </c>
      <c r="M4" s="33"/>
      <c r="N4" s="33"/>
      <c r="O4" s="33"/>
      <c r="P4" s="9"/>
      <c r="Q4" s="9"/>
      <c r="R4" s="9"/>
      <c r="S4" s="9"/>
      <c r="T4" s="9"/>
      <c r="U4" s="9"/>
    </row>
    <row r="5" spans="1:21" ht="18.75" customHeight="1">
      <c r="A5" s="110">
        <v>1</v>
      </c>
      <c r="B5" s="107" t="s">
        <v>12</v>
      </c>
      <c r="C5" s="36">
        <v>2909</v>
      </c>
      <c r="D5" s="34" t="s">
        <v>15</v>
      </c>
      <c r="E5" s="34" t="s">
        <v>17</v>
      </c>
      <c r="F5" s="19" t="s">
        <v>14</v>
      </c>
      <c r="G5" s="37">
        <v>0.2</v>
      </c>
      <c r="H5" s="37">
        <v>2.2</v>
      </c>
      <c r="I5" s="38">
        <f aca="true" t="shared" si="0" ref="I5:I21">(H5-G5)*1000</f>
        <v>2000</v>
      </c>
      <c r="J5" s="39">
        <v>5.5</v>
      </c>
      <c r="K5" s="38">
        <f aca="true" t="shared" si="1" ref="K5:K21">I5*J5</f>
        <v>11000</v>
      </c>
      <c r="L5" s="146">
        <f>K5*650</f>
        <v>7150000</v>
      </c>
      <c r="M5" s="40"/>
      <c r="N5" s="40"/>
      <c r="O5" s="40"/>
      <c r="P5" s="10"/>
      <c r="Q5" s="10"/>
      <c r="R5" s="10"/>
      <c r="S5" s="10"/>
      <c r="T5" s="10"/>
      <c r="U5" s="10"/>
    </row>
    <row r="6" spans="1:21" ht="18.75" customHeight="1">
      <c r="A6" s="110">
        <v>1</v>
      </c>
      <c r="B6" s="107" t="s">
        <v>12</v>
      </c>
      <c r="C6" s="36">
        <v>2784</v>
      </c>
      <c r="D6" s="34" t="s">
        <v>18</v>
      </c>
      <c r="E6" s="34" t="s">
        <v>19</v>
      </c>
      <c r="F6" s="19" t="s">
        <v>14</v>
      </c>
      <c r="G6" s="37">
        <v>11</v>
      </c>
      <c r="H6" s="37">
        <v>13.5</v>
      </c>
      <c r="I6" s="38">
        <f t="shared" si="0"/>
        <v>2500</v>
      </c>
      <c r="J6" s="39">
        <v>6</v>
      </c>
      <c r="K6" s="38">
        <f t="shared" si="1"/>
        <v>15000</v>
      </c>
      <c r="L6" s="146">
        <f aca="true" t="shared" si="2" ref="L6:L21">K6*650</f>
        <v>9750000</v>
      </c>
      <c r="M6" s="40"/>
      <c r="N6" s="40"/>
      <c r="O6" s="40"/>
      <c r="P6" s="10"/>
      <c r="Q6" s="10"/>
      <c r="R6" s="10"/>
      <c r="S6" s="10"/>
      <c r="T6" s="10"/>
      <c r="U6" s="10"/>
    </row>
    <row r="7" spans="1:21" ht="18.75" customHeight="1">
      <c r="A7" s="110">
        <v>1</v>
      </c>
      <c r="B7" s="107" t="s">
        <v>12</v>
      </c>
      <c r="C7" s="36">
        <v>29015</v>
      </c>
      <c r="D7" s="34" t="s">
        <v>56</v>
      </c>
      <c r="E7" s="34" t="s">
        <v>17</v>
      </c>
      <c r="F7" s="19" t="s">
        <v>14</v>
      </c>
      <c r="G7" s="37">
        <v>0</v>
      </c>
      <c r="H7" s="37">
        <v>5</v>
      </c>
      <c r="I7" s="38">
        <f t="shared" si="0"/>
        <v>5000</v>
      </c>
      <c r="J7" s="39">
        <v>5</v>
      </c>
      <c r="K7" s="38">
        <f t="shared" si="1"/>
        <v>25000</v>
      </c>
      <c r="L7" s="146">
        <f t="shared" si="2"/>
        <v>16250000</v>
      </c>
      <c r="M7" s="40"/>
      <c r="N7" s="40"/>
      <c r="O7" s="40"/>
      <c r="P7" s="10"/>
      <c r="Q7" s="10"/>
      <c r="R7" s="10"/>
      <c r="S7" s="10"/>
      <c r="T7" s="10"/>
      <c r="U7" s="10"/>
    </row>
    <row r="8" spans="1:21" ht="18.75" customHeight="1">
      <c r="A8" s="111">
        <v>1</v>
      </c>
      <c r="B8" s="107" t="s">
        <v>12</v>
      </c>
      <c r="C8" s="20">
        <v>2784</v>
      </c>
      <c r="D8" s="41" t="s">
        <v>20</v>
      </c>
      <c r="E8" s="34" t="s">
        <v>16</v>
      </c>
      <c r="F8" s="19" t="s">
        <v>14</v>
      </c>
      <c r="G8" s="42">
        <v>0</v>
      </c>
      <c r="H8" s="42">
        <v>5.7</v>
      </c>
      <c r="I8" s="38">
        <f t="shared" si="0"/>
        <v>5700</v>
      </c>
      <c r="J8" s="39">
        <v>6</v>
      </c>
      <c r="K8" s="38">
        <f t="shared" si="1"/>
        <v>34200</v>
      </c>
      <c r="L8" s="146">
        <f t="shared" si="2"/>
        <v>22230000</v>
      </c>
      <c r="M8" s="43"/>
      <c r="N8" s="44"/>
      <c r="O8" s="44"/>
      <c r="P8" s="16"/>
      <c r="Q8" s="16"/>
      <c r="R8" s="16"/>
      <c r="S8" s="16"/>
      <c r="T8" s="16"/>
      <c r="U8" s="17"/>
    </row>
    <row r="9" spans="1:21" ht="18.75" customHeight="1">
      <c r="A9" s="111">
        <v>2</v>
      </c>
      <c r="B9" s="107" t="s">
        <v>12</v>
      </c>
      <c r="C9" s="20">
        <v>29110</v>
      </c>
      <c r="D9" s="41" t="s">
        <v>57</v>
      </c>
      <c r="E9" s="34" t="s">
        <v>17</v>
      </c>
      <c r="F9" s="101" t="s">
        <v>14</v>
      </c>
      <c r="G9" s="42">
        <v>0</v>
      </c>
      <c r="H9" s="42">
        <v>7</v>
      </c>
      <c r="I9" s="38">
        <f t="shared" si="0"/>
        <v>7000</v>
      </c>
      <c r="J9" s="39">
        <v>5</v>
      </c>
      <c r="K9" s="38">
        <f t="shared" si="1"/>
        <v>35000</v>
      </c>
      <c r="L9" s="146">
        <f t="shared" si="2"/>
        <v>22750000</v>
      </c>
      <c r="M9" s="40"/>
      <c r="N9" s="40"/>
      <c r="O9" s="40"/>
      <c r="P9" s="10"/>
      <c r="Q9" s="10"/>
      <c r="R9" s="10"/>
      <c r="S9" s="10"/>
      <c r="T9" s="10"/>
      <c r="U9" s="10"/>
    </row>
    <row r="10" spans="1:21" ht="18.75" customHeight="1">
      <c r="A10" s="111">
        <v>1</v>
      </c>
      <c r="B10" s="107" t="s">
        <v>12</v>
      </c>
      <c r="C10" s="20">
        <v>2915</v>
      </c>
      <c r="D10" s="41" t="s">
        <v>21</v>
      </c>
      <c r="E10" s="34" t="s">
        <v>17</v>
      </c>
      <c r="F10" s="19" t="s">
        <v>14</v>
      </c>
      <c r="G10" s="42">
        <v>0</v>
      </c>
      <c r="H10" s="42">
        <v>2</v>
      </c>
      <c r="I10" s="38">
        <f t="shared" si="0"/>
        <v>2000</v>
      </c>
      <c r="J10" s="39">
        <v>6</v>
      </c>
      <c r="K10" s="38">
        <f t="shared" si="1"/>
        <v>12000</v>
      </c>
      <c r="L10" s="146">
        <f t="shared" si="2"/>
        <v>7800000</v>
      </c>
      <c r="M10" s="45"/>
      <c r="N10" s="40">
        <f>10000000+2754000</f>
        <v>12754000</v>
      </c>
      <c r="O10" s="40">
        <v>25000000</v>
      </c>
      <c r="P10" s="10"/>
      <c r="Q10" s="10"/>
      <c r="R10" s="10"/>
      <c r="S10" s="10"/>
      <c r="T10" s="10"/>
      <c r="U10" s="10"/>
    </row>
    <row r="11" spans="1:21" ht="18.75" customHeight="1" thickBot="1">
      <c r="A11" s="111">
        <v>1</v>
      </c>
      <c r="B11" s="107" t="s">
        <v>12</v>
      </c>
      <c r="C11" s="20">
        <v>27715</v>
      </c>
      <c r="D11" s="41" t="s">
        <v>22</v>
      </c>
      <c r="E11" s="34" t="s">
        <v>16</v>
      </c>
      <c r="F11" s="19" t="s">
        <v>14</v>
      </c>
      <c r="G11" s="42">
        <v>0</v>
      </c>
      <c r="H11" s="42">
        <v>3.387</v>
      </c>
      <c r="I11" s="38">
        <f t="shared" si="0"/>
        <v>3387</v>
      </c>
      <c r="J11" s="39">
        <v>5.5</v>
      </c>
      <c r="K11" s="38">
        <f t="shared" si="1"/>
        <v>18628.5</v>
      </c>
      <c r="L11" s="146">
        <f t="shared" si="2"/>
        <v>12108525</v>
      </c>
      <c r="M11" s="46">
        <f>SUM(L4:L10)</f>
        <v>95647500</v>
      </c>
      <c r="N11" s="46">
        <f>N10-M11</f>
        <v>-82893500</v>
      </c>
      <c r="O11" s="47"/>
      <c r="P11" s="11"/>
      <c r="Q11" s="11"/>
      <c r="R11" s="11"/>
      <c r="S11" s="11"/>
      <c r="T11" s="11"/>
      <c r="U11" s="11"/>
    </row>
    <row r="12" spans="1:21" ht="18.75" customHeight="1" thickBot="1">
      <c r="A12" s="111">
        <v>1</v>
      </c>
      <c r="B12" s="107" t="s">
        <v>12</v>
      </c>
      <c r="C12" s="20">
        <v>2712</v>
      </c>
      <c r="D12" s="48" t="s">
        <v>23</v>
      </c>
      <c r="E12" s="34" t="s">
        <v>19</v>
      </c>
      <c r="F12" s="19" t="s">
        <v>14</v>
      </c>
      <c r="G12" s="42">
        <v>3.2</v>
      </c>
      <c r="H12" s="42">
        <v>3.707</v>
      </c>
      <c r="I12" s="38">
        <f t="shared" si="0"/>
        <v>506.99999999999966</v>
      </c>
      <c r="J12" s="39">
        <v>5</v>
      </c>
      <c r="K12" s="38">
        <f t="shared" si="1"/>
        <v>2534.999999999998</v>
      </c>
      <c r="L12" s="146">
        <f t="shared" si="2"/>
        <v>1647749.9999999988</v>
      </c>
      <c r="M12" s="40"/>
      <c r="N12" s="40"/>
      <c r="O12" s="40"/>
      <c r="P12" s="10"/>
      <c r="Q12" s="10"/>
      <c r="R12" s="10"/>
      <c r="S12" s="10"/>
      <c r="T12" s="10"/>
      <c r="U12" s="10"/>
    </row>
    <row r="13" spans="1:21" ht="18.75" customHeight="1">
      <c r="A13" s="111"/>
      <c r="B13" s="107" t="s">
        <v>12</v>
      </c>
      <c r="C13" s="20">
        <v>27241</v>
      </c>
      <c r="D13" s="48" t="s">
        <v>24</v>
      </c>
      <c r="E13" s="34" t="s">
        <v>16</v>
      </c>
      <c r="F13" s="19" t="s">
        <v>14</v>
      </c>
      <c r="G13" s="42">
        <v>0</v>
      </c>
      <c r="H13" s="42">
        <v>5</v>
      </c>
      <c r="I13" s="38">
        <f t="shared" si="0"/>
        <v>5000</v>
      </c>
      <c r="J13" s="39">
        <v>6</v>
      </c>
      <c r="K13" s="38">
        <f t="shared" si="1"/>
        <v>30000</v>
      </c>
      <c r="L13" s="146">
        <f t="shared" si="2"/>
        <v>19500000</v>
      </c>
      <c r="M13" s="49"/>
      <c r="N13" s="50"/>
      <c r="O13" s="51"/>
      <c r="P13" s="12"/>
      <c r="Q13" s="12"/>
      <c r="R13" s="12"/>
      <c r="S13" s="12"/>
      <c r="T13" s="12"/>
      <c r="U13" s="13"/>
    </row>
    <row r="14" spans="1:21" ht="18.75" customHeight="1">
      <c r="A14" s="111"/>
      <c r="B14" s="107" t="s">
        <v>12</v>
      </c>
      <c r="C14" s="20">
        <v>29011</v>
      </c>
      <c r="D14" s="41" t="s">
        <v>25</v>
      </c>
      <c r="E14" s="34" t="s">
        <v>17</v>
      </c>
      <c r="F14" s="19" t="s">
        <v>14</v>
      </c>
      <c r="G14" s="42">
        <v>5.8</v>
      </c>
      <c r="H14" s="42">
        <v>7.7</v>
      </c>
      <c r="I14" s="38">
        <f t="shared" si="0"/>
        <v>1900.0000000000005</v>
      </c>
      <c r="J14" s="39">
        <v>6</v>
      </c>
      <c r="K14" s="38">
        <f t="shared" si="1"/>
        <v>11400.000000000004</v>
      </c>
      <c r="L14" s="146">
        <f t="shared" si="2"/>
        <v>7410000.000000003</v>
      </c>
      <c r="M14" s="52"/>
      <c r="N14" s="53"/>
      <c r="O14" s="54"/>
      <c r="P14" s="14"/>
      <c r="Q14" s="14"/>
      <c r="R14" s="14"/>
      <c r="S14" s="14"/>
      <c r="T14" s="14"/>
      <c r="U14" s="15"/>
    </row>
    <row r="15" spans="1:21" ht="18.75" customHeight="1">
      <c r="A15" s="111"/>
      <c r="B15" s="107" t="s">
        <v>12</v>
      </c>
      <c r="C15" s="20">
        <v>2914</v>
      </c>
      <c r="D15" s="55" t="s">
        <v>55</v>
      </c>
      <c r="E15" s="34" t="s">
        <v>17</v>
      </c>
      <c r="F15" s="19" t="s">
        <v>14</v>
      </c>
      <c r="G15" s="42">
        <v>2.5</v>
      </c>
      <c r="H15" s="42">
        <v>8</v>
      </c>
      <c r="I15" s="38">
        <f t="shared" si="0"/>
        <v>5500</v>
      </c>
      <c r="J15" s="39">
        <v>5.5</v>
      </c>
      <c r="K15" s="38">
        <f t="shared" si="1"/>
        <v>30250</v>
      </c>
      <c r="L15" s="146">
        <f t="shared" si="2"/>
        <v>19662500</v>
      </c>
      <c r="M15" s="52"/>
      <c r="N15" s="53">
        <f>O10-M11-M17</f>
        <v>-104707500</v>
      </c>
      <c r="O15" s="54"/>
      <c r="P15" s="14"/>
      <c r="Q15" s="14"/>
      <c r="R15" s="14"/>
      <c r="S15" s="14"/>
      <c r="T15" s="14"/>
      <c r="U15" s="15"/>
    </row>
    <row r="16" spans="1:21" ht="18.75" customHeight="1">
      <c r="A16" s="111">
        <v>2</v>
      </c>
      <c r="B16" s="107" t="s">
        <v>12</v>
      </c>
      <c r="C16" s="20">
        <v>2799</v>
      </c>
      <c r="D16" s="55" t="s">
        <v>26</v>
      </c>
      <c r="E16" s="34" t="s">
        <v>16</v>
      </c>
      <c r="F16" s="19" t="s">
        <v>14</v>
      </c>
      <c r="G16" s="42">
        <v>1</v>
      </c>
      <c r="H16" s="42">
        <v>4</v>
      </c>
      <c r="I16" s="38">
        <f t="shared" si="0"/>
        <v>3000</v>
      </c>
      <c r="J16" s="39">
        <v>6</v>
      </c>
      <c r="K16" s="38">
        <f t="shared" si="1"/>
        <v>18000</v>
      </c>
      <c r="L16" s="146">
        <f t="shared" si="2"/>
        <v>11700000</v>
      </c>
      <c r="M16" s="56"/>
      <c r="N16" s="54"/>
      <c r="O16" s="54"/>
      <c r="P16" s="14"/>
      <c r="Q16" s="14"/>
      <c r="R16" s="14"/>
      <c r="S16" s="14"/>
      <c r="T16" s="14"/>
      <c r="U16" s="15"/>
    </row>
    <row r="17" spans="1:21" s="4" customFormat="1" ht="18.75" customHeight="1">
      <c r="A17" s="111">
        <v>2</v>
      </c>
      <c r="B17" s="107" t="s">
        <v>12</v>
      </c>
      <c r="C17" s="23" t="s">
        <v>30</v>
      </c>
      <c r="D17" s="41" t="s">
        <v>28</v>
      </c>
      <c r="E17" s="34" t="s">
        <v>19</v>
      </c>
      <c r="F17" s="19" t="s">
        <v>27</v>
      </c>
      <c r="G17" s="42">
        <v>0.6</v>
      </c>
      <c r="H17" s="42">
        <v>1.43</v>
      </c>
      <c r="I17" s="38">
        <f t="shared" si="0"/>
        <v>830</v>
      </c>
      <c r="J17" s="39">
        <v>5</v>
      </c>
      <c r="K17" s="38">
        <f t="shared" si="1"/>
        <v>4150</v>
      </c>
      <c r="L17" s="146">
        <f t="shared" si="2"/>
        <v>2697500</v>
      </c>
      <c r="M17" s="43">
        <f>SUM(L15:L17)</f>
        <v>34060000</v>
      </c>
      <c r="N17" s="44"/>
      <c r="O17" s="44"/>
      <c r="P17" s="16"/>
      <c r="Q17" s="16"/>
      <c r="R17" s="16"/>
      <c r="S17" s="16"/>
      <c r="T17" s="16"/>
      <c r="U17" s="17"/>
    </row>
    <row r="18" spans="1:21" s="4" customFormat="1" ht="18.75" customHeight="1">
      <c r="A18" s="112"/>
      <c r="B18" s="107" t="s">
        <v>12</v>
      </c>
      <c r="C18" s="21">
        <v>27246</v>
      </c>
      <c r="D18" s="57" t="s">
        <v>29</v>
      </c>
      <c r="E18" s="34" t="s">
        <v>16</v>
      </c>
      <c r="F18" s="19" t="s">
        <v>27</v>
      </c>
      <c r="G18" s="58">
        <v>0</v>
      </c>
      <c r="H18" s="58">
        <v>4.521</v>
      </c>
      <c r="I18" s="38">
        <f t="shared" si="0"/>
        <v>4521</v>
      </c>
      <c r="J18" s="39">
        <v>5.5</v>
      </c>
      <c r="K18" s="38">
        <f t="shared" si="1"/>
        <v>24865.5</v>
      </c>
      <c r="L18" s="146">
        <f t="shared" si="2"/>
        <v>16162575</v>
      </c>
      <c r="M18" s="43"/>
      <c r="N18" s="44"/>
      <c r="O18" s="44"/>
      <c r="P18" s="16"/>
      <c r="Q18" s="16"/>
      <c r="R18" s="16"/>
      <c r="S18" s="16"/>
      <c r="T18" s="16"/>
      <c r="U18" s="17"/>
    </row>
    <row r="19" spans="1:21" s="4" customFormat="1" ht="18.75" customHeight="1">
      <c r="A19" s="111"/>
      <c r="B19" s="107" t="s">
        <v>12</v>
      </c>
      <c r="C19" s="23" t="s">
        <v>31</v>
      </c>
      <c r="D19" s="48" t="s">
        <v>32</v>
      </c>
      <c r="E19" s="34" t="s">
        <v>19</v>
      </c>
      <c r="F19" s="19" t="s">
        <v>14</v>
      </c>
      <c r="G19" s="42">
        <v>0</v>
      </c>
      <c r="H19" s="42">
        <v>2.213</v>
      </c>
      <c r="I19" s="38">
        <f t="shared" si="0"/>
        <v>2213</v>
      </c>
      <c r="J19" s="39">
        <v>5.5</v>
      </c>
      <c r="K19" s="38">
        <f t="shared" si="1"/>
        <v>12171.5</v>
      </c>
      <c r="L19" s="146">
        <f t="shared" si="2"/>
        <v>7911475</v>
      </c>
      <c r="M19" s="43"/>
      <c r="N19" s="44"/>
      <c r="O19" s="44"/>
      <c r="P19" s="16"/>
      <c r="Q19" s="16"/>
      <c r="R19" s="16"/>
      <c r="S19" s="16"/>
      <c r="T19" s="16"/>
      <c r="U19" s="17"/>
    </row>
    <row r="20" spans="1:21" s="4" customFormat="1" ht="18.75" customHeight="1">
      <c r="A20" s="113"/>
      <c r="B20" s="107" t="s">
        <v>12</v>
      </c>
      <c r="C20" s="22">
        <v>32910</v>
      </c>
      <c r="D20" s="59" t="s">
        <v>33</v>
      </c>
      <c r="E20" s="34" t="s">
        <v>17</v>
      </c>
      <c r="F20" s="19" t="s">
        <v>14</v>
      </c>
      <c r="G20" s="60">
        <v>0</v>
      </c>
      <c r="H20" s="60">
        <v>1.5</v>
      </c>
      <c r="I20" s="61">
        <f t="shared" si="0"/>
        <v>1500</v>
      </c>
      <c r="J20" s="62">
        <v>5</v>
      </c>
      <c r="K20" s="61">
        <f t="shared" si="1"/>
        <v>7500</v>
      </c>
      <c r="L20" s="146">
        <f t="shared" si="2"/>
        <v>4875000</v>
      </c>
      <c r="M20" s="43"/>
      <c r="N20" s="44"/>
      <c r="O20" s="44"/>
      <c r="P20" s="16"/>
      <c r="Q20" s="16"/>
      <c r="R20" s="16"/>
      <c r="S20" s="16"/>
      <c r="T20" s="16"/>
      <c r="U20" s="17"/>
    </row>
    <row r="21" spans="1:21" s="4" customFormat="1" ht="18.75" customHeight="1" thickBot="1">
      <c r="A21" s="113"/>
      <c r="B21" s="108" t="s">
        <v>12</v>
      </c>
      <c r="C21" s="114" t="s">
        <v>58</v>
      </c>
      <c r="D21" s="63" t="s">
        <v>59</v>
      </c>
      <c r="E21" s="64" t="s">
        <v>17</v>
      </c>
      <c r="F21" s="115" t="s">
        <v>27</v>
      </c>
      <c r="G21" s="65">
        <v>0</v>
      </c>
      <c r="H21" s="65">
        <v>1.1</v>
      </c>
      <c r="I21" s="66">
        <f t="shared" si="0"/>
        <v>1100</v>
      </c>
      <c r="J21" s="67">
        <v>5</v>
      </c>
      <c r="K21" s="66">
        <f t="shared" si="1"/>
        <v>5500</v>
      </c>
      <c r="L21" s="150">
        <f t="shared" si="2"/>
        <v>3575000</v>
      </c>
      <c r="M21" s="43"/>
      <c r="N21" s="44"/>
      <c r="O21" s="44"/>
      <c r="P21" s="16"/>
      <c r="Q21" s="16"/>
      <c r="R21" s="16"/>
      <c r="S21" s="16"/>
      <c r="T21" s="16"/>
      <c r="U21" s="17"/>
    </row>
    <row r="22" spans="1:15" s="4" customFormat="1" ht="18.75" customHeight="1" thickBot="1">
      <c r="A22" s="69"/>
      <c r="B22" s="69"/>
      <c r="C22" s="8"/>
      <c r="D22" s="70"/>
      <c r="E22" s="69"/>
      <c r="F22" s="69"/>
      <c r="G22" s="71"/>
      <c r="H22" s="71"/>
      <c r="I22" s="71"/>
      <c r="J22" s="72"/>
      <c r="K22" s="71"/>
      <c r="L22" s="151">
        <f>SUM(L4:L21)</f>
        <v>202897825</v>
      </c>
      <c r="M22" s="73"/>
      <c r="N22" s="68"/>
      <c r="O22" s="68"/>
    </row>
    <row r="23" spans="1:12" s="4" customFormat="1" ht="15">
      <c r="A23" s="1"/>
      <c r="B23" s="1"/>
      <c r="C23" s="142" t="s">
        <v>113</v>
      </c>
      <c r="D23" t="s">
        <v>60</v>
      </c>
      <c r="E23" s="1"/>
      <c r="F23" s="1"/>
      <c r="G23" s="1"/>
      <c r="H23" s="1"/>
      <c r="I23" s="1"/>
      <c r="J23" s="1"/>
      <c r="K23" s="1"/>
      <c r="L23" s="1"/>
    </row>
    <row r="24" spans="1:12" s="4" customFormat="1" ht="12.75">
      <c r="A24" s="1"/>
      <c r="B24" s="1"/>
      <c r="C24" s="7"/>
      <c r="D24" s="1"/>
      <c r="E24" s="1"/>
      <c r="F24" s="1"/>
      <c r="G24" s="1"/>
      <c r="H24" s="1"/>
      <c r="I24" s="1"/>
      <c r="J24" s="1"/>
      <c r="K24" s="1"/>
      <c r="L24" s="1"/>
    </row>
    <row r="25" spans="1:12" s="4" customFormat="1" ht="31.5" customHeight="1" thickBot="1">
      <c r="A25" s="1"/>
      <c r="B25" s="192" t="s">
        <v>111</v>
      </c>
      <c r="C25" s="193"/>
      <c r="D25" s="193"/>
      <c r="E25" s="1"/>
      <c r="F25" s="1"/>
      <c r="G25" s="1"/>
      <c r="H25" s="1"/>
      <c r="I25" s="1"/>
      <c r="J25" s="1"/>
      <c r="K25" s="1"/>
      <c r="L25" s="1"/>
    </row>
    <row r="26" spans="1:12" s="4" customFormat="1" ht="27" customHeight="1">
      <c r="A26" s="1"/>
      <c r="B26" s="200" t="s">
        <v>5</v>
      </c>
      <c r="C26" s="202" t="s">
        <v>0</v>
      </c>
      <c r="D26" s="204" t="s">
        <v>8</v>
      </c>
      <c r="E26" s="185" t="s">
        <v>7</v>
      </c>
      <c r="F26" s="185" t="s">
        <v>10</v>
      </c>
      <c r="G26" s="185" t="s">
        <v>6</v>
      </c>
      <c r="H26" s="185"/>
      <c r="I26" s="185" t="s">
        <v>3</v>
      </c>
      <c r="J26" s="198" t="s">
        <v>9</v>
      </c>
      <c r="K26" s="185" t="s">
        <v>34</v>
      </c>
      <c r="L26" s="196" t="s">
        <v>4</v>
      </c>
    </row>
    <row r="27" spans="1:12" s="4" customFormat="1" ht="25.5" customHeight="1" thickBot="1">
      <c r="A27" s="1"/>
      <c r="B27" s="201"/>
      <c r="C27" s="203"/>
      <c r="D27" s="205"/>
      <c r="E27" s="191"/>
      <c r="F27" s="186"/>
      <c r="G27" s="116" t="s">
        <v>1</v>
      </c>
      <c r="H27" s="116" t="s">
        <v>2</v>
      </c>
      <c r="I27" s="191"/>
      <c r="J27" s="199"/>
      <c r="K27" s="191"/>
      <c r="L27" s="197"/>
    </row>
    <row r="28" spans="1:12" ht="18.75" customHeight="1">
      <c r="A28" s="2"/>
      <c r="B28" s="117" t="s">
        <v>109</v>
      </c>
      <c r="C28" s="118">
        <v>259</v>
      </c>
      <c r="D28" s="27" t="s">
        <v>61</v>
      </c>
      <c r="E28" s="119"/>
      <c r="F28" s="119"/>
      <c r="G28" s="30">
        <v>30.23</v>
      </c>
      <c r="H28" s="30">
        <v>34.26</v>
      </c>
      <c r="I28" s="126">
        <v>4030</v>
      </c>
      <c r="J28" s="127">
        <v>6</v>
      </c>
      <c r="K28" s="126">
        <f>I28*J28</f>
        <v>24180</v>
      </c>
      <c r="L28" s="148">
        <f>G74*K28*2</f>
        <v>19344000</v>
      </c>
    </row>
    <row r="29" spans="1:12" ht="18.75" customHeight="1">
      <c r="A29" s="2"/>
      <c r="B29" s="107" t="s">
        <v>109</v>
      </c>
      <c r="C29" s="120">
        <v>259</v>
      </c>
      <c r="D29" s="34" t="s">
        <v>62</v>
      </c>
      <c r="E29" s="121"/>
      <c r="F29" s="121"/>
      <c r="G29" s="37">
        <v>35.6</v>
      </c>
      <c r="H29" s="37">
        <v>38.5</v>
      </c>
      <c r="I29" s="35">
        <v>2900</v>
      </c>
      <c r="J29" s="39">
        <v>6</v>
      </c>
      <c r="K29" s="35">
        <f>I29*J29</f>
        <v>17400</v>
      </c>
      <c r="L29" s="146">
        <f>G74*K29*2</f>
        <v>13920000</v>
      </c>
    </row>
    <row r="30" spans="1:12" ht="18.75" customHeight="1">
      <c r="A30" s="2"/>
      <c r="B30" s="107" t="s">
        <v>109</v>
      </c>
      <c r="C30" s="120">
        <v>263</v>
      </c>
      <c r="D30" s="34" t="s">
        <v>63</v>
      </c>
      <c r="E30" s="121"/>
      <c r="F30" s="121"/>
      <c r="G30" s="37">
        <v>4.9</v>
      </c>
      <c r="H30" s="37">
        <v>5.1</v>
      </c>
      <c r="I30" s="35">
        <v>200</v>
      </c>
      <c r="J30" s="39">
        <v>6.6</v>
      </c>
      <c r="K30" s="35">
        <f>I30*J30</f>
        <v>1320</v>
      </c>
      <c r="L30" s="146">
        <f>G74*K30*1.5</f>
        <v>792000</v>
      </c>
    </row>
    <row r="31" spans="1:12" ht="18.75" customHeight="1">
      <c r="A31" s="2"/>
      <c r="B31" s="107" t="s">
        <v>109</v>
      </c>
      <c r="C31" s="120">
        <v>268</v>
      </c>
      <c r="D31" s="34" t="s">
        <v>64</v>
      </c>
      <c r="E31" s="121"/>
      <c r="F31" s="121"/>
      <c r="G31" s="37">
        <v>23.2</v>
      </c>
      <c r="H31" s="37">
        <v>28.5</v>
      </c>
      <c r="I31" s="35">
        <v>5300</v>
      </c>
      <c r="J31" s="39">
        <v>8</v>
      </c>
      <c r="K31" s="35">
        <f>I31*J31</f>
        <v>42400</v>
      </c>
      <c r="L31" s="146">
        <f>G74*K31*2</f>
        <v>33920000</v>
      </c>
    </row>
    <row r="32" spans="1:12" ht="18.75" customHeight="1">
      <c r="A32" s="2"/>
      <c r="B32" s="107" t="s">
        <v>109</v>
      </c>
      <c r="C32" s="120">
        <v>268</v>
      </c>
      <c r="D32" s="34" t="s">
        <v>65</v>
      </c>
      <c r="E32" s="121"/>
      <c r="F32" s="121"/>
      <c r="G32" s="37">
        <v>28.5</v>
      </c>
      <c r="H32" s="37">
        <v>36</v>
      </c>
      <c r="I32" s="35">
        <v>7500</v>
      </c>
      <c r="J32" s="39">
        <v>8</v>
      </c>
      <c r="K32" s="35">
        <f>I32*J32</f>
        <v>60000</v>
      </c>
      <c r="L32" s="146">
        <f>G74*K32*2</f>
        <v>48000000</v>
      </c>
    </row>
    <row r="33" spans="1:12" ht="18.75" customHeight="1">
      <c r="A33" s="2"/>
      <c r="B33" s="107" t="s">
        <v>109</v>
      </c>
      <c r="C33" s="120">
        <v>268</v>
      </c>
      <c r="D33" s="34" t="s">
        <v>66</v>
      </c>
      <c r="E33" s="121"/>
      <c r="F33" s="121"/>
      <c r="G33" s="37">
        <v>43.55</v>
      </c>
      <c r="H33" s="37">
        <v>43.65</v>
      </c>
      <c r="I33" s="35">
        <v>100</v>
      </c>
      <c r="J33" s="39">
        <v>8.5</v>
      </c>
      <c r="K33" s="35">
        <f aca="true" t="shared" si="3" ref="K33:K60">I33*J33</f>
        <v>850</v>
      </c>
      <c r="L33" s="146">
        <f>G74*K33*2</f>
        <v>680000</v>
      </c>
    </row>
    <row r="34" spans="1:12" ht="18.75" customHeight="1">
      <c r="A34" s="2"/>
      <c r="B34" s="107" t="s">
        <v>109</v>
      </c>
      <c r="C34" s="122">
        <v>268</v>
      </c>
      <c r="D34" s="41" t="s">
        <v>112</v>
      </c>
      <c r="E34" s="123"/>
      <c r="F34" s="123"/>
      <c r="G34" s="42">
        <v>49</v>
      </c>
      <c r="H34" s="42">
        <v>49.2</v>
      </c>
      <c r="I34" s="83">
        <v>200</v>
      </c>
      <c r="J34" s="84">
        <v>7.6</v>
      </c>
      <c r="K34" s="35">
        <f t="shared" si="3"/>
        <v>1520</v>
      </c>
      <c r="L34" s="146">
        <f>G74*K34*2</f>
        <v>1216000</v>
      </c>
    </row>
    <row r="35" spans="1:12" ht="18.75" customHeight="1">
      <c r="A35" s="2"/>
      <c r="B35" s="107" t="s">
        <v>109</v>
      </c>
      <c r="C35" s="122">
        <v>268</v>
      </c>
      <c r="D35" s="41" t="s">
        <v>67</v>
      </c>
      <c r="E35" s="123"/>
      <c r="F35" s="123"/>
      <c r="G35" s="42">
        <v>37.5</v>
      </c>
      <c r="H35" s="42"/>
      <c r="I35" s="83">
        <v>55</v>
      </c>
      <c r="J35" s="84">
        <v>8</v>
      </c>
      <c r="K35" s="35">
        <f t="shared" si="3"/>
        <v>440</v>
      </c>
      <c r="L35" s="146">
        <f>G74*K35*2.5</f>
        <v>440000</v>
      </c>
    </row>
    <row r="36" spans="1:12" ht="18.75" customHeight="1">
      <c r="A36" s="2"/>
      <c r="B36" s="107" t="s">
        <v>109</v>
      </c>
      <c r="C36" s="120">
        <v>270</v>
      </c>
      <c r="D36" s="34" t="s">
        <v>68</v>
      </c>
      <c r="E36" s="123"/>
      <c r="F36" s="123"/>
      <c r="G36" s="42">
        <v>11.7</v>
      </c>
      <c r="H36" s="42">
        <v>12.9</v>
      </c>
      <c r="I36" s="83">
        <v>1200</v>
      </c>
      <c r="J36" s="83">
        <v>7</v>
      </c>
      <c r="K36" s="35">
        <f t="shared" si="3"/>
        <v>8400</v>
      </c>
      <c r="L36" s="146">
        <f>G74*K36*2</f>
        <v>6720000</v>
      </c>
    </row>
    <row r="37" spans="1:12" ht="18.75" customHeight="1">
      <c r="A37" s="2"/>
      <c r="B37" s="107" t="s">
        <v>109</v>
      </c>
      <c r="C37" s="120">
        <v>270</v>
      </c>
      <c r="D37" s="34" t="s">
        <v>69</v>
      </c>
      <c r="E37" s="123"/>
      <c r="F37" s="123"/>
      <c r="G37" s="42">
        <v>37.5</v>
      </c>
      <c r="H37" s="42">
        <v>38.3</v>
      </c>
      <c r="I37" s="83">
        <v>800</v>
      </c>
      <c r="J37" s="84">
        <v>8</v>
      </c>
      <c r="K37" s="35">
        <f t="shared" si="3"/>
        <v>6400</v>
      </c>
      <c r="L37" s="146">
        <f>G74*K37*2</f>
        <v>5120000</v>
      </c>
    </row>
    <row r="38" spans="1:12" ht="18.75" customHeight="1">
      <c r="A38" s="2"/>
      <c r="B38" s="107" t="s">
        <v>109</v>
      </c>
      <c r="C38" s="120">
        <v>273</v>
      </c>
      <c r="D38" s="34" t="s">
        <v>70</v>
      </c>
      <c r="E38" s="123"/>
      <c r="F38" s="123"/>
      <c r="G38" s="42">
        <v>27.6</v>
      </c>
      <c r="H38" s="42">
        <v>30.8</v>
      </c>
      <c r="I38" s="83">
        <v>3200</v>
      </c>
      <c r="J38" s="84">
        <v>5</v>
      </c>
      <c r="K38" s="35">
        <f t="shared" si="3"/>
        <v>16000</v>
      </c>
      <c r="L38" s="146">
        <f>G74*K38*2</f>
        <v>12800000</v>
      </c>
    </row>
    <row r="39" spans="1:12" ht="18.75" customHeight="1">
      <c r="A39" s="2"/>
      <c r="B39" s="107" t="s">
        <v>109</v>
      </c>
      <c r="C39" s="120">
        <v>278</v>
      </c>
      <c r="D39" s="34" t="s">
        <v>71</v>
      </c>
      <c r="E39" s="123"/>
      <c r="F39" s="123"/>
      <c r="G39" s="42">
        <v>5.2</v>
      </c>
      <c r="H39" s="42">
        <v>6</v>
      </c>
      <c r="I39" s="83">
        <v>800</v>
      </c>
      <c r="J39" s="84">
        <v>10.5</v>
      </c>
      <c r="K39" s="35">
        <f t="shared" si="3"/>
        <v>8400</v>
      </c>
      <c r="L39" s="146">
        <f>G74*K39*2</f>
        <v>6720000</v>
      </c>
    </row>
    <row r="40" spans="1:12" ht="18.75" customHeight="1">
      <c r="A40" s="2"/>
      <c r="B40" s="107" t="s">
        <v>12</v>
      </c>
      <c r="C40" s="120">
        <v>25936</v>
      </c>
      <c r="D40" s="34" t="s">
        <v>72</v>
      </c>
      <c r="E40" s="123"/>
      <c r="F40" s="123"/>
      <c r="G40" s="42">
        <v>0</v>
      </c>
      <c r="H40" s="42">
        <v>3.4</v>
      </c>
      <c r="I40" s="83">
        <v>3400</v>
      </c>
      <c r="J40" s="84">
        <v>4.5</v>
      </c>
      <c r="K40" s="35">
        <f t="shared" si="3"/>
        <v>15300</v>
      </c>
      <c r="L40" s="146">
        <f>G74*K40*1.5</f>
        <v>9180000</v>
      </c>
    </row>
    <row r="41" spans="1:12" ht="18.75" customHeight="1">
      <c r="A41" s="2"/>
      <c r="B41" s="107" t="s">
        <v>12</v>
      </c>
      <c r="C41" s="120">
        <v>25935</v>
      </c>
      <c r="D41" s="34" t="s">
        <v>73</v>
      </c>
      <c r="E41" s="123"/>
      <c r="F41" s="123"/>
      <c r="G41" s="42">
        <v>0.8</v>
      </c>
      <c r="H41" s="42">
        <v>1.5</v>
      </c>
      <c r="I41" s="83">
        <v>700</v>
      </c>
      <c r="J41" s="84">
        <v>3.5</v>
      </c>
      <c r="K41" s="35">
        <f t="shared" si="3"/>
        <v>2450</v>
      </c>
      <c r="L41" s="146">
        <f>G74*K41*1.5</f>
        <v>1470000</v>
      </c>
    </row>
    <row r="42" spans="1:12" ht="18.75" customHeight="1">
      <c r="A42" s="2"/>
      <c r="B42" s="107" t="s">
        <v>12</v>
      </c>
      <c r="C42" s="120">
        <v>2602</v>
      </c>
      <c r="D42" s="41" t="s">
        <v>74</v>
      </c>
      <c r="E42" s="123"/>
      <c r="F42" s="123"/>
      <c r="G42" s="42">
        <v>0</v>
      </c>
      <c r="H42" s="42">
        <v>3.9</v>
      </c>
      <c r="I42" s="83">
        <v>3900</v>
      </c>
      <c r="J42" s="84">
        <v>4.5</v>
      </c>
      <c r="K42" s="35">
        <f t="shared" si="3"/>
        <v>17550</v>
      </c>
      <c r="L42" s="146">
        <f>G74*K42*1.5</f>
        <v>10530000</v>
      </c>
    </row>
    <row r="43" spans="1:12" ht="18.75" customHeight="1">
      <c r="A43" s="2"/>
      <c r="B43" s="107" t="s">
        <v>12</v>
      </c>
      <c r="C43" s="120">
        <v>2624</v>
      </c>
      <c r="D43" s="55" t="s">
        <v>75</v>
      </c>
      <c r="E43" s="123"/>
      <c r="F43" s="123"/>
      <c r="G43" s="42">
        <v>7</v>
      </c>
      <c r="H43" s="42">
        <v>9.7</v>
      </c>
      <c r="I43" s="83">
        <v>2700</v>
      </c>
      <c r="J43" s="84">
        <v>5</v>
      </c>
      <c r="K43" s="35">
        <f t="shared" si="3"/>
        <v>13500</v>
      </c>
      <c r="L43" s="146">
        <f>G74*K43*1.5</f>
        <v>8100000</v>
      </c>
    </row>
    <row r="44" spans="1:12" ht="18.75" customHeight="1">
      <c r="A44" s="2"/>
      <c r="B44" s="107" t="s">
        <v>12</v>
      </c>
      <c r="C44" s="120">
        <v>2626</v>
      </c>
      <c r="D44" s="55" t="s">
        <v>76</v>
      </c>
      <c r="E44" s="123"/>
      <c r="F44" s="123"/>
      <c r="G44" s="42">
        <v>2.65</v>
      </c>
      <c r="H44" s="42">
        <v>3.3</v>
      </c>
      <c r="I44" s="83">
        <f>(H44-G44)*1000</f>
        <v>649.9999999999999</v>
      </c>
      <c r="J44" s="84">
        <v>4.5</v>
      </c>
      <c r="K44" s="35">
        <f t="shared" si="3"/>
        <v>2924.9999999999995</v>
      </c>
      <c r="L44" s="146">
        <f>G74*K44*1.5</f>
        <v>1754999.9999999995</v>
      </c>
    </row>
    <row r="45" spans="1:12" ht="18.75" customHeight="1">
      <c r="A45" s="2"/>
      <c r="B45" s="107" t="s">
        <v>12</v>
      </c>
      <c r="C45" s="120">
        <v>2626</v>
      </c>
      <c r="D45" s="55" t="s">
        <v>77</v>
      </c>
      <c r="E45" s="123"/>
      <c r="F45" s="123"/>
      <c r="G45" s="42">
        <v>0</v>
      </c>
      <c r="H45" s="42">
        <v>2.65</v>
      </c>
      <c r="I45" s="83">
        <f>(H45-G45)*1000</f>
        <v>2650</v>
      </c>
      <c r="J45" s="84">
        <v>4.5</v>
      </c>
      <c r="K45" s="35">
        <f t="shared" si="3"/>
        <v>11925</v>
      </c>
      <c r="L45" s="146">
        <f>G74*K45*1.5</f>
        <v>7155000</v>
      </c>
    </row>
    <row r="46" spans="1:12" ht="18.75" customHeight="1">
      <c r="A46" s="2"/>
      <c r="B46" s="107" t="s">
        <v>12</v>
      </c>
      <c r="C46" s="120">
        <v>26211</v>
      </c>
      <c r="D46" s="55" t="s">
        <v>78</v>
      </c>
      <c r="E46" s="123"/>
      <c r="F46" s="123"/>
      <c r="G46" s="42">
        <v>0</v>
      </c>
      <c r="H46" s="42">
        <v>0.5</v>
      </c>
      <c r="I46" s="83">
        <v>500</v>
      </c>
      <c r="J46" s="84">
        <v>6</v>
      </c>
      <c r="K46" s="35">
        <f t="shared" si="3"/>
        <v>3000</v>
      </c>
      <c r="L46" s="146">
        <f>G74*K46*1.5</f>
        <v>1800000</v>
      </c>
    </row>
    <row r="47" spans="1:12" ht="18.75" customHeight="1">
      <c r="A47" s="2"/>
      <c r="B47" s="107" t="s">
        <v>12</v>
      </c>
      <c r="C47" s="120">
        <v>26211</v>
      </c>
      <c r="D47" s="55" t="s">
        <v>79</v>
      </c>
      <c r="E47" s="123"/>
      <c r="F47" s="123"/>
      <c r="G47" s="42">
        <v>0.5</v>
      </c>
      <c r="H47" s="42">
        <v>5.1</v>
      </c>
      <c r="I47" s="83">
        <v>4600</v>
      </c>
      <c r="J47" s="84">
        <v>5</v>
      </c>
      <c r="K47" s="35">
        <f t="shared" si="3"/>
        <v>23000</v>
      </c>
      <c r="L47" s="146">
        <f>G74*K47*1.5</f>
        <v>13800000</v>
      </c>
    </row>
    <row r="48" spans="1:12" ht="18.75" customHeight="1">
      <c r="A48" s="2"/>
      <c r="B48" s="107" t="s">
        <v>12</v>
      </c>
      <c r="C48" s="120">
        <v>26214</v>
      </c>
      <c r="D48" s="55" t="s">
        <v>80</v>
      </c>
      <c r="E48" s="123"/>
      <c r="F48" s="123"/>
      <c r="G48" s="42">
        <v>3</v>
      </c>
      <c r="H48" s="42">
        <v>5</v>
      </c>
      <c r="I48" s="83">
        <v>2000</v>
      </c>
      <c r="J48" s="84">
        <v>4</v>
      </c>
      <c r="K48" s="35">
        <f t="shared" si="3"/>
        <v>8000</v>
      </c>
      <c r="L48" s="146">
        <f>G74*K48*1.5</f>
        <v>4800000</v>
      </c>
    </row>
    <row r="49" spans="1:12" ht="18.75" customHeight="1">
      <c r="A49" s="2"/>
      <c r="B49" s="124" t="s">
        <v>81</v>
      </c>
      <c r="C49" s="120" t="s">
        <v>82</v>
      </c>
      <c r="D49" s="41" t="s">
        <v>83</v>
      </c>
      <c r="E49" s="123"/>
      <c r="F49" s="123"/>
      <c r="G49" s="42">
        <v>0</v>
      </c>
      <c r="H49" s="42">
        <v>3</v>
      </c>
      <c r="I49" s="83">
        <v>3000</v>
      </c>
      <c r="J49" s="84">
        <v>4</v>
      </c>
      <c r="K49" s="35">
        <f t="shared" si="3"/>
        <v>12000</v>
      </c>
      <c r="L49" s="146">
        <v>5000000</v>
      </c>
    </row>
    <row r="50" spans="1:12" ht="18.75" customHeight="1">
      <c r="A50" s="2"/>
      <c r="B50" s="107" t="s">
        <v>12</v>
      </c>
      <c r="C50" s="120">
        <v>26219</v>
      </c>
      <c r="D50" s="41" t="s">
        <v>84</v>
      </c>
      <c r="E50" s="123"/>
      <c r="F50" s="123"/>
      <c r="G50" s="42">
        <v>0</v>
      </c>
      <c r="H50" s="42">
        <v>1</v>
      </c>
      <c r="I50" s="83">
        <v>1000</v>
      </c>
      <c r="J50" s="84">
        <v>5.5</v>
      </c>
      <c r="K50" s="35">
        <f t="shared" si="3"/>
        <v>5500</v>
      </c>
      <c r="L50" s="146">
        <f>G74*K50*1.5</f>
        <v>3300000</v>
      </c>
    </row>
    <row r="51" spans="1:12" ht="18.75" customHeight="1">
      <c r="A51" s="2"/>
      <c r="B51" s="107" t="s">
        <v>12</v>
      </c>
      <c r="C51" s="120">
        <v>26219</v>
      </c>
      <c r="D51" s="41" t="s">
        <v>85</v>
      </c>
      <c r="E51" s="123"/>
      <c r="F51" s="123"/>
      <c r="G51" s="42">
        <v>2</v>
      </c>
      <c r="H51" s="42">
        <v>4.2</v>
      </c>
      <c r="I51" s="83">
        <v>2200</v>
      </c>
      <c r="J51" s="84">
        <v>5</v>
      </c>
      <c r="K51" s="35">
        <f t="shared" si="3"/>
        <v>11000</v>
      </c>
      <c r="L51" s="146">
        <f>G74*K51*1.5</f>
        <v>6600000</v>
      </c>
    </row>
    <row r="52" spans="1:12" ht="18.75" customHeight="1">
      <c r="A52" s="2"/>
      <c r="B52" s="107" t="s">
        <v>12</v>
      </c>
      <c r="C52" s="120">
        <v>2635</v>
      </c>
      <c r="D52" s="41" t="s">
        <v>86</v>
      </c>
      <c r="E52" s="123"/>
      <c r="F52" s="123"/>
      <c r="G52" s="42">
        <v>0</v>
      </c>
      <c r="H52" s="42">
        <v>2.4</v>
      </c>
      <c r="I52" s="83">
        <v>2400</v>
      </c>
      <c r="J52" s="84">
        <v>3.5</v>
      </c>
      <c r="K52" s="35">
        <f t="shared" si="3"/>
        <v>8400</v>
      </c>
      <c r="L52" s="146">
        <f>G74*K52*1.5</f>
        <v>5040000</v>
      </c>
    </row>
    <row r="53" spans="1:12" ht="18.75" customHeight="1">
      <c r="A53" s="2"/>
      <c r="B53" s="107" t="s">
        <v>12</v>
      </c>
      <c r="C53" s="120">
        <v>26836</v>
      </c>
      <c r="D53" s="48" t="s">
        <v>87</v>
      </c>
      <c r="E53" s="123"/>
      <c r="F53" s="123"/>
      <c r="G53" s="42">
        <v>4</v>
      </c>
      <c r="H53" s="42">
        <v>7</v>
      </c>
      <c r="I53" s="83">
        <v>3000</v>
      </c>
      <c r="J53" s="84">
        <v>6</v>
      </c>
      <c r="K53" s="35">
        <f t="shared" si="3"/>
        <v>18000</v>
      </c>
      <c r="L53" s="146">
        <f>G74*K53*1.5</f>
        <v>10800000</v>
      </c>
    </row>
    <row r="54" spans="1:12" ht="18.75" customHeight="1">
      <c r="A54" s="2"/>
      <c r="B54" s="107" t="s">
        <v>12</v>
      </c>
      <c r="C54" s="120">
        <v>26839</v>
      </c>
      <c r="D54" s="48" t="s">
        <v>88</v>
      </c>
      <c r="E54" s="123"/>
      <c r="F54" s="123"/>
      <c r="G54" s="42">
        <v>4.2</v>
      </c>
      <c r="H54" s="42">
        <v>4.5</v>
      </c>
      <c r="I54" s="83">
        <v>300</v>
      </c>
      <c r="J54" s="84">
        <v>4.5</v>
      </c>
      <c r="K54" s="35">
        <f t="shared" si="3"/>
        <v>1350</v>
      </c>
      <c r="L54" s="146">
        <f>G74*K54*1.5</f>
        <v>810000</v>
      </c>
    </row>
    <row r="55" spans="1:12" ht="18.75" customHeight="1">
      <c r="A55" s="2"/>
      <c r="B55" s="107" t="s">
        <v>12</v>
      </c>
      <c r="C55" s="120">
        <v>26842</v>
      </c>
      <c r="D55" s="48" t="s">
        <v>89</v>
      </c>
      <c r="E55" s="123"/>
      <c r="F55" s="123"/>
      <c r="G55" s="42">
        <v>0</v>
      </c>
      <c r="H55" s="42">
        <v>3.7</v>
      </c>
      <c r="I55" s="83">
        <v>3700</v>
      </c>
      <c r="J55" s="84">
        <v>4</v>
      </c>
      <c r="K55" s="35">
        <f t="shared" si="3"/>
        <v>14800</v>
      </c>
      <c r="L55" s="146">
        <f>G74*K55*1.5</f>
        <v>8880000</v>
      </c>
    </row>
    <row r="56" spans="1:12" ht="18.75" customHeight="1">
      <c r="A56" s="2"/>
      <c r="B56" s="107" t="s">
        <v>12</v>
      </c>
      <c r="C56" s="120">
        <v>2695</v>
      </c>
      <c r="D56" s="48" t="s">
        <v>90</v>
      </c>
      <c r="E56" s="123"/>
      <c r="F56" s="123"/>
      <c r="G56" s="42">
        <v>0</v>
      </c>
      <c r="H56" s="42">
        <v>3.1</v>
      </c>
      <c r="I56" s="83">
        <v>3100</v>
      </c>
      <c r="J56" s="84">
        <v>6</v>
      </c>
      <c r="K56" s="35">
        <f t="shared" si="3"/>
        <v>18600</v>
      </c>
      <c r="L56" s="146">
        <f>G74*K56*1.5</f>
        <v>11160000</v>
      </c>
    </row>
    <row r="57" spans="1:12" ht="18.75" customHeight="1">
      <c r="A57" s="2"/>
      <c r="B57" s="107" t="s">
        <v>12</v>
      </c>
      <c r="C57" s="120">
        <v>2701</v>
      </c>
      <c r="D57" s="48" t="s">
        <v>91</v>
      </c>
      <c r="E57" s="123"/>
      <c r="F57" s="123"/>
      <c r="G57" s="42">
        <v>0.4</v>
      </c>
      <c r="H57" s="42">
        <v>4.6</v>
      </c>
      <c r="I57" s="83">
        <v>4600</v>
      </c>
      <c r="J57" s="84">
        <v>4</v>
      </c>
      <c r="K57" s="35">
        <f t="shared" si="3"/>
        <v>18400</v>
      </c>
      <c r="L57" s="146">
        <f>G74*K57*2</f>
        <v>14720000</v>
      </c>
    </row>
    <row r="58" spans="1:12" ht="18.75" customHeight="1">
      <c r="A58" s="2"/>
      <c r="B58" s="107" t="s">
        <v>12</v>
      </c>
      <c r="C58" s="120">
        <v>2702</v>
      </c>
      <c r="D58" s="48" t="s">
        <v>92</v>
      </c>
      <c r="E58" s="123"/>
      <c r="F58" s="123"/>
      <c r="G58" s="42">
        <v>3</v>
      </c>
      <c r="H58" s="42">
        <v>7.8</v>
      </c>
      <c r="I58" s="83">
        <v>4800</v>
      </c>
      <c r="J58" s="84">
        <v>4.5</v>
      </c>
      <c r="K58" s="35">
        <f t="shared" si="3"/>
        <v>21600</v>
      </c>
      <c r="L58" s="146">
        <f>G74*K58*1.5</f>
        <v>12960000</v>
      </c>
    </row>
    <row r="59" spans="2:12" ht="18.75" customHeight="1">
      <c r="B59" s="107" t="s">
        <v>12</v>
      </c>
      <c r="C59" s="120">
        <v>2703</v>
      </c>
      <c r="D59" s="48" t="s">
        <v>93</v>
      </c>
      <c r="E59" s="123"/>
      <c r="F59" s="123"/>
      <c r="G59" s="42">
        <v>0</v>
      </c>
      <c r="H59" s="42">
        <v>3.7</v>
      </c>
      <c r="I59" s="83">
        <v>3700</v>
      </c>
      <c r="J59" s="84">
        <v>4.5</v>
      </c>
      <c r="K59" s="35">
        <f t="shared" si="3"/>
        <v>16650</v>
      </c>
      <c r="L59" s="146">
        <f>G74*K59*1.5</f>
        <v>9990000</v>
      </c>
    </row>
    <row r="60" spans="2:12" ht="18.75" customHeight="1">
      <c r="B60" s="107" t="s">
        <v>12</v>
      </c>
      <c r="C60" s="120">
        <v>2706</v>
      </c>
      <c r="D60" s="48" t="s">
        <v>94</v>
      </c>
      <c r="E60" s="123"/>
      <c r="F60" s="123"/>
      <c r="G60" s="42">
        <v>0</v>
      </c>
      <c r="H60" s="42">
        <v>1.2</v>
      </c>
      <c r="I60" s="83">
        <v>1200</v>
      </c>
      <c r="J60" s="84">
        <v>3.5</v>
      </c>
      <c r="K60" s="35">
        <f t="shared" si="3"/>
        <v>4200</v>
      </c>
      <c r="L60" s="146">
        <f>G74*K60*1.5</f>
        <v>2520000</v>
      </c>
    </row>
    <row r="61" spans="2:12" ht="18.75" customHeight="1">
      <c r="B61" s="107" t="s">
        <v>12</v>
      </c>
      <c r="C61" s="120">
        <v>2709</v>
      </c>
      <c r="D61" s="48" t="s">
        <v>95</v>
      </c>
      <c r="E61" s="123"/>
      <c r="F61" s="123"/>
      <c r="G61" s="42">
        <v>0</v>
      </c>
      <c r="H61" s="42">
        <v>2</v>
      </c>
      <c r="I61" s="83">
        <v>800</v>
      </c>
      <c r="J61" s="84">
        <v>5.7</v>
      </c>
      <c r="K61" s="35">
        <f>I61*J61</f>
        <v>4560</v>
      </c>
      <c r="L61" s="146">
        <f>G74*K61*1.5</f>
        <v>2736000</v>
      </c>
    </row>
    <row r="62" spans="2:12" ht="18.75" customHeight="1">
      <c r="B62" s="107" t="s">
        <v>12</v>
      </c>
      <c r="C62" s="120">
        <v>27011</v>
      </c>
      <c r="D62" s="48" t="s">
        <v>96</v>
      </c>
      <c r="E62" s="123"/>
      <c r="F62" s="123"/>
      <c r="G62" s="42">
        <v>2.2</v>
      </c>
      <c r="H62" s="42">
        <v>2.4</v>
      </c>
      <c r="I62" s="83">
        <v>200</v>
      </c>
      <c r="J62" s="84">
        <v>6</v>
      </c>
      <c r="K62" s="35">
        <f aca="true" t="shared" si="4" ref="K62:K70">I62*J62</f>
        <v>1200</v>
      </c>
      <c r="L62" s="146">
        <f>G74*K62*1.5</f>
        <v>720000</v>
      </c>
    </row>
    <row r="63" spans="2:12" ht="18.75" customHeight="1">
      <c r="B63" s="107" t="s">
        <v>12</v>
      </c>
      <c r="C63" s="120">
        <v>27012</v>
      </c>
      <c r="D63" s="48" t="s">
        <v>97</v>
      </c>
      <c r="E63" s="123"/>
      <c r="F63" s="123"/>
      <c r="G63" s="42">
        <v>0</v>
      </c>
      <c r="H63" s="42">
        <v>0.9</v>
      </c>
      <c r="I63" s="83">
        <v>900</v>
      </c>
      <c r="J63" s="84">
        <v>5</v>
      </c>
      <c r="K63" s="35">
        <f t="shared" si="4"/>
        <v>4500</v>
      </c>
      <c r="L63" s="146">
        <f>G74*K63*1.5</f>
        <v>2700000</v>
      </c>
    </row>
    <row r="64" spans="2:12" ht="18.75" customHeight="1">
      <c r="B64" s="107" t="s">
        <v>12</v>
      </c>
      <c r="C64" s="120">
        <v>27013</v>
      </c>
      <c r="D64" s="48" t="s">
        <v>98</v>
      </c>
      <c r="E64" s="123"/>
      <c r="F64" s="123"/>
      <c r="G64" s="42">
        <v>0</v>
      </c>
      <c r="H64" s="42">
        <v>5.2</v>
      </c>
      <c r="I64" s="83">
        <v>5200</v>
      </c>
      <c r="J64" s="84">
        <v>6</v>
      </c>
      <c r="K64" s="35">
        <f t="shared" si="4"/>
        <v>31200</v>
      </c>
      <c r="L64" s="146">
        <f>G74*K64*1.5</f>
        <v>18720000</v>
      </c>
    </row>
    <row r="65" spans="2:12" ht="18.75" customHeight="1">
      <c r="B65" s="107" t="s">
        <v>12</v>
      </c>
      <c r="C65" s="120">
        <v>27018</v>
      </c>
      <c r="D65" s="48" t="s">
        <v>99</v>
      </c>
      <c r="E65" s="123"/>
      <c r="F65" s="123"/>
      <c r="G65" s="42">
        <v>1.8</v>
      </c>
      <c r="H65" s="42">
        <v>2.9</v>
      </c>
      <c r="I65" s="83">
        <v>1100</v>
      </c>
      <c r="J65" s="84">
        <v>4</v>
      </c>
      <c r="K65" s="35">
        <f t="shared" si="4"/>
        <v>4400</v>
      </c>
      <c r="L65" s="146">
        <f>G74*K65*1.5</f>
        <v>2640000</v>
      </c>
    </row>
    <row r="66" spans="2:12" ht="18.75" customHeight="1">
      <c r="B66" s="107" t="s">
        <v>12</v>
      </c>
      <c r="C66" s="120">
        <v>27019</v>
      </c>
      <c r="D66" s="48" t="s">
        <v>100</v>
      </c>
      <c r="E66" s="123"/>
      <c r="F66" s="123"/>
      <c r="G66" s="42">
        <v>0</v>
      </c>
      <c r="H66" s="42">
        <v>1</v>
      </c>
      <c r="I66" s="83">
        <v>1000</v>
      </c>
      <c r="J66" s="84">
        <v>5.5</v>
      </c>
      <c r="K66" s="35">
        <f t="shared" si="4"/>
        <v>5500</v>
      </c>
      <c r="L66" s="146">
        <f>G74*K66*1.5</f>
        <v>3300000</v>
      </c>
    </row>
    <row r="67" spans="2:12" ht="18.75" customHeight="1">
      <c r="B67" s="107" t="s">
        <v>12</v>
      </c>
      <c r="C67" s="120">
        <v>27325</v>
      </c>
      <c r="D67" s="59" t="s">
        <v>101</v>
      </c>
      <c r="E67" s="125"/>
      <c r="F67" s="125"/>
      <c r="G67" s="60">
        <v>0</v>
      </c>
      <c r="H67" s="60">
        <v>4.5</v>
      </c>
      <c r="I67" s="80">
        <v>4500</v>
      </c>
      <c r="J67" s="81">
        <v>6</v>
      </c>
      <c r="K67" s="128">
        <f t="shared" si="4"/>
        <v>27000</v>
      </c>
      <c r="L67" s="146">
        <f>G74*K67*1.5</f>
        <v>16200000</v>
      </c>
    </row>
    <row r="68" spans="2:12" ht="18.75" customHeight="1">
      <c r="B68" s="107" t="s">
        <v>12</v>
      </c>
      <c r="C68" s="120">
        <v>27325</v>
      </c>
      <c r="D68" s="48" t="s">
        <v>102</v>
      </c>
      <c r="E68" s="123"/>
      <c r="F68" s="123"/>
      <c r="G68" s="42">
        <v>4.5</v>
      </c>
      <c r="H68" s="42">
        <v>9</v>
      </c>
      <c r="I68" s="83">
        <v>4500</v>
      </c>
      <c r="J68" s="84">
        <v>6</v>
      </c>
      <c r="K68" s="83">
        <f t="shared" si="4"/>
        <v>27000</v>
      </c>
      <c r="L68" s="146">
        <f>G74*K68*1.5</f>
        <v>16200000</v>
      </c>
    </row>
    <row r="69" spans="2:12" ht="18.75" customHeight="1">
      <c r="B69" s="107" t="s">
        <v>12</v>
      </c>
      <c r="C69" s="120">
        <v>27325</v>
      </c>
      <c r="D69" s="48" t="s">
        <v>103</v>
      </c>
      <c r="E69" s="123"/>
      <c r="F69" s="123"/>
      <c r="G69" s="42">
        <v>9</v>
      </c>
      <c r="H69" s="42">
        <v>11.5</v>
      </c>
      <c r="I69" s="83">
        <v>2500</v>
      </c>
      <c r="J69" s="84">
        <v>6</v>
      </c>
      <c r="K69" s="83">
        <f t="shared" si="4"/>
        <v>15000</v>
      </c>
      <c r="L69" s="146">
        <f>G74*K69*1.5</f>
        <v>9000000</v>
      </c>
    </row>
    <row r="70" spans="2:12" ht="18.75" customHeight="1" thickBot="1">
      <c r="B70" s="108" t="s">
        <v>12</v>
      </c>
      <c r="C70" s="136">
        <v>27325</v>
      </c>
      <c r="D70" s="137" t="s">
        <v>104</v>
      </c>
      <c r="E70" s="138"/>
      <c r="F70" s="138"/>
      <c r="G70" s="139">
        <v>9.5</v>
      </c>
      <c r="H70" s="139">
        <v>13.5</v>
      </c>
      <c r="I70" s="140">
        <v>4000</v>
      </c>
      <c r="J70" s="141">
        <v>6</v>
      </c>
      <c r="K70" s="140">
        <f t="shared" si="4"/>
        <v>24000</v>
      </c>
      <c r="L70" s="147">
        <f>G74*K70*1.5</f>
        <v>14400000</v>
      </c>
    </row>
    <row r="71" spans="2:12" ht="15.75" thickBot="1">
      <c r="B71" s="130"/>
      <c r="C71" s="131"/>
      <c r="D71" s="132"/>
      <c r="E71" s="133"/>
      <c r="F71" s="133"/>
      <c r="G71" s="133"/>
      <c r="H71" s="133"/>
      <c r="I71" s="134"/>
      <c r="J71" s="135"/>
      <c r="K71" s="134"/>
      <c r="L71" s="153">
        <f>SUM(L28:L70)</f>
        <v>386658000</v>
      </c>
    </row>
    <row r="72" spans="2:10" ht="15">
      <c r="B72" s="1"/>
      <c r="C72" s="8"/>
      <c r="D72" s="102"/>
      <c r="E72" s="103"/>
      <c r="F72" s="103"/>
      <c r="G72" s="103"/>
      <c r="H72" s="104"/>
      <c r="I72" s="103"/>
      <c r="J72" s="129"/>
    </row>
    <row r="73" spans="2:10" ht="12.75">
      <c r="B73" s="1"/>
      <c r="C73" s="7"/>
      <c r="D73" s="1"/>
      <c r="E73" s="1"/>
      <c r="F73" s="1"/>
      <c r="G73" s="1"/>
      <c r="H73" s="1"/>
      <c r="I73" s="1"/>
      <c r="J73" s="1"/>
    </row>
    <row r="74" spans="2:10" ht="12.75">
      <c r="B74" s="1"/>
      <c r="C74" s="142" t="s">
        <v>105</v>
      </c>
      <c r="D74" s="105" t="s">
        <v>106</v>
      </c>
      <c r="E74" s="1"/>
      <c r="F74" s="1"/>
      <c r="G74" s="1">
        <v>400</v>
      </c>
      <c r="H74" s="1"/>
      <c r="I74" s="1"/>
      <c r="J74" s="1"/>
    </row>
    <row r="75" spans="2:10" ht="12.75">
      <c r="B75" s="1"/>
      <c r="C75" s="7"/>
      <c r="D75" s="105" t="s">
        <v>107</v>
      </c>
      <c r="E75" s="1"/>
      <c r="F75" s="1"/>
      <c r="G75" s="1"/>
      <c r="H75" s="1"/>
      <c r="I75" s="1"/>
      <c r="J75" s="1"/>
    </row>
    <row r="76" spans="2:10" ht="12.75">
      <c r="B76" s="1"/>
      <c r="C76" s="7"/>
      <c r="D76" s="105" t="s">
        <v>108</v>
      </c>
      <c r="E76" s="1"/>
      <c r="F76" s="1"/>
      <c r="G76" s="1"/>
      <c r="H76" s="1"/>
      <c r="I76" s="1"/>
      <c r="J76" s="1"/>
    </row>
    <row r="78" spans="1:15" ht="31.5" customHeight="1" thickBot="1">
      <c r="A78" s="24"/>
      <c r="B78" s="192" t="s">
        <v>116</v>
      </c>
      <c r="C78" s="193"/>
      <c r="D78" s="193"/>
      <c r="E78" s="24"/>
      <c r="F78" s="25"/>
      <c r="G78" s="24"/>
      <c r="H78" s="24"/>
      <c r="I78" s="24"/>
      <c r="J78" s="24"/>
      <c r="K78" s="24"/>
      <c r="L78" s="26"/>
      <c r="M78" s="26"/>
      <c r="N78" s="26"/>
      <c r="O78" s="26"/>
    </row>
    <row r="79" spans="2:12" ht="29.25" customHeight="1">
      <c r="B79" s="187" t="s">
        <v>5</v>
      </c>
      <c r="C79" s="189" t="s">
        <v>0</v>
      </c>
      <c r="D79" s="185" t="s">
        <v>8</v>
      </c>
      <c r="E79" s="185" t="s">
        <v>7</v>
      </c>
      <c r="F79" s="185" t="s">
        <v>10</v>
      </c>
      <c r="G79" s="185" t="s">
        <v>6</v>
      </c>
      <c r="H79" s="185"/>
      <c r="I79" s="185" t="s">
        <v>3</v>
      </c>
      <c r="J79" s="198" t="s">
        <v>9</v>
      </c>
      <c r="K79" s="185" t="s">
        <v>34</v>
      </c>
      <c r="L79" s="196" t="s">
        <v>4</v>
      </c>
    </row>
    <row r="80" spans="2:12" ht="31.5" customHeight="1" thickBot="1">
      <c r="B80" s="188"/>
      <c r="C80" s="190"/>
      <c r="D80" s="191"/>
      <c r="E80" s="191"/>
      <c r="F80" s="186"/>
      <c r="G80" s="116" t="s">
        <v>1</v>
      </c>
      <c r="H80" s="116" t="s">
        <v>2</v>
      </c>
      <c r="I80" s="191"/>
      <c r="J80" s="199"/>
      <c r="K80" s="191"/>
      <c r="L80" s="197"/>
    </row>
    <row r="81" spans="2:12" ht="18.75" customHeight="1">
      <c r="B81" s="143" t="s">
        <v>12</v>
      </c>
      <c r="C81" s="74">
        <v>28711</v>
      </c>
      <c r="D81" s="59" t="s">
        <v>54</v>
      </c>
      <c r="E81" s="44" t="s">
        <v>35</v>
      </c>
      <c r="F81" s="79"/>
      <c r="G81" s="80">
        <v>1750</v>
      </c>
      <c r="H81" s="80">
        <v>2400</v>
      </c>
      <c r="I81" s="80">
        <f aca="true" t="shared" si="5" ref="I81:I86">SUM(H81-G81)</f>
        <v>650</v>
      </c>
      <c r="J81" s="81">
        <v>3.9</v>
      </c>
      <c r="K81" s="80">
        <f aca="true" t="shared" si="6" ref="K81:K100">SUM(I81*J81)</f>
        <v>2535</v>
      </c>
      <c r="L81" s="149">
        <f>650*K81</f>
        <v>1647750</v>
      </c>
    </row>
    <row r="82" spans="2:12" ht="18.75" customHeight="1">
      <c r="B82" s="143" t="s">
        <v>12</v>
      </c>
      <c r="C82" s="74">
        <v>29042</v>
      </c>
      <c r="D82" s="59" t="s">
        <v>53</v>
      </c>
      <c r="E82" s="44" t="s">
        <v>35</v>
      </c>
      <c r="F82" s="79" t="s">
        <v>14</v>
      </c>
      <c r="G82" s="80">
        <v>1161</v>
      </c>
      <c r="H82" s="80">
        <v>3538</v>
      </c>
      <c r="I82" s="80">
        <f t="shared" si="5"/>
        <v>2377</v>
      </c>
      <c r="J82" s="81">
        <v>5.3</v>
      </c>
      <c r="K82" s="80">
        <f t="shared" si="6"/>
        <v>12598.1</v>
      </c>
      <c r="L82" s="149">
        <f>650*K82</f>
        <v>8188765</v>
      </c>
    </row>
    <row r="83" spans="2:12" ht="18.75" customHeight="1">
      <c r="B83" s="124" t="s">
        <v>12</v>
      </c>
      <c r="C83" s="75">
        <v>2882</v>
      </c>
      <c r="D83" s="48" t="s">
        <v>52</v>
      </c>
      <c r="E83" s="44" t="s">
        <v>35</v>
      </c>
      <c r="F83" s="82" t="s">
        <v>14</v>
      </c>
      <c r="G83" s="83">
        <v>0</v>
      </c>
      <c r="H83" s="83">
        <v>3000</v>
      </c>
      <c r="I83" s="83">
        <f t="shared" si="5"/>
        <v>3000</v>
      </c>
      <c r="J83" s="84">
        <v>5</v>
      </c>
      <c r="K83" s="83">
        <f t="shared" si="6"/>
        <v>15000</v>
      </c>
      <c r="L83" s="149">
        <f aca="true" t="shared" si="7" ref="L83:L100">650*K83</f>
        <v>9750000</v>
      </c>
    </row>
    <row r="84" spans="2:12" ht="18.75" customHeight="1">
      <c r="B84" s="143" t="s">
        <v>12</v>
      </c>
      <c r="C84" s="76">
        <v>29019</v>
      </c>
      <c r="D84" s="85" t="s">
        <v>51</v>
      </c>
      <c r="E84" s="44" t="s">
        <v>35</v>
      </c>
      <c r="F84" s="86"/>
      <c r="G84" s="87">
        <v>0</v>
      </c>
      <c r="H84" s="87">
        <v>1200</v>
      </c>
      <c r="I84" s="80">
        <f t="shared" si="5"/>
        <v>1200</v>
      </c>
      <c r="J84" s="88">
        <v>4.7</v>
      </c>
      <c r="K84" s="80">
        <f t="shared" si="6"/>
        <v>5640</v>
      </c>
      <c r="L84" s="149">
        <f t="shared" si="7"/>
        <v>3666000</v>
      </c>
    </row>
    <row r="85" spans="2:12" ht="18.75" customHeight="1">
      <c r="B85" s="143" t="s">
        <v>12</v>
      </c>
      <c r="C85" s="74">
        <v>28721</v>
      </c>
      <c r="D85" s="59" t="s">
        <v>50</v>
      </c>
      <c r="E85" s="44" t="s">
        <v>35</v>
      </c>
      <c r="F85" s="79" t="s">
        <v>14</v>
      </c>
      <c r="G85" s="80">
        <v>1000</v>
      </c>
      <c r="H85" s="80">
        <v>2600</v>
      </c>
      <c r="I85" s="80">
        <f t="shared" si="5"/>
        <v>1600</v>
      </c>
      <c r="J85" s="81">
        <v>5.6</v>
      </c>
      <c r="K85" s="80">
        <f t="shared" si="6"/>
        <v>8960</v>
      </c>
      <c r="L85" s="149">
        <f t="shared" si="7"/>
        <v>5824000</v>
      </c>
    </row>
    <row r="86" spans="2:12" ht="18.75" customHeight="1">
      <c r="B86" s="124" t="s">
        <v>49</v>
      </c>
      <c r="C86" s="75">
        <v>290</v>
      </c>
      <c r="D86" s="41" t="s">
        <v>48</v>
      </c>
      <c r="E86" s="44" t="s">
        <v>35</v>
      </c>
      <c r="F86" s="44" t="s">
        <v>14</v>
      </c>
      <c r="G86" s="83">
        <v>29222</v>
      </c>
      <c r="H86" s="83">
        <v>32663</v>
      </c>
      <c r="I86" s="83">
        <f t="shared" si="5"/>
        <v>3441</v>
      </c>
      <c r="J86" s="83">
        <v>6</v>
      </c>
      <c r="K86" s="83">
        <f t="shared" si="6"/>
        <v>20646</v>
      </c>
      <c r="L86" s="149">
        <f t="shared" si="7"/>
        <v>13419900</v>
      </c>
    </row>
    <row r="87" spans="2:12" ht="18.75" customHeight="1">
      <c r="B87" s="107" t="s">
        <v>12</v>
      </c>
      <c r="C87" s="89">
        <v>28216</v>
      </c>
      <c r="D87" s="34" t="s">
        <v>47</v>
      </c>
      <c r="E87" s="35" t="s">
        <v>35</v>
      </c>
      <c r="F87" s="19" t="s">
        <v>14</v>
      </c>
      <c r="G87" s="38">
        <v>685</v>
      </c>
      <c r="H87" s="38">
        <v>2912</v>
      </c>
      <c r="I87" s="35">
        <v>2227</v>
      </c>
      <c r="J87" s="39">
        <v>4.1</v>
      </c>
      <c r="K87" s="35">
        <f t="shared" si="6"/>
        <v>9130.699999999999</v>
      </c>
      <c r="L87" s="149">
        <f t="shared" si="7"/>
        <v>5934954.999999999</v>
      </c>
    </row>
    <row r="88" spans="2:12" ht="18.75" customHeight="1">
      <c r="B88" s="144" t="s">
        <v>12</v>
      </c>
      <c r="C88" s="91">
        <v>28715</v>
      </c>
      <c r="D88" s="90" t="s">
        <v>46</v>
      </c>
      <c r="E88" s="93" t="s">
        <v>35</v>
      </c>
      <c r="F88" s="78"/>
      <c r="G88" s="92">
        <v>200</v>
      </c>
      <c r="H88" s="92">
        <v>600</v>
      </c>
      <c r="I88" s="93">
        <v>400</v>
      </c>
      <c r="J88" s="94">
        <v>4.1</v>
      </c>
      <c r="K88" s="95">
        <f t="shared" si="6"/>
        <v>1639.9999999999998</v>
      </c>
      <c r="L88" s="149">
        <f t="shared" si="7"/>
        <v>1065999.9999999998</v>
      </c>
    </row>
    <row r="89" spans="2:12" ht="18.75" customHeight="1">
      <c r="B89" s="107" t="s">
        <v>12</v>
      </c>
      <c r="C89" s="89">
        <v>28211</v>
      </c>
      <c r="D89" s="34" t="s">
        <v>45</v>
      </c>
      <c r="E89" s="35" t="s">
        <v>35</v>
      </c>
      <c r="F89" s="19"/>
      <c r="G89" s="38">
        <v>0</v>
      </c>
      <c r="H89" s="38">
        <v>483</v>
      </c>
      <c r="I89" s="35">
        <v>483</v>
      </c>
      <c r="J89" s="39">
        <v>3.7</v>
      </c>
      <c r="K89" s="35">
        <f t="shared" si="6"/>
        <v>1787.1000000000001</v>
      </c>
      <c r="L89" s="149">
        <f t="shared" si="7"/>
        <v>1161615</v>
      </c>
    </row>
    <row r="90" spans="2:12" ht="18.75" customHeight="1">
      <c r="B90" s="143" t="s">
        <v>12</v>
      </c>
      <c r="C90" s="74">
        <v>28745</v>
      </c>
      <c r="D90" s="59" t="s">
        <v>44</v>
      </c>
      <c r="E90" s="44" t="s">
        <v>35</v>
      </c>
      <c r="F90" s="79" t="s">
        <v>14</v>
      </c>
      <c r="G90" s="80">
        <v>4817</v>
      </c>
      <c r="H90" s="80">
        <v>7705</v>
      </c>
      <c r="I90" s="80">
        <f>SUM(H90-G90)</f>
        <v>2888</v>
      </c>
      <c r="J90" s="81">
        <v>4.4</v>
      </c>
      <c r="K90" s="80">
        <f t="shared" si="6"/>
        <v>12707.2</v>
      </c>
      <c r="L90" s="149">
        <f t="shared" si="7"/>
        <v>8259680.000000001</v>
      </c>
    </row>
    <row r="91" spans="2:12" ht="18.75" customHeight="1">
      <c r="B91" s="143" t="s">
        <v>12</v>
      </c>
      <c r="C91" s="74">
        <v>29023</v>
      </c>
      <c r="D91" s="59" t="s">
        <v>43</v>
      </c>
      <c r="E91" s="44" t="s">
        <v>35</v>
      </c>
      <c r="F91" s="79" t="s">
        <v>14</v>
      </c>
      <c r="G91" s="80">
        <v>0</v>
      </c>
      <c r="H91" s="80">
        <v>1260</v>
      </c>
      <c r="I91" s="80">
        <f>SUM(H91-G91)</f>
        <v>1260</v>
      </c>
      <c r="J91" s="81">
        <v>5.3</v>
      </c>
      <c r="K91" s="80">
        <f t="shared" si="6"/>
        <v>6678</v>
      </c>
      <c r="L91" s="149">
        <f t="shared" si="7"/>
        <v>4340700</v>
      </c>
    </row>
    <row r="92" spans="2:12" ht="18.75" customHeight="1">
      <c r="B92" s="124" t="s">
        <v>12</v>
      </c>
      <c r="C92" s="75">
        <v>2884</v>
      </c>
      <c r="D92" s="41" t="s">
        <v>42</v>
      </c>
      <c r="E92" s="44" t="s">
        <v>35</v>
      </c>
      <c r="F92" s="44" t="s">
        <v>14</v>
      </c>
      <c r="G92" s="83">
        <v>900</v>
      </c>
      <c r="H92" s="83">
        <v>3800</v>
      </c>
      <c r="I92" s="83">
        <f>SUM(H92-G92)</f>
        <v>2900</v>
      </c>
      <c r="J92" s="84">
        <v>4.7</v>
      </c>
      <c r="K92" s="83">
        <f t="shared" si="6"/>
        <v>13630</v>
      </c>
      <c r="L92" s="149">
        <f t="shared" si="7"/>
        <v>8859500</v>
      </c>
    </row>
    <row r="93" spans="2:12" ht="18.75" customHeight="1">
      <c r="B93" s="124" t="s">
        <v>12</v>
      </c>
      <c r="C93" s="75">
        <v>28723</v>
      </c>
      <c r="D93" s="48" t="s">
        <v>41</v>
      </c>
      <c r="E93" s="44" t="s">
        <v>35</v>
      </c>
      <c r="F93" s="82"/>
      <c r="G93" s="83">
        <v>0</v>
      </c>
      <c r="H93" s="83">
        <v>3400</v>
      </c>
      <c r="I93" s="83">
        <f>SUM(H93-G93)</f>
        <v>3400</v>
      </c>
      <c r="J93" s="84">
        <v>4</v>
      </c>
      <c r="K93" s="83">
        <f t="shared" si="6"/>
        <v>13600</v>
      </c>
      <c r="L93" s="149">
        <f t="shared" si="7"/>
        <v>8840000</v>
      </c>
    </row>
    <row r="94" spans="2:12" ht="18.75" customHeight="1">
      <c r="B94" s="124" t="s">
        <v>12</v>
      </c>
      <c r="C94" s="75">
        <v>2879</v>
      </c>
      <c r="D94" s="48" t="s">
        <v>114</v>
      </c>
      <c r="E94" s="44" t="s">
        <v>35</v>
      </c>
      <c r="F94" s="82" t="s">
        <v>14</v>
      </c>
      <c r="G94" s="83">
        <v>3500</v>
      </c>
      <c r="H94" s="83">
        <v>4100</v>
      </c>
      <c r="I94" s="83">
        <f aca="true" t="shared" si="8" ref="I94:I100">SUM(H94-G94)</f>
        <v>600</v>
      </c>
      <c r="J94" s="84">
        <v>6.8</v>
      </c>
      <c r="K94" s="83">
        <f t="shared" si="6"/>
        <v>4080</v>
      </c>
      <c r="L94" s="149">
        <f t="shared" si="7"/>
        <v>2652000</v>
      </c>
    </row>
    <row r="95" spans="2:12" ht="18.75" customHeight="1">
      <c r="B95" s="143" t="s">
        <v>12</v>
      </c>
      <c r="C95" s="74">
        <v>29041</v>
      </c>
      <c r="D95" s="59" t="s">
        <v>40</v>
      </c>
      <c r="E95" s="44" t="s">
        <v>35</v>
      </c>
      <c r="F95" s="79" t="s">
        <v>14</v>
      </c>
      <c r="G95" s="80">
        <v>2298</v>
      </c>
      <c r="H95" s="80">
        <v>2750</v>
      </c>
      <c r="I95" s="80">
        <f t="shared" si="8"/>
        <v>452</v>
      </c>
      <c r="J95" s="81">
        <v>6.3</v>
      </c>
      <c r="K95" s="80">
        <f t="shared" si="6"/>
        <v>2847.6</v>
      </c>
      <c r="L95" s="149">
        <f t="shared" si="7"/>
        <v>1850940</v>
      </c>
    </row>
    <row r="96" spans="2:12" ht="18.75" customHeight="1">
      <c r="B96" s="143" t="s">
        <v>12</v>
      </c>
      <c r="C96" s="74">
        <v>28743</v>
      </c>
      <c r="D96" s="59" t="s">
        <v>115</v>
      </c>
      <c r="E96" s="44" t="s">
        <v>35</v>
      </c>
      <c r="F96" s="79" t="s">
        <v>14</v>
      </c>
      <c r="G96" s="80">
        <v>2000</v>
      </c>
      <c r="H96" s="80">
        <v>2750</v>
      </c>
      <c r="I96" s="80">
        <f t="shared" si="8"/>
        <v>750</v>
      </c>
      <c r="J96" s="81">
        <v>6.2</v>
      </c>
      <c r="K96" s="80">
        <f t="shared" si="6"/>
        <v>4650</v>
      </c>
      <c r="L96" s="149">
        <f t="shared" si="7"/>
        <v>3022500</v>
      </c>
    </row>
    <row r="97" spans="2:12" ht="18.75" customHeight="1">
      <c r="B97" s="143" t="s">
        <v>12</v>
      </c>
      <c r="C97" s="74">
        <v>28714</v>
      </c>
      <c r="D97" s="59" t="s">
        <v>39</v>
      </c>
      <c r="E97" s="44" t="s">
        <v>35</v>
      </c>
      <c r="F97" s="79"/>
      <c r="G97" s="80">
        <v>0</v>
      </c>
      <c r="H97" s="80">
        <v>1420</v>
      </c>
      <c r="I97" s="80">
        <f t="shared" si="8"/>
        <v>1420</v>
      </c>
      <c r="J97" s="81">
        <v>3.5</v>
      </c>
      <c r="K97" s="80">
        <f t="shared" si="6"/>
        <v>4970</v>
      </c>
      <c r="L97" s="149">
        <f t="shared" si="7"/>
        <v>3230500</v>
      </c>
    </row>
    <row r="98" spans="2:12" ht="18.75" customHeight="1">
      <c r="B98" s="124" t="s">
        <v>12</v>
      </c>
      <c r="C98" s="75">
        <v>28214</v>
      </c>
      <c r="D98" s="41" t="s">
        <v>38</v>
      </c>
      <c r="E98" s="44" t="s">
        <v>35</v>
      </c>
      <c r="F98" s="44" t="s">
        <v>14</v>
      </c>
      <c r="G98" s="83">
        <v>555</v>
      </c>
      <c r="H98" s="83">
        <v>1619</v>
      </c>
      <c r="I98" s="83">
        <f t="shared" si="8"/>
        <v>1064</v>
      </c>
      <c r="J98" s="84">
        <v>4.7</v>
      </c>
      <c r="K98" s="83">
        <f t="shared" si="6"/>
        <v>5000.8</v>
      </c>
      <c r="L98" s="149">
        <f t="shared" si="7"/>
        <v>3250520</v>
      </c>
    </row>
    <row r="99" spans="2:12" ht="18.75" customHeight="1">
      <c r="B99" s="143" t="s">
        <v>12</v>
      </c>
      <c r="C99" s="74">
        <v>29055</v>
      </c>
      <c r="D99" s="59" t="s">
        <v>37</v>
      </c>
      <c r="E99" s="44" t="s">
        <v>35</v>
      </c>
      <c r="F99" s="79"/>
      <c r="G99" s="80">
        <v>0</v>
      </c>
      <c r="H99" s="80">
        <v>3890</v>
      </c>
      <c r="I99" s="80">
        <f t="shared" si="8"/>
        <v>3890</v>
      </c>
      <c r="J99" s="81">
        <v>4.1</v>
      </c>
      <c r="K99" s="80">
        <f t="shared" si="6"/>
        <v>15948.999999999998</v>
      </c>
      <c r="L99" s="149">
        <f t="shared" si="7"/>
        <v>10366849.999999998</v>
      </c>
    </row>
    <row r="100" spans="2:12" ht="18.75" customHeight="1" thickBot="1">
      <c r="B100" s="145" t="s">
        <v>12</v>
      </c>
      <c r="C100" s="77">
        <v>28742</v>
      </c>
      <c r="D100" s="63" t="s">
        <v>36</v>
      </c>
      <c r="E100" s="96" t="s">
        <v>35</v>
      </c>
      <c r="F100" s="96"/>
      <c r="G100" s="97">
        <v>0</v>
      </c>
      <c r="H100" s="97">
        <v>1925</v>
      </c>
      <c r="I100" s="97">
        <f t="shared" si="8"/>
        <v>1925</v>
      </c>
      <c r="J100" s="98">
        <v>5.5</v>
      </c>
      <c r="K100" s="97">
        <f t="shared" si="6"/>
        <v>10587.5</v>
      </c>
      <c r="L100" s="149">
        <f t="shared" si="7"/>
        <v>6881875</v>
      </c>
    </row>
    <row r="101" spans="2:12" ht="18.75" customHeight="1" thickBot="1">
      <c r="B101" s="26"/>
      <c r="C101" s="99"/>
      <c r="D101" s="26"/>
      <c r="E101" s="26"/>
      <c r="F101" s="26"/>
      <c r="G101" s="26"/>
      <c r="H101" s="26"/>
      <c r="I101" s="26"/>
      <c r="J101" s="100"/>
      <c r="K101" s="26"/>
      <c r="L101" s="152">
        <f>SUM(L81:L100)</f>
        <v>112214050</v>
      </c>
    </row>
    <row r="103" spans="3:6" ht="15">
      <c r="C103" s="142" t="s">
        <v>113</v>
      </c>
      <c r="D103" t="s">
        <v>60</v>
      </c>
      <c r="E103" s="1"/>
      <c r="F103" s="1"/>
    </row>
    <row r="104" spans="3:6" ht="15">
      <c r="C104" s="142"/>
      <c r="D104"/>
      <c r="E104" s="1"/>
      <c r="F104" s="1"/>
    </row>
    <row r="105" spans="1:15" ht="31.5" customHeight="1" thickBot="1">
      <c r="A105" s="24"/>
      <c r="B105" s="192" t="s">
        <v>138</v>
      </c>
      <c r="C105" s="193"/>
      <c r="D105" s="193"/>
      <c r="E105" s="24"/>
      <c r="F105" s="25"/>
      <c r="G105" s="24"/>
      <c r="H105" s="24"/>
      <c r="I105" s="24"/>
      <c r="J105" s="24"/>
      <c r="K105" s="24"/>
      <c r="L105" s="26"/>
      <c r="M105" s="26"/>
      <c r="N105" s="26"/>
      <c r="O105" s="26"/>
    </row>
    <row r="106" spans="2:12" ht="27.75" customHeight="1">
      <c r="B106" s="187" t="s">
        <v>5</v>
      </c>
      <c r="C106" s="189" t="s">
        <v>0</v>
      </c>
      <c r="D106" s="185" t="s">
        <v>8</v>
      </c>
      <c r="E106" s="185" t="s">
        <v>7</v>
      </c>
      <c r="F106" s="185" t="s">
        <v>10</v>
      </c>
      <c r="G106" s="185" t="s">
        <v>6</v>
      </c>
      <c r="H106" s="185"/>
      <c r="I106" s="185" t="s">
        <v>3</v>
      </c>
      <c r="J106" s="198" t="s">
        <v>9</v>
      </c>
      <c r="K106" s="185" t="s">
        <v>34</v>
      </c>
      <c r="L106" s="196" t="s">
        <v>4</v>
      </c>
    </row>
    <row r="107" spans="2:12" ht="29.25" customHeight="1" thickBot="1">
      <c r="B107" s="188"/>
      <c r="C107" s="190"/>
      <c r="D107" s="191"/>
      <c r="E107" s="191"/>
      <c r="F107" s="186"/>
      <c r="G107" s="116" t="s">
        <v>1</v>
      </c>
      <c r="H107" s="116" t="s">
        <v>2</v>
      </c>
      <c r="I107" s="191"/>
      <c r="J107" s="199"/>
      <c r="K107" s="191"/>
      <c r="L107" s="197"/>
    </row>
    <row r="108" spans="2:12" ht="18.75" customHeight="1">
      <c r="B108" s="176" t="s">
        <v>12</v>
      </c>
      <c r="C108" s="177">
        <v>2895</v>
      </c>
      <c r="D108" s="154" t="s">
        <v>117</v>
      </c>
      <c r="E108" s="155" t="s">
        <v>118</v>
      </c>
      <c r="F108" s="156"/>
      <c r="G108" s="155">
        <v>0</v>
      </c>
      <c r="H108" s="155">
        <v>3500</v>
      </c>
      <c r="I108" s="168">
        <f>H108-G108</f>
        <v>3500</v>
      </c>
      <c r="J108" s="169">
        <v>5.5</v>
      </c>
      <c r="K108" s="168">
        <f aca="true" t="shared" si="9" ref="K108:K125">J108*I108</f>
        <v>19250</v>
      </c>
      <c r="L108" s="167">
        <f>K108*600</f>
        <v>11550000</v>
      </c>
    </row>
    <row r="109" spans="2:12" ht="18.75" customHeight="1">
      <c r="B109" s="178" t="s">
        <v>109</v>
      </c>
      <c r="C109" s="179">
        <v>288</v>
      </c>
      <c r="D109" s="157" t="s">
        <v>119</v>
      </c>
      <c r="E109" s="158" t="s">
        <v>118</v>
      </c>
      <c r="F109" s="159">
        <v>9</v>
      </c>
      <c r="G109" s="170">
        <v>8350</v>
      </c>
      <c r="H109" s="170">
        <v>10400</v>
      </c>
      <c r="I109" s="170">
        <f>H109-G109</f>
        <v>2050</v>
      </c>
      <c r="J109" s="171">
        <v>6</v>
      </c>
      <c r="K109" s="170">
        <f t="shared" si="9"/>
        <v>12300</v>
      </c>
      <c r="L109" s="146">
        <f>K109*650</f>
        <v>7995000</v>
      </c>
    </row>
    <row r="110" spans="2:12" ht="18.75" customHeight="1">
      <c r="B110" s="178" t="s">
        <v>12</v>
      </c>
      <c r="C110" s="179">
        <v>28311</v>
      </c>
      <c r="D110" s="157" t="s">
        <v>120</v>
      </c>
      <c r="E110" s="158" t="s">
        <v>118</v>
      </c>
      <c r="F110" s="159" t="s">
        <v>14</v>
      </c>
      <c r="G110" s="170"/>
      <c r="H110" s="170"/>
      <c r="I110" s="170">
        <v>1700</v>
      </c>
      <c r="J110" s="171">
        <v>6</v>
      </c>
      <c r="K110" s="170">
        <f t="shared" si="9"/>
        <v>10200</v>
      </c>
      <c r="L110" s="146">
        <f>K110*650</f>
        <v>6630000</v>
      </c>
    </row>
    <row r="111" spans="2:12" ht="18.75" customHeight="1">
      <c r="B111" s="178" t="s">
        <v>12</v>
      </c>
      <c r="C111" s="179">
        <v>2881</v>
      </c>
      <c r="D111" s="157" t="s">
        <v>121</v>
      </c>
      <c r="E111" s="158" t="s">
        <v>118</v>
      </c>
      <c r="F111" s="160"/>
      <c r="G111" s="172">
        <v>8300</v>
      </c>
      <c r="H111" s="172">
        <v>12000</v>
      </c>
      <c r="I111" s="170">
        <f>H111-G111</f>
        <v>3700</v>
      </c>
      <c r="J111" s="173">
        <v>5.5</v>
      </c>
      <c r="K111" s="170">
        <f t="shared" si="9"/>
        <v>20350</v>
      </c>
      <c r="L111" s="146">
        <f aca="true" t="shared" si="10" ref="L111:L125">K111*650</f>
        <v>13227500</v>
      </c>
    </row>
    <row r="112" spans="2:12" ht="18.75" customHeight="1">
      <c r="B112" s="180" t="s">
        <v>12</v>
      </c>
      <c r="C112" s="181">
        <v>29062</v>
      </c>
      <c r="D112" s="161" t="s">
        <v>122</v>
      </c>
      <c r="E112" s="158" t="s">
        <v>118</v>
      </c>
      <c r="F112" s="159"/>
      <c r="G112" s="170"/>
      <c r="H112" s="170"/>
      <c r="I112" s="170">
        <v>1200</v>
      </c>
      <c r="J112" s="171">
        <v>5</v>
      </c>
      <c r="K112" s="170">
        <f t="shared" si="9"/>
        <v>6000</v>
      </c>
      <c r="L112" s="146">
        <f t="shared" si="10"/>
        <v>3900000</v>
      </c>
    </row>
    <row r="113" spans="2:12" ht="18.75" customHeight="1">
      <c r="B113" s="180" t="s">
        <v>12</v>
      </c>
      <c r="C113" s="181">
        <v>2892</v>
      </c>
      <c r="D113" s="161" t="s">
        <v>123</v>
      </c>
      <c r="E113" s="158" t="s">
        <v>118</v>
      </c>
      <c r="F113" s="159"/>
      <c r="G113" s="170">
        <v>0</v>
      </c>
      <c r="H113" s="170">
        <v>2300</v>
      </c>
      <c r="I113" s="170">
        <f>H113-G113</f>
        <v>2300</v>
      </c>
      <c r="J113" s="171">
        <v>5.5</v>
      </c>
      <c r="K113" s="170">
        <f t="shared" si="9"/>
        <v>12650</v>
      </c>
      <c r="L113" s="146">
        <f t="shared" si="10"/>
        <v>8222500</v>
      </c>
    </row>
    <row r="114" spans="2:12" ht="18.75" customHeight="1">
      <c r="B114" s="178" t="s">
        <v>12</v>
      </c>
      <c r="C114" s="179">
        <v>28211</v>
      </c>
      <c r="D114" s="157" t="s">
        <v>124</v>
      </c>
      <c r="E114" s="158" t="s">
        <v>125</v>
      </c>
      <c r="F114" s="162" t="s">
        <v>14</v>
      </c>
      <c r="G114" s="170"/>
      <c r="H114" s="170"/>
      <c r="I114" s="170">
        <v>3000</v>
      </c>
      <c r="J114" s="171">
        <v>6</v>
      </c>
      <c r="K114" s="170">
        <f t="shared" si="9"/>
        <v>18000</v>
      </c>
      <c r="L114" s="146">
        <f t="shared" si="10"/>
        <v>11700000</v>
      </c>
    </row>
    <row r="115" spans="2:12" ht="18.75" customHeight="1">
      <c r="B115" s="178" t="s">
        <v>12</v>
      </c>
      <c r="C115" s="179">
        <v>2824</v>
      </c>
      <c r="D115" s="157" t="s">
        <v>126</v>
      </c>
      <c r="E115" s="158" t="s">
        <v>125</v>
      </c>
      <c r="F115" s="162" t="s">
        <v>14</v>
      </c>
      <c r="G115" s="170"/>
      <c r="H115" s="170"/>
      <c r="I115" s="170">
        <v>500</v>
      </c>
      <c r="J115" s="171">
        <v>7</v>
      </c>
      <c r="K115" s="170">
        <f t="shared" si="9"/>
        <v>3500</v>
      </c>
      <c r="L115" s="146">
        <f t="shared" si="10"/>
        <v>2275000</v>
      </c>
    </row>
    <row r="116" spans="2:12" ht="18.75" customHeight="1">
      <c r="B116" s="178" t="s">
        <v>12</v>
      </c>
      <c r="C116" s="179">
        <v>28115</v>
      </c>
      <c r="D116" s="157" t="s">
        <v>127</v>
      </c>
      <c r="E116" s="158" t="s">
        <v>125</v>
      </c>
      <c r="F116" s="162"/>
      <c r="G116" s="170"/>
      <c r="H116" s="170"/>
      <c r="I116" s="170">
        <v>2800</v>
      </c>
      <c r="J116" s="171">
        <v>6</v>
      </c>
      <c r="K116" s="170">
        <f t="shared" si="9"/>
        <v>16800</v>
      </c>
      <c r="L116" s="146">
        <f t="shared" si="10"/>
        <v>10920000</v>
      </c>
    </row>
    <row r="117" spans="2:12" ht="18.75" customHeight="1">
      <c r="B117" s="180" t="s">
        <v>12</v>
      </c>
      <c r="C117" s="181">
        <v>2836</v>
      </c>
      <c r="D117" s="161" t="s">
        <v>128</v>
      </c>
      <c r="E117" s="158" t="s">
        <v>125</v>
      </c>
      <c r="F117" s="162" t="s">
        <v>14</v>
      </c>
      <c r="G117" s="170"/>
      <c r="H117" s="170"/>
      <c r="I117" s="170">
        <v>1700</v>
      </c>
      <c r="J117" s="171">
        <v>5</v>
      </c>
      <c r="K117" s="170">
        <f>J117*I117</f>
        <v>8500</v>
      </c>
      <c r="L117" s="146">
        <f t="shared" si="10"/>
        <v>5525000</v>
      </c>
    </row>
    <row r="118" spans="2:12" ht="18.75" customHeight="1">
      <c r="B118" s="180" t="s">
        <v>109</v>
      </c>
      <c r="C118" s="181">
        <v>283</v>
      </c>
      <c r="D118" s="161" t="s">
        <v>129</v>
      </c>
      <c r="E118" s="158" t="s">
        <v>125</v>
      </c>
      <c r="F118" s="162" t="s">
        <v>14</v>
      </c>
      <c r="G118" s="170"/>
      <c r="H118" s="170"/>
      <c r="I118" s="170">
        <v>200</v>
      </c>
      <c r="J118" s="171">
        <v>7.5</v>
      </c>
      <c r="K118" s="170">
        <f t="shared" si="9"/>
        <v>1500</v>
      </c>
      <c r="L118" s="146">
        <f t="shared" si="10"/>
        <v>975000</v>
      </c>
    </row>
    <row r="119" spans="2:12" ht="18.75" customHeight="1">
      <c r="B119" s="180" t="s">
        <v>12</v>
      </c>
      <c r="C119" s="181">
        <v>2825</v>
      </c>
      <c r="D119" s="163" t="s">
        <v>130</v>
      </c>
      <c r="E119" s="158" t="s">
        <v>125</v>
      </c>
      <c r="F119" s="162" t="s">
        <v>14</v>
      </c>
      <c r="G119" s="158"/>
      <c r="H119" s="158"/>
      <c r="I119" s="170">
        <v>1000</v>
      </c>
      <c r="J119" s="173">
        <v>6</v>
      </c>
      <c r="K119" s="170">
        <f t="shared" si="9"/>
        <v>6000</v>
      </c>
      <c r="L119" s="146">
        <f t="shared" si="10"/>
        <v>3900000</v>
      </c>
    </row>
    <row r="120" spans="2:12" ht="18.75" customHeight="1">
      <c r="B120" s="178" t="s">
        <v>12</v>
      </c>
      <c r="C120" s="179">
        <v>2935</v>
      </c>
      <c r="D120" s="157" t="s">
        <v>131</v>
      </c>
      <c r="E120" s="162" t="s">
        <v>132</v>
      </c>
      <c r="F120" s="162" t="s">
        <v>14</v>
      </c>
      <c r="G120" s="170"/>
      <c r="H120" s="170"/>
      <c r="I120" s="170">
        <v>1300</v>
      </c>
      <c r="J120" s="171">
        <v>5.5</v>
      </c>
      <c r="K120" s="170">
        <f t="shared" si="9"/>
        <v>7150</v>
      </c>
      <c r="L120" s="146">
        <f t="shared" si="10"/>
        <v>4647500</v>
      </c>
    </row>
    <row r="121" spans="2:12" ht="18.75" customHeight="1">
      <c r="B121" s="178" t="s">
        <v>12</v>
      </c>
      <c r="C121" s="179">
        <v>2951</v>
      </c>
      <c r="D121" s="157" t="s">
        <v>133</v>
      </c>
      <c r="E121" s="162" t="s">
        <v>132</v>
      </c>
      <c r="F121" s="162"/>
      <c r="G121" s="170"/>
      <c r="H121" s="170"/>
      <c r="I121" s="170">
        <v>1800</v>
      </c>
      <c r="J121" s="171">
        <v>4.5</v>
      </c>
      <c r="K121" s="170">
        <f t="shared" si="9"/>
        <v>8100</v>
      </c>
      <c r="L121" s="146">
        <f t="shared" si="10"/>
        <v>5265000</v>
      </c>
    </row>
    <row r="122" spans="2:12" ht="18.75" customHeight="1">
      <c r="B122" s="178" t="s">
        <v>12</v>
      </c>
      <c r="C122" s="179">
        <v>2952</v>
      </c>
      <c r="D122" s="157" t="s">
        <v>134</v>
      </c>
      <c r="E122" s="162" t="s">
        <v>132</v>
      </c>
      <c r="F122" s="162" t="s">
        <v>14</v>
      </c>
      <c r="G122" s="170"/>
      <c r="H122" s="170"/>
      <c r="I122" s="170">
        <v>500</v>
      </c>
      <c r="J122" s="171">
        <v>4.5</v>
      </c>
      <c r="K122" s="170">
        <f t="shared" si="9"/>
        <v>2250</v>
      </c>
      <c r="L122" s="146">
        <f t="shared" si="10"/>
        <v>1462500</v>
      </c>
    </row>
    <row r="123" spans="2:12" ht="18.75" customHeight="1">
      <c r="B123" s="180" t="s">
        <v>12</v>
      </c>
      <c r="C123" s="181">
        <v>28624</v>
      </c>
      <c r="D123" s="161" t="s">
        <v>135</v>
      </c>
      <c r="E123" s="162" t="s">
        <v>132</v>
      </c>
      <c r="F123" s="162" t="s">
        <v>14</v>
      </c>
      <c r="G123" s="170"/>
      <c r="H123" s="170"/>
      <c r="I123" s="170">
        <v>3300</v>
      </c>
      <c r="J123" s="171">
        <v>5</v>
      </c>
      <c r="K123" s="170">
        <f t="shared" si="9"/>
        <v>16500</v>
      </c>
      <c r="L123" s="146">
        <f t="shared" si="10"/>
        <v>10725000</v>
      </c>
    </row>
    <row r="124" spans="2:12" ht="18.75" customHeight="1">
      <c r="B124" s="180" t="s">
        <v>109</v>
      </c>
      <c r="C124" s="181">
        <v>286</v>
      </c>
      <c r="D124" s="163" t="s">
        <v>136</v>
      </c>
      <c r="E124" s="162" t="s">
        <v>132</v>
      </c>
      <c r="F124" s="159">
        <v>7</v>
      </c>
      <c r="G124" s="170">
        <v>48700</v>
      </c>
      <c r="H124" s="170">
        <v>50600</v>
      </c>
      <c r="I124" s="170">
        <f>H124-G124</f>
        <v>1900</v>
      </c>
      <c r="J124" s="171">
        <v>6</v>
      </c>
      <c r="K124" s="170">
        <f t="shared" si="9"/>
        <v>11400</v>
      </c>
      <c r="L124" s="146">
        <f t="shared" si="10"/>
        <v>7410000</v>
      </c>
    </row>
    <row r="125" spans="2:12" ht="18.75" customHeight="1" thickBot="1">
      <c r="B125" s="182" t="s">
        <v>12</v>
      </c>
      <c r="C125" s="183">
        <v>28618</v>
      </c>
      <c r="D125" s="164" t="s">
        <v>137</v>
      </c>
      <c r="E125" s="165" t="s">
        <v>132</v>
      </c>
      <c r="F125" s="166" t="s">
        <v>14</v>
      </c>
      <c r="G125" s="174"/>
      <c r="H125" s="174"/>
      <c r="I125" s="174">
        <v>500</v>
      </c>
      <c r="J125" s="175">
        <v>5.5</v>
      </c>
      <c r="K125" s="174">
        <f t="shared" si="9"/>
        <v>2750</v>
      </c>
      <c r="L125" s="150">
        <f t="shared" si="10"/>
        <v>1787500</v>
      </c>
    </row>
    <row r="126" spans="2:12" ht="18.75" customHeight="1" thickBot="1">
      <c r="B126" s="69"/>
      <c r="C126" s="8"/>
      <c r="D126" s="70"/>
      <c r="E126" s="69"/>
      <c r="F126" s="69"/>
      <c r="G126" s="71"/>
      <c r="H126" s="71"/>
      <c r="I126" s="71"/>
      <c r="J126" s="72"/>
      <c r="K126" s="71"/>
      <c r="L126" s="151">
        <f>SUM(L108:L125)</f>
        <v>118117500</v>
      </c>
    </row>
    <row r="128" spans="3:6" ht="15">
      <c r="C128" s="142" t="s">
        <v>113</v>
      </c>
      <c r="D128" t="s">
        <v>60</v>
      </c>
      <c r="E128" s="1"/>
      <c r="F128" s="1"/>
    </row>
    <row r="129" ht="13.5" thickBot="1"/>
    <row r="130" spans="8:12" ht="24" customHeight="1" thickBot="1">
      <c r="H130" s="194" t="s">
        <v>139</v>
      </c>
      <c r="I130" s="195"/>
      <c r="J130" s="195"/>
      <c r="K130" s="195"/>
      <c r="L130" s="184">
        <f>L126+L101+L71+L22</f>
        <v>819887375</v>
      </c>
    </row>
  </sheetData>
  <sheetProtection/>
  <mergeCells count="46">
    <mergeCell ref="L2:L3"/>
    <mergeCell ref="K2:K3"/>
    <mergeCell ref="E2:E3"/>
    <mergeCell ref="L26:L27"/>
    <mergeCell ref="J2:J3"/>
    <mergeCell ref="G2:H2"/>
    <mergeCell ref="I2:I3"/>
    <mergeCell ref="A2:A3"/>
    <mergeCell ref="B2:B3"/>
    <mergeCell ref="C2:C3"/>
    <mergeCell ref="D2:D3"/>
    <mergeCell ref="K26:K27"/>
    <mergeCell ref="I26:I27"/>
    <mergeCell ref="J26:J27"/>
    <mergeCell ref="G26:H26"/>
    <mergeCell ref="F2:F3"/>
    <mergeCell ref="E26:E27"/>
    <mergeCell ref="F26:F27"/>
    <mergeCell ref="B1:D1"/>
    <mergeCell ref="B25:D25"/>
    <mergeCell ref="B79:B80"/>
    <mergeCell ref="C79:C80"/>
    <mergeCell ref="D79:D80"/>
    <mergeCell ref="B78:D78"/>
    <mergeCell ref="B26:B27"/>
    <mergeCell ref="C26:C27"/>
    <mergeCell ref="D26:D27"/>
    <mergeCell ref="H130:K130"/>
    <mergeCell ref="K79:K80"/>
    <mergeCell ref="L79:L80"/>
    <mergeCell ref="K106:K107"/>
    <mergeCell ref="L106:L107"/>
    <mergeCell ref="J106:J107"/>
    <mergeCell ref="G79:H79"/>
    <mergeCell ref="I79:I80"/>
    <mergeCell ref="J79:J80"/>
    <mergeCell ref="I106:I107"/>
    <mergeCell ref="F106:F107"/>
    <mergeCell ref="G106:H106"/>
    <mergeCell ref="F79:F80"/>
    <mergeCell ref="B106:B107"/>
    <mergeCell ref="C106:C107"/>
    <mergeCell ref="D106:D107"/>
    <mergeCell ref="E106:E107"/>
    <mergeCell ref="B105:D105"/>
    <mergeCell ref="E79:E80"/>
  </mergeCells>
  <hyperlinks>
    <hyperlink ref="C108" r:id="rId1" display="foto\2010\III2895 Roztoky u Semil - Helkovice"/>
    <hyperlink ref="C119" r:id="rId2" display="foto\2010\III2825 Podtyn-Sykorice-Zernov"/>
    <hyperlink ref="C124" r:id="rId3" display="foto\2011\Provoz Východ\II-286\II-286-KARTA 41\II-286-41-FOTO Misecky"/>
    <hyperlink ref="C125" r:id="rId4" display="foto\2011\Provoz Východ\III-28618\III-28618-KARTA 68\III-28618-68- Perimov"/>
    <hyperlink ref="C109" r:id="rId5" display="foto\2011\Provoz Východ\II-288\II-288-KARTA 65\II-288-65-Podbozkov - Cimbal"/>
    <hyperlink ref="C115" r:id="rId6" display="foto\2011\Provoz Východ\III-2824\III-2824-KARTA 60\III-2824-60-Roudný"/>
    <hyperlink ref="C114" r:id="rId7" display="foto\2011\Provoz Východ\vychod\28611 roztoky"/>
    <hyperlink ref="C110" r:id="rId8" display="foto\2011\Provoz Východ\vychod\28311libštát"/>
    <hyperlink ref="C120" r:id="rId9" display="foto\2011\Provoz Východ\vychod\2935 martinice"/>
    <hyperlink ref="C121" r:id="rId10" display="foto\2011\Provoz Východ\vychod\2951 zálesní lhota"/>
    <hyperlink ref="C111" r:id="rId11" display="foto\2011\Provoz Východ\vychod\2881 bohuňovsko"/>
    <hyperlink ref="C118" r:id="rId12" display="foto\2011\Provoz Východ\II-283\II-283-KARTA 101\II-283-101-FOTO"/>
    <hyperlink ref="C122" r:id="rId13" display="foto\2011\Provoz Východ\vychod\2951 zálesní lhota"/>
  </hyperlinks>
  <printOptions horizontalCentered="1" verticalCentered="1"/>
  <pageMargins left="0.3937007874015748" right="0.3937007874015748" top="0.7874015748031497" bottom="0.984251968503937" header="0.3937007874015748" footer="0.1968503937007874"/>
  <pageSetup fitToHeight="2" fitToWidth="1" horizontalDpi="600" verticalDpi="600" orientation="portrait" paperSize="8" scale="88" r:id="rId14"/>
  <headerFooter>
    <oddHeader>&amp;LPříloha č. 1&amp;R043_h_P01_seznam_oprav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</dc:creator>
  <cp:keywords/>
  <dc:description/>
  <cp:lastModifiedBy>Vyhlidalova Dagmar</cp:lastModifiedBy>
  <cp:lastPrinted>2013-02-11T13:57:10Z</cp:lastPrinted>
  <dcterms:created xsi:type="dcterms:W3CDTF">2011-03-08T08:15:20Z</dcterms:created>
  <dcterms:modified xsi:type="dcterms:W3CDTF">2013-02-11T13:57:59Z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