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56" windowWidth="21720" windowHeight="12345" tabRatio="949" activeTab="4"/>
  </bookViews>
  <sheets>
    <sheet name="Bilance PaV" sheetId="1" r:id="rId1"/>
    <sheet name="92301" sheetId="2" r:id="rId2"/>
    <sheet name="92302" sheetId="3" r:id="rId3"/>
    <sheet name="92303" sheetId="4" r:id="rId4"/>
    <sheet name="92304" sheetId="5" r:id="rId5"/>
    <sheet name="92305" sheetId="6" r:id="rId6"/>
    <sheet name="92306" sheetId="7" r:id="rId7"/>
    <sheet name="92307" sheetId="8" r:id="rId8"/>
    <sheet name="92308" sheetId="9" r:id="rId9"/>
    <sheet name="92311" sheetId="10" r:id="rId10"/>
    <sheet name="92314" sheetId="11" r:id="rId11"/>
    <sheet name="92315" sheetId="12" r:id="rId12"/>
    <sheet name="92318" sheetId="13" r:id="rId13"/>
  </sheets>
  <externalReferences>
    <externalReference r:id="rId16"/>
    <externalReference r:id="rId17"/>
    <externalReference r:id="rId18"/>
  </externalReferences>
  <definedNames>
    <definedName name="_xlnm.Print_Titles" localSheetId="2">'92302'!$1:$9</definedName>
    <definedName name="_xlnm.Print_Titles" localSheetId="3">'92303'!$1:$9</definedName>
    <definedName name="_xlnm.Print_Titles" localSheetId="4">'92304'!$1:$9</definedName>
    <definedName name="_xlnm.Print_Titles" localSheetId="5">'92305'!$1:$9</definedName>
    <definedName name="_xlnm.Print_Titles" localSheetId="6">'92306'!$1:$9</definedName>
    <definedName name="_xlnm.Print_Titles" localSheetId="7">'92307'!$1:$7</definedName>
    <definedName name="_xlnm.Print_Titles" localSheetId="8">'92308'!$1:$9</definedName>
    <definedName name="_xlnm.Print_Titles" localSheetId="9">'92311'!$1:$9</definedName>
    <definedName name="_xlnm.Print_Titles" localSheetId="10">'92314'!$1:$9</definedName>
    <definedName name="_xlnm.Print_Titles" localSheetId="11">'92315'!$1:$9</definedName>
    <definedName name="_xlnm.Print_Titles" localSheetId="12">'92318'!$1:$9</definedName>
    <definedName name="_xlnm.Print_Area" localSheetId="1">'92301'!$A$1:$I$40</definedName>
    <definedName name="_xlnm.Print_Area" localSheetId="2">'92302'!$A$1:$I$363</definedName>
    <definedName name="_xlnm.Print_Area" localSheetId="3">'92303'!$A$1:$I$17</definedName>
    <definedName name="_xlnm.Print_Area" localSheetId="4">'92304'!$A$1:$I$99</definedName>
    <definedName name="_xlnm.Print_Area" localSheetId="5">'92305'!$A$1:$I$103</definedName>
    <definedName name="_xlnm.Print_Area" localSheetId="7">'92307'!$A$1:$I$63</definedName>
    <definedName name="_xlnm.Print_Area" localSheetId="8">'92308'!$A$1:$I$59</definedName>
    <definedName name="_xlnm.Print_Area" localSheetId="9">'92311'!$A:$I</definedName>
    <definedName name="_xlnm.Print_Area" localSheetId="10">'92314'!$A$1:$I$61</definedName>
    <definedName name="_xlnm.Print_Area" localSheetId="11">'92315'!$A$1:$I$47</definedName>
    <definedName name="_xlnm.Print_Area" localSheetId="12">'92318'!$A$1:$I$31</definedName>
  </definedNames>
  <calcPr fullCalcOnLoad="1"/>
</workbook>
</file>

<file path=xl/sharedStrings.xml><?xml version="1.0" encoding="utf-8"?>
<sst xmlns="http://schemas.openxmlformats.org/spreadsheetml/2006/main" count="2495" uniqueCount="474">
  <si>
    <t>investiční transfery obcím - město Liberec</t>
  </si>
  <si>
    <t>knihy, učební pomůcky a tisk</t>
  </si>
  <si>
    <t>Realizované kurzové zprávy</t>
  </si>
  <si>
    <t>cestovné LK (10%)</t>
  </si>
  <si>
    <t>nákup kancelářského materiálu EU (85%)</t>
  </si>
  <si>
    <t>nákup kancelářského materiálu ČR (5%)</t>
  </si>
  <si>
    <t>nákup kancelářského materiálu LK (10%)</t>
  </si>
  <si>
    <t>platy zaměstnanců EU (85%)</t>
  </si>
  <si>
    <t>platy zaměstnanců ČR (5%)</t>
  </si>
  <si>
    <t>platy zaměstnanců LK (10%)</t>
  </si>
  <si>
    <t>pojištění na sociální zabezpečení EU (85%)</t>
  </si>
  <si>
    <t xml:space="preserve">Cíl 3 - III/270 Krompach - Jonsdorf 1.etapa </t>
  </si>
  <si>
    <t>ROP - transfery RRR SV - nezpůsobilé výdaje NEINV</t>
  </si>
  <si>
    <t>IOP - Rozvoj služeb eGovernmentu v LK</t>
  </si>
  <si>
    <t>Služby pošt</t>
  </si>
  <si>
    <t>OPLZZ - Dalším krokem ke kvalitě</t>
  </si>
  <si>
    <t>Strategie integrované spolupráce česko-polského příhraničí</t>
  </si>
  <si>
    <t>raná péče, sociálně-aktivizační služby pro rodiny s dětmi</t>
  </si>
  <si>
    <t>Intervenční centrum</t>
  </si>
  <si>
    <t>Domy na půl cesty</t>
  </si>
  <si>
    <t>azylové domy, nízkoprahová denní centra</t>
  </si>
  <si>
    <t>nízkoprahová zařízení pro děti a mládež</t>
  </si>
  <si>
    <t>Sociálně-terapeutické dílny</t>
  </si>
  <si>
    <t>Terénní programy</t>
  </si>
  <si>
    <t>Podpora samostatného bydlení</t>
  </si>
  <si>
    <t>Publikace - školící materiály</t>
  </si>
  <si>
    <t>41500000</t>
  </si>
  <si>
    <t>Povinné poj.na soc.zab.a přísp.na st.pol.zaměstnan</t>
  </si>
  <si>
    <t>Pohoštění</t>
  </si>
  <si>
    <t>41595113</t>
  </si>
  <si>
    <t>nákup ostatních služeb</t>
  </si>
  <si>
    <t>GG - Globální granty celkem</t>
  </si>
  <si>
    <t>1750020000</t>
  </si>
  <si>
    <t>Nespecifikované rezervy</t>
  </si>
  <si>
    <t>Rezervy kapitálových výdajů</t>
  </si>
  <si>
    <t>1750030000</t>
  </si>
  <si>
    <t>knihy, učební pomůcky, tisk</t>
  </si>
  <si>
    <t>Nespecifikované rezervy - neinvestiční</t>
  </si>
  <si>
    <t>Nespecifikované rezervy -neinvestiční</t>
  </si>
  <si>
    <t>Nespecifikované rezervy -investiční</t>
  </si>
  <si>
    <t>1750040000</t>
  </si>
  <si>
    <t>nákup materiálu</t>
  </si>
  <si>
    <t>nájemné</t>
  </si>
  <si>
    <t>ROP - 3. výzva</t>
  </si>
  <si>
    <t>ROP - 4. výzva</t>
  </si>
  <si>
    <t>Povinné pojištění na soc. zab.</t>
  </si>
  <si>
    <t>Cestovné</t>
  </si>
  <si>
    <t>0650570000</t>
  </si>
  <si>
    <t>36514922</t>
  </si>
  <si>
    <t>CROSS-DATA - předfinancování roku 2010</t>
  </si>
  <si>
    <t>OPLZZ - Slaďování pracovního a rodinného života zaměstnanců KÚLK</t>
  </si>
  <si>
    <t>Revitalizace městských lázní na galerijní objekt</t>
  </si>
  <si>
    <t>1550020000</t>
  </si>
  <si>
    <t>Efektivní řízení lidských zdrojů KÚLK</t>
  </si>
  <si>
    <t>Cíl 3 - LUBAHN</t>
  </si>
  <si>
    <t>Cíl 3 - Rekonstrukce příhraničních komunikací a mostů po povodních 2010</t>
  </si>
  <si>
    <t>Revitalizace zvláště chráněných území KÚLK</t>
  </si>
  <si>
    <t>IOP - Transformace pobytového zařízení - Domov Sluneční dvůr - Zahrádky</t>
  </si>
  <si>
    <t>IOP - Transformace pobytového zařízení - Domov Sluneční dvůr - Sosnová</t>
  </si>
  <si>
    <t>IOP - Transformace pobytového zařízení - Domov Sluneční dvůr - Česká Lípa, Lada</t>
  </si>
  <si>
    <t>0150020000</t>
  </si>
  <si>
    <t>2219</t>
  </si>
  <si>
    <t>0650441601</t>
  </si>
  <si>
    <t>1739000000</t>
  </si>
  <si>
    <t>36100000</t>
  </si>
  <si>
    <t>ROP - Investice do vybavení odborných učeben SUPŠ a VOŠ Turnov</t>
  </si>
  <si>
    <t>OPPS Cíl 3 - ČR-Sasko, Přeshraniční integrace info, nástrojů…při předcházení a řešení povodní a katastrof</t>
  </si>
  <si>
    <t>1750450000</t>
  </si>
  <si>
    <t>Odbor kancelář hejtmana</t>
  </si>
  <si>
    <t>Odbor regionálního rozvoje a evropských projektů</t>
  </si>
  <si>
    <t>92302 - Spolufinancování EU</t>
  </si>
  <si>
    <t>UZ</t>
  </si>
  <si>
    <t>S P O L U F I N A N C O V Á N Í   E U</t>
  </si>
  <si>
    <t>1750270000</t>
  </si>
  <si>
    <t>Platy zaměstnanců v pracovním poměru</t>
  </si>
  <si>
    <t>Povin.poj.na soc.zab.a přísp.na st.pol.zaměstnan</t>
  </si>
  <si>
    <t>Povinné poj.na veřejné zdravotní pojištění</t>
  </si>
  <si>
    <t>Drobný hmotný dlouhodobý majetek</t>
  </si>
  <si>
    <t>Nákup materiálu j.n.</t>
  </si>
  <si>
    <t>Služby peněžních ústavů</t>
  </si>
  <si>
    <t>Nájemné</t>
  </si>
  <si>
    <t>Konzultační, poradenské a právní služby</t>
  </si>
  <si>
    <t>Služby školení a vzdělávání</t>
  </si>
  <si>
    <t>Nákup ostatních služeb</t>
  </si>
  <si>
    <t>Cestovné (tuzemské i zahraniční)</t>
  </si>
  <si>
    <t>1750410000</t>
  </si>
  <si>
    <t>ROP 3.2 - Marketingový projekt LK v oblasti cest. ruchu</t>
  </si>
  <si>
    <t>DU</t>
  </si>
  <si>
    <t>41100000</t>
  </si>
  <si>
    <t>41117007</t>
  </si>
  <si>
    <t>dohody o pracovní činnosti, dohoda o provedení práce</t>
  </si>
  <si>
    <t>Sociální rehabilitace</t>
  </si>
  <si>
    <t>0440070000</t>
  </si>
  <si>
    <t>0440080000</t>
  </si>
  <si>
    <t>EHP/Norsko - Revitalizace hřišť - II.výzva</t>
  </si>
  <si>
    <t>x</t>
  </si>
  <si>
    <t>tis.Kč</t>
  </si>
  <si>
    <t>uk.</t>
  </si>
  <si>
    <t>č.a.</t>
  </si>
  <si>
    <t>§</t>
  </si>
  <si>
    <t>pol.</t>
  </si>
  <si>
    <t>SU</t>
  </si>
  <si>
    <t>0000</t>
  </si>
  <si>
    <t>nespecifikované rezervy</t>
  </si>
  <si>
    <t>6172</t>
  </si>
  <si>
    <t>ROP, IPRM - Reko. OA Liberec - půdní vestavba</t>
  </si>
  <si>
    <t>pojištění na sociální zabezpečení ČR (5%)</t>
  </si>
  <si>
    <t>pojištění na sociální zabezpečení LK (10%)</t>
  </si>
  <si>
    <t>IOP - Krajský standardizovaný projekt ZZS LK "operační středisko ZZS" - stavební část</t>
  </si>
  <si>
    <t>služby peněžních ústavů</t>
  </si>
  <si>
    <t>00000000</t>
  </si>
  <si>
    <t>38185501</t>
  </si>
  <si>
    <t>38585505</t>
  </si>
  <si>
    <t>33113233</t>
  </si>
  <si>
    <t>33513233</t>
  </si>
  <si>
    <t>38185001</t>
  </si>
  <si>
    <t>38585005</t>
  </si>
  <si>
    <t>TP programu ČR-Sasko</t>
  </si>
  <si>
    <t>TP programu ČR-Polsko</t>
  </si>
  <si>
    <t>nákup materiálu jinde nezařazený</t>
  </si>
  <si>
    <t>Publicita (služby), Administrace veřejných zakázek, kontroloři, audit, lektoři</t>
  </si>
  <si>
    <t>Odbor kancelář ředitele</t>
  </si>
  <si>
    <t>92315 - Spolufinancování EU</t>
  </si>
  <si>
    <t>1550010000</t>
  </si>
  <si>
    <t>OPLZZ - PIKE Posilování inst. Kapacity a efekt. KÚLK</t>
  </si>
  <si>
    <t>36514009</t>
  </si>
  <si>
    <t>Nákup materiálu jinde nezařazený</t>
  </si>
  <si>
    <t>0256201405</t>
  </si>
  <si>
    <t>ROP - Rekonstrukce technického vybavení laboratoře a váhovny chemie Gym.F.X.Š. Liberec</t>
  </si>
  <si>
    <t>3121</t>
  </si>
  <si>
    <t>0256211437</t>
  </si>
  <si>
    <t xml:space="preserve">ROP - Zlepšení vybavení dílen odborného výcviku pro žáky učebních oborů truhlář, obráběč kovů, elektrikář, zedník SOŠ a SOU ČL </t>
  </si>
  <si>
    <t>3123</t>
  </si>
  <si>
    <t>0256221421</t>
  </si>
  <si>
    <t>ROP - Technologické centrum EXCELENT SPŠSE a VOŠ Liberec</t>
  </si>
  <si>
    <t>3122</t>
  </si>
  <si>
    <t>0256231438</t>
  </si>
  <si>
    <t>ROP - Rekonstrukce dílen a Elektrolaboratoř SPŠT Jablonec nad Nisou</t>
  </si>
  <si>
    <t>ROP - Modernizace laboratoří pro odbornou technickou výuku SPŠ Česká Lípa</t>
  </si>
  <si>
    <t>0256251448</t>
  </si>
  <si>
    <t>úhrady sankcí jiným rozpočtům</t>
  </si>
  <si>
    <t>Podpora nabídky dalšího vzdělávání 3.2</t>
  </si>
  <si>
    <t>opravy a udržování</t>
  </si>
  <si>
    <t>investiční transfery zřízeným příspěvkovým organizacím</t>
  </si>
  <si>
    <t>programové vybavení</t>
  </si>
  <si>
    <t>41117883</t>
  </si>
  <si>
    <t>Odbor životního prostředí a zemědělství</t>
  </si>
  <si>
    <t>92308 - Spolufinancování EU</t>
  </si>
  <si>
    <t>0830050000</t>
  </si>
  <si>
    <t>Cíl 3 ČR-DE Management invaz.druhů v Euroreg.Nisa</t>
  </si>
  <si>
    <t>konzultační, poradenské a právní služby</t>
  </si>
  <si>
    <t>0830060000</t>
  </si>
  <si>
    <t>INTEREG IV.-Partnerství v projektu Label-Vision</t>
  </si>
  <si>
    <t>Odbor územního plánování a stavebního řádu</t>
  </si>
  <si>
    <t>92311 - Spolufinancování EU</t>
  </si>
  <si>
    <t>1150010000</t>
  </si>
  <si>
    <t>Odbor investic a správy nemovitého majetku</t>
  </si>
  <si>
    <t>92314 - Spolufinancování EU</t>
  </si>
  <si>
    <t>budovy, haly a stavby</t>
  </si>
  <si>
    <t>budovy, haly a stavby - neuznatelné výdaje</t>
  </si>
  <si>
    <t>ROP - III/28724 Malá Skála - Frýdštejn</t>
  </si>
  <si>
    <t>0256121501</t>
  </si>
  <si>
    <t>0256131702</t>
  </si>
  <si>
    <t>0256151442</t>
  </si>
  <si>
    <t>Rekonstrukce hřiště a tělocvičny u SŠ gastronomie a služeb Liberec</t>
  </si>
  <si>
    <t>pohoštění</t>
  </si>
  <si>
    <t>0650361601</t>
  </si>
  <si>
    <t>OP ŽP Zlepšení TTV obv.konstruk.budov SŠ řem a sl. Jablonec n.N.</t>
  </si>
  <si>
    <t>drobný hmotný dlouhodobý majetek</t>
  </si>
  <si>
    <t>Náhrady mezd v době nemoci</t>
  </si>
  <si>
    <t>stroje, přístroje a zařízení</t>
  </si>
  <si>
    <t>Cíl 3 ČR-DE - Společně pro zachování podstávkových domů</t>
  </si>
  <si>
    <t>0650340000</t>
  </si>
  <si>
    <t>36514903</t>
  </si>
  <si>
    <t>36514015</t>
  </si>
  <si>
    <t>3749</t>
  </si>
  <si>
    <t>0650320000</t>
  </si>
  <si>
    <t>ROP-II/287 Kokonín - Bratříkov</t>
  </si>
  <si>
    <t>0650440000</t>
  </si>
  <si>
    <t>0650450000</t>
  </si>
  <si>
    <t>ROP-III/2921, 2922 vč. 2 mostů, Pelechov - Záhoří - Semily</t>
  </si>
  <si>
    <t>ROP-II/592 Chrastava, dopravní řešení v centru města - 2.etapa</t>
  </si>
  <si>
    <t>0650460000</t>
  </si>
  <si>
    <t>ROP-II/268 x II/270 Mimoň - OK Kozinovo nám.</t>
  </si>
  <si>
    <t>0650470000</t>
  </si>
  <si>
    <t>ROP-III/2784 Liberec, přestavba křižovatky Č. mládeže - 2. etapa</t>
  </si>
  <si>
    <t>ROP-III/29023 Tanvald - ul. Nemocniční a Pod Špičákem</t>
  </si>
  <si>
    <t>0256210000</t>
  </si>
  <si>
    <t>Zlepšení tep.techn. vlastn. obvod. konstrukcí (snížení energ. náročnosti budovy) Domova důchodců Jindřichovice pod Smrkem, p.o., Pavilon Rozálie</t>
  </si>
  <si>
    <t>IPRM, ROP - Revitalizace přír. areálu Jedličkova ústavu a zpřístupnění veřejnosti</t>
  </si>
  <si>
    <t>ROP IV. výzva - Rekonstrukce silnice III/27017 Krompach - státní hranice</t>
  </si>
  <si>
    <t>0650580000</t>
  </si>
  <si>
    <t>rezervy kapitálových výdajů</t>
  </si>
  <si>
    <t>32533926</t>
  </si>
  <si>
    <t>Rezervy kapitálových výdajů - investiční</t>
  </si>
  <si>
    <t>Globální granty v OP VK - 1.1 Zvyšování kvality ve vzdělávání  II.</t>
  </si>
  <si>
    <t>OPŽP - Implementace Natura 2000 v LK - II. etapa</t>
  </si>
  <si>
    <t>nákup ostatních služeb EU (85%)</t>
  </si>
  <si>
    <t>nákup ostatních služeb ČR (5%)</t>
  </si>
  <si>
    <t>nákup ostatních služeb LK (10%)</t>
  </si>
  <si>
    <t>cestovné EU (85%)</t>
  </si>
  <si>
    <t>cestovné ČR (5%)</t>
  </si>
  <si>
    <t>Povinné pojistné na úrazové pojištění</t>
  </si>
  <si>
    <t>nákup materiálu j.n.</t>
  </si>
  <si>
    <t>53515319</t>
  </si>
  <si>
    <t>6310</t>
  </si>
  <si>
    <t>1550030000</t>
  </si>
  <si>
    <t>Vratky z předfin. projektů EU resortu dopravy</t>
  </si>
  <si>
    <t>Technická pomoc - GG OP VK - celkem</t>
  </si>
  <si>
    <t>1750200000</t>
  </si>
  <si>
    <t>Ostatní osobní výdaje</t>
  </si>
  <si>
    <t>1750210000</t>
  </si>
  <si>
    <t>1750050000</t>
  </si>
  <si>
    <t>Odbor školství, mládeže, tělovýchovy a sportu</t>
  </si>
  <si>
    <t>Pohonné hmoty a maziva</t>
  </si>
  <si>
    <t>92304 - Spolufinancování EU</t>
  </si>
  <si>
    <t>0440050000</t>
  </si>
  <si>
    <t>92305 - Spolufinancování EU</t>
  </si>
  <si>
    <t>0550100000</t>
  </si>
  <si>
    <t>LK - IP 1 - Služby sociální prevence v LK</t>
  </si>
  <si>
    <t>Služby telekomunikací a radiokomunikací</t>
  </si>
  <si>
    <t>Knihy, učební pomůcky a tisk</t>
  </si>
  <si>
    <t>Odbor dopravy</t>
  </si>
  <si>
    <t>92306 - Spolufinancování EU</t>
  </si>
  <si>
    <t>38100000</t>
  </si>
  <si>
    <t>0250010000</t>
  </si>
  <si>
    <t>Kofinancování ROP a TOP</t>
  </si>
  <si>
    <t>Kurzové rodíly a transakční náklady projektů EU</t>
  </si>
  <si>
    <t>povinné pojistné na veřejné zdravotní pojištění</t>
  </si>
  <si>
    <t>služby telekomunikací a radiokomunikací</t>
  </si>
  <si>
    <t>0659000000</t>
  </si>
  <si>
    <t>Vratky úroků RRRS z předfinancování 3. výzvy ROP</t>
  </si>
  <si>
    <t>ostatní neinvestiční výdaje jinde nezařazené</t>
  </si>
  <si>
    <t>0750060000</t>
  </si>
  <si>
    <t>platy zaměstanců v pracovním poměru</t>
  </si>
  <si>
    <t>41517007</t>
  </si>
  <si>
    <t>povinné pojistné na sociální zabezpečení</t>
  </si>
  <si>
    <t>0850060000</t>
  </si>
  <si>
    <t xml:space="preserve">Propagace a publicita GG OP VK </t>
  </si>
  <si>
    <t>ROP - Materiálně technické vybavení SŠ řemesel a služeb Jablonec nad Nisou</t>
  </si>
  <si>
    <t>ROP - Číslicově řízené stroje pro praktické vyučování a další vzdělávání SŠSSD Liberec</t>
  </si>
  <si>
    <t>0256281428</t>
  </si>
  <si>
    <t>ROP - Studijní zaměření Broušení a rytí drahých kamenů SUPŠ Turnov</t>
  </si>
  <si>
    <t>0256291427</t>
  </si>
  <si>
    <t>ROP - Digestoře SUPŠS Železný Brod</t>
  </si>
  <si>
    <t>0256301420</t>
  </si>
  <si>
    <t>ROP - Investice do vybavení laboratoře pro stavební obory SPŠS Liberec</t>
  </si>
  <si>
    <t>0256321450</t>
  </si>
  <si>
    <t>ROP - Dlaždičské práce pro 21. století SOŠ Liberec</t>
  </si>
  <si>
    <t>3124</t>
  </si>
  <si>
    <t>ROP - Samoobslužný mycí box dopravních prostředků pro praktické vyučování žáků technických oborů SŠHL Frýdlant</t>
  </si>
  <si>
    <t>0256261440</t>
  </si>
  <si>
    <t>Nová Hřebenovka ČR- Sasko</t>
  </si>
  <si>
    <t>Globální granty v OP VK - 1.1 Zvyšování kvality ve vzdělávání</t>
  </si>
  <si>
    <t>Globální granty v OP VK - 1.2 Rovné příležitosti dětí a žáků, včetně dětí a žáků se speciálními vzdělávacími aktivitami</t>
  </si>
  <si>
    <t>Odbor sociálních věcí</t>
  </si>
  <si>
    <t>53100000</t>
  </si>
  <si>
    <t>53190877</t>
  </si>
  <si>
    <t>53515835</t>
  </si>
  <si>
    <t>53190001</t>
  </si>
  <si>
    <t>53515827</t>
  </si>
  <si>
    <t>33100000</t>
  </si>
  <si>
    <t>33514013</t>
  </si>
  <si>
    <t>ostatní osobní výdaje</t>
  </si>
  <si>
    <t>32133019</t>
  </si>
  <si>
    <t>32533019</t>
  </si>
  <si>
    <t>Globální granty v OP VK - 1.3 Další vzdělávání pracovníků škol a školských zařízení</t>
  </si>
  <si>
    <t>3639</t>
  </si>
  <si>
    <t>Ekonomický odbor</t>
  </si>
  <si>
    <t>92303 - Spolufinancování EU</t>
  </si>
  <si>
    <t>č.a. (ORG)</t>
  </si>
  <si>
    <t>cestovné</t>
  </si>
  <si>
    <t>0550120000</t>
  </si>
  <si>
    <t xml:space="preserve"> </t>
  </si>
  <si>
    <t>Odbor kultury, památkové péče a cestovního ruchu</t>
  </si>
  <si>
    <t>92307 - Spolufinancování EU</t>
  </si>
  <si>
    <t>0450090000</t>
  </si>
  <si>
    <t>0650540000</t>
  </si>
  <si>
    <t>ROP - II/270 Mimoń-humanizace průtahu a OK Tyršovo náměstí</t>
  </si>
  <si>
    <t>0650420000</t>
  </si>
  <si>
    <t>0650490000</t>
  </si>
  <si>
    <t>ROP-II/268 x II/270 Mimoň - OK nám. ČSLA</t>
  </si>
  <si>
    <t>0450100000</t>
  </si>
  <si>
    <t>OPVK - Zvyšování kompetencí vedoucích pracovníků škol a školských zařízení LK v oblasti řízení a personální politiky</t>
  </si>
  <si>
    <t>0450091499</t>
  </si>
  <si>
    <t>neinvestiční transfery regionálním radám</t>
  </si>
  <si>
    <t>0256341436</t>
  </si>
  <si>
    <t>ROP - Inovace a zvýšení stupně komplexity školního pracoviště ISŠ Vysoké n/J</t>
  </si>
  <si>
    <t>92301 - Spolufinancování EU</t>
  </si>
  <si>
    <t>0650601601</t>
  </si>
  <si>
    <t>Šlechta v Euroregionu Nisa Cíl 3</t>
  </si>
  <si>
    <t xml:space="preserve">nákup materiálu  </t>
  </si>
  <si>
    <t>0251000000</t>
  </si>
  <si>
    <t>Implementace GG OP VK  II</t>
  </si>
  <si>
    <t>Propagace a publicita GG OP VK II</t>
  </si>
  <si>
    <t>0251010000</t>
  </si>
  <si>
    <t>0251020000</t>
  </si>
  <si>
    <t>Zvýšení absorpční kapacity GG OP VK II</t>
  </si>
  <si>
    <t>SR 2013</t>
  </si>
  <si>
    <t>UR 2013</t>
  </si>
  <si>
    <t>OP ŽP Zlepš. tep. techn. vlastn. obvod.konstr. SPŠT Jbc Belgická</t>
  </si>
  <si>
    <t>ZR-RO č. 27/13</t>
  </si>
  <si>
    <t>Změna rozpočtu - rozpočtové opatření č. 27/13</t>
  </si>
  <si>
    <t>IOP - Krajský standardizovaný projekt ZZS LK "operační středisko ZZS" - vybavení</t>
  </si>
  <si>
    <t>OPLZZ - Slaďování pracovního a rodinného života zaměstnanců KÚLK - stavební část</t>
  </si>
  <si>
    <t>Globální granty v OP VK - 1.2 Rovné příležitosti dětí II.</t>
  </si>
  <si>
    <t>Globální granty v OP VK - 1.3 Další vzdělávání  II.</t>
  </si>
  <si>
    <t xml:space="preserve">Implementace GG I OP VK </t>
  </si>
  <si>
    <t>0256021504</t>
  </si>
  <si>
    <t>IOP - Transformace pobytového zařízení - Domov pro osoby se zdravotním postižením MAŘENICE</t>
  </si>
  <si>
    <t>4357</t>
  </si>
  <si>
    <t>Budovy, haly a stavby</t>
  </si>
  <si>
    <t>0256031505</t>
  </si>
  <si>
    <t>IOP - Transformace pobytového zařízení - Domov Sluneční dvůr - Jestřebí</t>
  </si>
  <si>
    <t>0256041505</t>
  </si>
  <si>
    <t>0256051505</t>
  </si>
  <si>
    <t>0256061505</t>
  </si>
  <si>
    <t>ROP-II/592 Chrastava, dopravní řešení v centru města - 2.etapa nezpůsobilé výdaje</t>
  </si>
  <si>
    <t>Invest. transf.zřízeným příspěvkovým org.</t>
  </si>
  <si>
    <t>ROP - KORID - modern. odbavovacího systému LK - spolufinancování LK</t>
  </si>
  <si>
    <t>ROP - KORID - modern. odbavovacího systému LK - půjčka uznatelné výdaje</t>
  </si>
  <si>
    <t>ROP - KORID - modern. odbavovacího systému LK - půjčka neuznatelné výdaje</t>
  </si>
  <si>
    <t>Revitalizace městských lázní na galerijní objekt - vybavení interiéru</t>
  </si>
  <si>
    <t>ROP 3.2 - Integrovaný projekt LK v oblasti cest. ruchu - udržitelnost</t>
  </si>
  <si>
    <t>Modernizace expozic Severočeského muzea v Liberci</t>
  </si>
  <si>
    <t xml:space="preserve"> ROP-Reko a modernizace dět.dopr.hřiště v Liberci </t>
  </si>
  <si>
    <t>0256371702</t>
  </si>
  <si>
    <t>Modernizace expozic Severočeského muzea v Liberci - II. etapa</t>
  </si>
  <si>
    <t xml:space="preserve"> ROP-Přístavba dílny odbor.výcviku SOŠa Gym.Liberec</t>
  </si>
  <si>
    <t>1750551432</t>
  </si>
  <si>
    <t>Běžné a kapitálové výdaje odboru - celkem</t>
  </si>
  <si>
    <t>Oddělení sekretariát ředitele</t>
  </si>
  <si>
    <t>92318 - Spolufinancování EU</t>
  </si>
  <si>
    <t xml:space="preserve">služby peněžních ústavů </t>
  </si>
  <si>
    <t xml:space="preserve">Propagace a publicita </t>
  </si>
  <si>
    <t>Informační systém IZS</t>
  </si>
  <si>
    <t>školení a vzdělávání KÚ</t>
  </si>
  <si>
    <t>školení a vzdělávání SR</t>
  </si>
  <si>
    <t>školení a vzdělávání EU</t>
  </si>
  <si>
    <t>Atualizace koncepce rozvoje v oblasti ochrany před povodněmi a katastrofami</t>
  </si>
  <si>
    <t>ostatní nákup dlouhodobého nehmotného majetku</t>
  </si>
  <si>
    <t>výpočetní technika</t>
  </si>
  <si>
    <t>platy zaměstnanců v pracovním poměru</t>
  </si>
  <si>
    <t>povinné poj.na soc.zab.a přísp.na st.pol.zaměstnan</t>
  </si>
  <si>
    <t>povinné poj. na veřejné zdravotní pojištění</t>
  </si>
  <si>
    <t>povinné poj.na veřejné zdravotní pojištění</t>
  </si>
  <si>
    <t>cestovné (tuzemské i zahraniční)</t>
  </si>
  <si>
    <t>ostatní nákupy dlouhodobého nehmotného majetku</t>
  </si>
  <si>
    <t>stroje, přístoje a zařízení</t>
  </si>
  <si>
    <t>Vratky VRÚÚ transferů poskytnutých v minulých obdobích</t>
  </si>
  <si>
    <t>OPVK - Informační a vzdělávací portál LK</t>
  </si>
  <si>
    <t>Neinv. transfery nefin. podnik. subjektům - práv. osobám</t>
  </si>
  <si>
    <t>OPVK - Hodnocení kvality vzdělávání v LK</t>
  </si>
  <si>
    <t>Povinné poj. na soc. zab. a přísp. na st. pol. zam.</t>
  </si>
  <si>
    <t>Povinné poj. na veřejné zdravotní poj.</t>
  </si>
  <si>
    <t>Neinv. transfery nefin. podnik. subjektům -práv. osobám</t>
  </si>
  <si>
    <t>Neinvestiční transfery příspěvkovým organizacím - CVLK</t>
  </si>
  <si>
    <t>OPVK - Poradenství v Libereckém kraji</t>
  </si>
  <si>
    <t>0450101499</t>
  </si>
  <si>
    <t>neinvestiční transfery příspěvkovým organizacím - CVLK</t>
  </si>
  <si>
    <t>0450101492</t>
  </si>
  <si>
    <t>neinvestiční transfery příspěvkovým organizacím - PPP Jablonec</t>
  </si>
  <si>
    <t>0450101493</t>
  </si>
  <si>
    <t>neinvestiční transfery příspěvkovým organizacím - PPP Liberec</t>
  </si>
  <si>
    <t>0450101494</t>
  </si>
  <si>
    <t>neinvestiční transfery příspěvkovým organizacím - PPP Semily</t>
  </si>
  <si>
    <t>0450101448</t>
  </si>
  <si>
    <t>neinvestiční transfery příspěvkovým organizacím - SŠHLF</t>
  </si>
  <si>
    <t>0450101455</t>
  </si>
  <si>
    <t>neinvestiční transfery příspěvkovým organizacím - ZŠ a MŠ pro sluch.p.</t>
  </si>
  <si>
    <t>0450101456</t>
  </si>
  <si>
    <t>neinvestiční transfery příspěvkovým organizacím - ZŠ a MŠ pro těl.p.</t>
  </si>
  <si>
    <t>0450101457</t>
  </si>
  <si>
    <t>neinvestiční transfery příspěvkovým organizacím - ZŠ Jablonec</t>
  </si>
  <si>
    <t>0450101460</t>
  </si>
  <si>
    <t>neinvestiční transfery příspěvkovým organizacím - ZŠ a MŠ při nemocnici</t>
  </si>
  <si>
    <t>0450101467</t>
  </si>
  <si>
    <t>neinvestiční transfery příspěvkovým organizacím - ZŠ Turnov</t>
  </si>
  <si>
    <t>LK - IP 3 - Rozšíření nástrojů pro podporu systému plánování sociálních služeb v LK</t>
  </si>
  <si>
    <t>0650430000</t>
  </si>
  <si>
    <t>ROP - II/283 Turnov 5. května</t>
  </si>
  <si>
    <t>0650480000</t>
  </si>
  <si>
    <t>ROP - II/270 Luhov - Postřelná</t>
  </si>
  <si>
    <t>2212</t>
  </si>
  <si>
    <t>Neinvestiční transfery právnickým osobám</t>
  </si>
  <si>
    <t>Investiční transfery právnickým osobám</t>
  </si>
  <si>
    <t>Neinvestiční půjč.prostř. právnickým osobám</t>
  </si>
  <si>
    <t>Investiční půjč.prostř. právnickým osobám</t>
  </si>
  <si>
    <t>0750100000</t>
  </si>
  <si>
    <t>Povinné pojištění na zdrav. poj.</t>
  </si>
  <si>
    <t>0850070000</t>
  </si>
  <si>
    <t>povinné zdravot. pojištění LK (10%)</t>
  </si>
  <si>
    <t>povinné zdravot. pojištění ČR (5%)</t>
  </si>
  <si>
    <t>povinné zdravot. pojištění EU (85%)</t>
  </si>
  <si>
    <t>pohoštění  LK (10%)</t>
  </si>
  <si>
    <t>pohoštění  ČR (5%)</t>
  </si>
  <si>
    <t>pohoštění  EU (85%)</t>
  </si>
  <si>
    <t>nákup SW  LK (10%)</t>
  </si>
  <si>
    <t>nákup SW  ČR (5%)</t>
  </si>
  <si>
    <t>nákup SW  EU (85%)</t>
  </si>
  <si>
    <t>36513899</t>
  </si>
  <si>
    <t>0256381442</t>
  </si>
  <si>
    <t>OP ŽP Zlepš. tep. techn. vlastn. obvod. konstr. SŠGsS Liberec</t>
  </si>
  <si>
    <t>Neinvetiční transfery občasnkým sdružením</t>
  </si>
  <si>
    <t>0000000</t>
  </si>
  <si>
    <t xml:space="preserve">nespecifikované rezervy </t>
  </si>
  <si>
    <t xml:space="preserve">nákup materiálu </t>
  </si>
  <si>
    <t xml:space="preserve">nákup ostatních služeb </t>
  </si>
  <si>
    <t xml:space="preserve">pohoštění </t>
  </si>
  <si>
    <t xml:space="preserve">V ý d a je   c e l k e m </t>
  </si>
  <si>
    <t>5-6xxx</t>
  </si>
  <si>
    <t>Kap.936-fond kulturního dědictví</t>
  </si>
  <si>
    <t>Kap.935-grantový fond</t>
  </si>
  <si>
    <t xml:space="preserve">Kap.934-lesnický fond </t>
  </si>
  <si>
    <t>Kap.933-fond požární ochrany</t>
  </si>
  <si>
    <t>Kap.932-fond ochrany vod</t>
  </si>
  <si>
    <t>Kap.931-krizový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</si>
  <si>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</si>
  <si>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</si>
  <si>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</si>
  <si>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</si>
  <si>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</si>
  <si>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</si>
  <si>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</si>
  <si>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Kap.919-VPS</t>
  </si>
  <si>
    <t>Kap.916-úč.neinv.dot.-škol.</t>
  </si>
  <si>
    <t>Kap 915-energie</t>
  </si>
  <si>
    <t>Kap.914-působnosti</t>
  </si>
  <si>
    <t>Kap.913-příspěvkové organizace</t>
  </si>
  <si>
    <t>Kap.911-krajský úřad</t>
  </si>
  <si>
    <t>Kap.910-zastupitelstvo</t>
  </si>
  <si>
    <t>upravený rozpočet II.</t>
  </si>
  <si>
    <t>upravený rozpočet I.</t>
  </si>
  <si>
    <t xml:space="preserve">     ukazatel</t>
  </si>
  <si>
    <t>v tis. Kč</t>
  </si>
  <si>
    <t>Výdajová část rozpočtu LK 2013</t>
  </si>
  <si>
    <t xml:space="preserve">Z d r o j e  L K   c e l k e m </t>
  </si>
  <si>
    <t>5. uhrazené splátky dlouhod.půjč.</t>
  </si>
  <si>
    <t>4. úvěr</t>
  </si>
  <si>
    <t>8115</t>
  </si>
  <si>
    <t>3. Zapojení výsl. hosp.2012</t>
  </si>
  <si>
    <t>1. Zapojení fondů z r. 2012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</si>
  <si>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</si>
  <si>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</si>
  <si>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</si>
  <si>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</si>
  <si>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</si>
  <si>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</si>
  <si>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</si>
  <si>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</si>
  <si>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</si>
  <si>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</si>
  <si>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</si>
  <si>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</si>
  <si>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</si>
  <si>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</si>
  <si>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</si>
  <si>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</si>
  <si>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</si>
  <si>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</si>
  <si>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</si>
  <si>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</si>
  <si>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</si>
  <si>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</si>
  <si>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</si>
  <si>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</si>
  <si>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</si>
  <si>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</si>
  <si>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</si>
  <si>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</si>
  <si>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</si>
  <si>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2013</t>
  </si>
  <si>
    <t>2. Zapojení EU účtů z r. 2012</t>
  </si>
  <si>
    <t>Příloha č. 1 k ZR-RO č. 27/13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</si>
</sst>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0\2\5\6\2\10000"/>
    <numFmt numFmtId="168" formatCode="0\2\5\6\2\1\1\4\3\7"/>
    <numFmt numFmtId="169" formatCode="0\2\5\6\2\2\1\4\2\1"/>
    <numFmt numFmtId="170" formatCode="0\2\5\6\2\3\1\4\3\8"/>
    <numFmt numFmtId="171" formatCode="0\2\5\6\2\4\1\4\1\8"/>
    <numFmt numFmtId="172" formatCode="0\2\5\6\2\5\1\4\4\8"/>
    <numFmt numFmtId="173" formatCode="0\2\5\6\2\6\1\4\40"/>
    <numFmt numFmtId="174" formatCode="0\2\5\6\2\7\1\4\3\3"/>
    <numFmt numFmtId="175" formatCode="0\2\5\6\3\4\1\4\3\6"/>
    <numFmt numFmtId="176" formatCode="00000000"/>
    <numFmt numFmtId="177" formatCode="#,##0.000000"/>
    <numFmt numFmtId="178" formatCode="000000000"/>
    <numFmt numFmtId="179" formatCode="0.0000%"/>
    <numFmt numFmtId="180" formatCode="0.00000"/>
    <numFmt numFmtId="181" formatCode="#,##0.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32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21"/>
      <name val="Arial"/>
      <family val="2"/>
    </font>
    <font>
      <sz val="8"/>
      <color indexed="21"/>
      <name val="Arial"/>
      <family val="2"/>
    </font>
    <font>
      <b/>
      <sz val="7"/>
      <color indexed="8"/>
      <name val="Tahoma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i/>
      <sz val="8"/>
      <color indexed="56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b/>
      <sz val="8"/>
      <color rgb="FFFF0000"/>
      <name val="Arial"/>
      <family val="2"/>
    </font>
    <font>
      <b/>
      <i/>
      <sz val="8"/>
      <color rgb="FF002060"/>
      <name val="Arial"/>
      <family val="2"/>
    </font>
    <font>
      <i/>
      <sz val="8"/>
      <color rgb="FF1F497D"/>
      <name val="Arial"/>
      <family val="2"/>
    </font>
    <font>
      <sz val="8"/>
      <color rgb="FF1F497D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0" fillId="19" borderId="0">
      <alignment horizontal="left"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</cellStyleXfs>
  <cellXfs count="804">
    <xf numFmtId="0" fontId="0" fillId="0" borderId="0" xfId="0" applyAlignment="1">
      <alignment/>
    </xf>
    <xf numFmtId="0" fontId="0" fillId="0" borderId="0" xfId="104">
      <alignment/>
      <protection/>
    </xf>
    <xf numFmtId="0" fontId="0" fillId="0" borderId="0" xfId="104" applyAlignment="1">
      <alignment vertical="center" wrapText="1"/>
      <protection/>
    </xf>
    <xf numFmtId="0" fontId="4" fillId="0" borderId="0" xfId="104" applyFont="1" applyAlignment="1">
      <alignment vertical="center" wrapText="1"/>
      <protection/>
    </xf>
    <xf numFmtId="4" fontId="3" fillId="0" borderId="0" xfId="104" applyNumberFormat="1" applyFont="1">
      <alignment/>
      <protection/>
    </xf>
    <xf numFmtId="0" fontId="24" fillId="0" borderId="10" xfId="104" applyFont="1" applyBorder="1" applyAlignment="1">
      <alignment horizontal="center" vertical="center"/>
      <protection/>
    </xf>
    <xf numFmtId="0" fontId="24" fillId="0" borderId="11" xfId="104" applyFont="1" applyBorder="1" applyAlignment="1">
      <alignment horizontal="center" vertical="center"/>
      <protection/>
    </xf>
    <xf numFmtId="0" fontId="25" fillId="0" borderId="12" xfId="104" applyFont="1" applyFill="1" applyBorder="1" applyAlignment="1">
      <alignment horizontal="center" vertical="center" wrapText="1"/>
      <protection/>
    </xf>
    <xf numFmtId="0" fontId="27" fillId="0" borderId="12" xfId="104" applyFont="1" applyBorder="1" applyAlignment="1">
      <alignment horizontal="center" vertical="center"/>
      <protection/>
    </xf>
    <xf numFmtId="0" fontId="27" fillId="0" borderId="13" xfId="104" applyFont="1" applyBorder="1" applyAlignment="1">
      <alignment horizontal="center" vertical="center"/>
      <protection/>
    </xf>
    <xf numFmtId="49" fontId="27" fillId="0" borderId="13" xfId="104" applyNumberFormat="1" applyFont="1" applyFill="1" applyBorder="1" applyAlignment="1">
      <alignment horizontal="center" vertical="center"/>
      <protection/>
    </xf>
    <xf numFmtId="0" fontId="27" fillId="0" borderId="12" xfId="104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27" fillId="0" borderId="12" xfId="104" applyFont="1" applyFill="1" applyBorder="1" applyAlignment="1">
      <alignment horizontal="center" vertical="center"/>
      <protection/>
    </xf>
    <xf numFmtId="0" fontId="27" fillId="0" borderId="13" xfId="104" applyFont="1" applyFill="1" applyBorder="1" applyAlignment="1">
      <alignment horizontal="center" vertical="center"/>
      <protection/>
    </xf>
    <xf numFmtId="0" fontId="4" fillId="0" borderId="0" xfId="104" applyFont="1" applyAlignment="1">
      <alignment vertical="center"/>
      <protection/>
    </xf>
    <xf numFmtId="0" fontId="3" fillId="0" borderId="14" xfId="0" applyFont="1" applyBorder="1" applyAlignment="1">
      <alignment vertical="center"/>
    </xf>
    <xf numFmtId="0" fontId="34" fillId="0" borderId="13" xfId="104" applyFont="1" applyFill="1" applyBorder="1" applyAlignment="1">
      <alignment horizontal="center" vertical="center"/>
      <protection/>
    </xf>
    <xf numFmtId="0" fontId="5" fillId="0" borderId="0" xfId="101" applyFont="1" applyAlignment="1">
      <alignment vertical="center"/>
      <protection/>
    </xf>
    <xf numFmtId="0" fontId="3" fillId="0" borderId="0" xfId="104" applyFont="1" applyAlignment="1">
      <alignment vertical="center"/>
      <protection/>
    </xf>
    <xf numFmtId="0" fontId="0" fillId="0" borderId="0" xfId="104" applyAlignment="1">
      <alignment vertical="center"/>
      <protection/>
    </xf>
    <xf numFmtId="0" fontId="2" fillId="0" borderId="0" xfId="101" applyAlignment="1">
      <alignment vertical="center"/>
      <protection/>
    </xf>
    <xf numFmtId="0" fontId="2" fillId="0" borderId="0" xfId="101" applyAlignment="1">
      <alignment vertical="center" wrapText="1"/>
      <protection/>
    </xf>
    <xf numFmtId="4" fontId="2" fillId="0" borderId="0" xfId="101" applyNumberFormat="1" applyAlignment="1">
      <alignment vertical="center"/>
      <protection/>
    </xf>
    <xf numFmtId="4" fontId="0" fillId="0" borderId="0" xfId="104" applyNumberFormat="1" applyAlignment="1">
      <alignment vertical="center"/>
      <protection/>
    </xf>
    <xf numFmtId="4" fontId="3" fillId="19" borderId="13" xfId="104" applyNumberFormat="1" applyFont="1" applyFill="1" applyBorder="1" applyAlignment="1">
      <alignment vertical="center"/>
      <protection/>
    </xf>
    <xf numFmtId="49" fontId="32" fillId="0" borderId="13" xfId="104" applyNumberFormat="1" applyFont="1" applyFill="1" applyBorder="1" applyAlignment="1">
      <alignment horizontal="center" vertical="center"/>
      <protection/>
    </xf>
    <xf numFmtId="0" fontId="32" fillId="0" borderId="13" xfId="104" applyFont="1" applyFill="1" applyBorder="1" applyAlignment="1">
      <alignment horizontal="center" vertical="center"/>
      <protection/>
    </xf>
    <xf numFmtId="0" fontId="36" fillId="0" borderId="0" xfId="104" applyFont="1" applyAlignment="1">
      <alignment vertical="center"/>
      <protection/>
    </xf>
    <xf numFmtId="0" fontId="27" fillId="19" borderId="12" xfId="104" applyFont="1" applyFill="1" applyBorder="1" applyAlignment="1">
      <alignment horizontal="center" vertical="center"/>
      <protection/>
    </xf>
    <xf numFmtId="49" fontId="27" fillId="19" borderId="13" xfId="104" applyNumberFormat="1" applyFont="1" applyFill="1" applyBorder="1" applyAlignment="1">
      <alignment horizontal="center" vertical="center"/>
      <protection/>
    </xf>
    <xf numFmtId="0" fontId="27" fillId="19" borderId="13" xfId="104" applyFont="1" applyFill="1" applyBorder="1" applyAlignment="1">
      <alignment horizontal="center" vertical="center"/>
      <protection/>
    </xf>
    <xf numFmtId="0" fontId="24" fillId="0" borderId="10" xfId="104" applyFont="1" applyBorder="1" applyAlignment="1">
      <alignment horizontal="center" vertical="center" wrapText="1"/>
      <protection/>
    </xf>
    <xf numFmtId="0" fontId="24" fillId="0" borderId="11" xfId="104" applyFont="1" applyBorder="1" applyAlignment="1">
      <alignment horizontal="center" vertical="center" wrapText="1"/>
      <protection/>
    </xf>
    <xf numFmtId="0" fontId="35" fillId="0" borderId="0" xfId="104" applyFont="1" applyAlignment="1">
      <alignment vertical="center"/>
      <protection/>
    </xf>
    <xf numFmtId="0" fontId="26" fillId="0" borderId="12" xfId="104" applyFont="1" applyBorder="1" applyAlignment="1">
      <alignment horizontal="center" vertical="center"/>
      <protection/>
    </xf>
    <xf numFmtId="0" fontId="37" fillId="0" borderId="0" xfId="104" applyFont="1" applyAlignment="1">
      <alignment vertical="center"/>
      <protection/>
    </xf>
    <xf numFmtId="0" fontId="35" fillId="0" borderId="0" xfId="104" applyFont="1">
      <alignment/>
      <protection/>
    </xf>
    <xf numFmtId="4" fontId="26" fillId="19" borderId="13" xfId="104" applyNumberFormat="1" applyFont="1" applyFill="1" applyBorder="1" applyAlignment="1">
      <alignment vertical="center"/>
      <protection/>
    </xf>
    <xf numFmtId="0" fontId="24" fillId="0" borderId="0" xfId="96" applyFont="1" applyAlignment="1">
      <alignment horizontal="right" vertical="center"/>
      <protection/>
    </xf>
    <xf numFmtId="0" fontId="26" fillId="0" borderId="0" xfId="104" applyFont="1" applyAlignment="1">
      <alignment vertical="center"/>
      <protection/>
    </xf>
    <xf numFmtId="0" fontId="3" fillId="0" borderId="13" xfId="104" applyFont="1" applyFill="1" applyBorder="1" applyAlignment="1">
      <alignment horizontal="center" vertical="center"/>
      <protection/>
    </xf>
    <xf numFmtId="0" fontId="29" fillId="0" borderId="0" xfId="104" applyFont="1" applyAlignment="1">
      <alignment vertical="center"/>
      <protection/>
    </xf>
    <xf numFmtId="0" fontId="24" fillId="0" borderId="0" xfId="104" applyFont="1" applyAlignment="1">
      <alignment vertical="center"/>
      <protection/>
    </xf>
    <xf numFmtId="0" fontId="24" fillId="25" borderId="12" xfId="104" applyFont="1" applyFill="1" applyBorder="1" applyAlignment="1">
      <alignment horizontal="center" vertical="center"/>
      <protection/>
    </xf>
    <xf numFmtId="49" fontId="24" fillId="25" borderId="13" xfId="104" applyNumberFormat="1" applyFont="1" applyFill="1" applyBorder="1" applyAlignment="1">
      <alignment horizontal="center" vertical="center"/>
      <protection/>
    </xf>
    <xf numFmtId="0" fontId="24" fillId="25" borderId="13" xfId="104" applyFont="1" applyFill="1" applyBorder="1" applyAlignment="1">
      <alignment horizontal="center" vertical="center"/>
      <protection/>
    </xf>
    <xf numFmtId="0" fontId="3" fillId="0" borderId="0" xfId="104" applyFont="1">
      <alignment/>
      <protection/>
    </xf>
    <xf numFmtId="4" fontId="3" fillId="0" borderId="0" xfId="104" applyNumberFormat="1" applyFont="1" applyAlignment="1">
      <alignment vertical="center" wrapText="1"/>
      <protection/>
    </xf>
    <xf numFmtId="4" fontId="26" fillId="19" borderId="13" xfId="104" applyNumberFormat="1" applyFont="1" applyFill="1" applyBorder="1" applyAlignment="1">
      <alignment vertical="center" wrapText="1"/>
      <protection/>
    </xf>
    <xf numFmtId="4" fontId="3" fillId="0" borderId="0" xfId="104" applyNumberFormat="1" applyFont="1" applyAlignment="1">
      <alignment vertical="center"/>
      <protection/>
    </xf>
    <xf numFmtId="49" fontId="27" fillId="19" borderId="13" xfId="104" applyNumberFormat="1" applyFont="1" applyFill="1" applyBorder="1" applyAlignment="1">
      <alignment horizontal="center" vertical="center" wrapText="1"/>
      <protection/>
    </xf>
    <xf numFmtId="0" fontId="27" fillId="19" borderId="13" xfId="104" applyFont="1" applyFill="1" applyBorder="1" applyAlignment="1">
      <alignment horizontal="center" vertical="center" wrapText="1"/>
      <protection/>
    </xf>
    <xf numFmtId="0" fontId="27" fillId="19" borderId="13" xfId="104" applyFont="1" applyFill="1" applyBorder="1" applyAlignment="1">
      <alignment horizontal="center" vertical="center" wrapText="1"/>
      <protection/>
    </xf>
    <xf numFmtId="49" fontId="27" fillId="19" borderId="13" xfId="104" applyNumberFormat="1" applyFont="1" applyFill="1" applyBorder="1" applyAlignment="1">
      <alignment vertical="center"/>
      <protection/>
    </xf>
    <xf numFmtId="0" fontId="3" fillId="19" borderId="13" xfId="0" applyFont="1" applyFill="1" applyBorder="1" applyAlignment="1">
      <alignment vertical="center"/>
    </xf>
    <xf numFmtId="49" fontId="26" fillId="19" borderId="13" xfId="104" applyNumberFormat="1" applyFont="1" applyFill="1" applyBorder="1" applyAlignment="1">
      <alignment horizontal="center" vertical="center"/>
      <protection/>
    </xf>
    <xf numFmtId="0" fontId="26" fillId="19" borderId="13" xfId="104" applyFont="1" applyFill="1" applyBorder="1" applyAlignment="1">
      <alignment horizontal="center" vertical="center"/>
      <protection/>
    </xf>
    <xf numFmtId="4" fontId="27" fillId="19" borderId="13" xfId="104" applyNumberFormat="1" applyFont="1" applyFill="1" applyBorder="1" applyAlignment="1">
      <alignment vertical="center"/>
      <protection/>
    </xf>
    <xf numFmtId="0" fontId="3" fillId="0" borderId="12" xfId="104" applyFont="1" applyFill="1" applyBorder="1" applyAlignment="1">
      <alignment horizontal="center" vertical="center"/>
      <protection/>
    </xf>
    <xf numFmtId="0" fontId="3" fillId="0" borderId="0" xfId="101" applyFont="1" applyAlignment="1">
      <alignment vertical="center"/>
      <protection/>
    </xf>
    <xf numFmtId="0" fontId="26" fillId="0" borderId="13" xfId="104" applyFont="1" applyFill="1" applyBorder="1" applyAlignment="1">
      <alignment horizontal="center" vertical="center"/>
      <protection/>
    </xf>
    <xf numFmtId="0" fontId="3" fillId="0" borderId="0" xfId="101" applyFont="1" applyAlignment="1">
      <alignment horizontal="left" vertical="center"/>
      <protection/>
    </xf>
    <xf numFmtId="0" fontId="26" fillId="0" borderId="0" xfId="104" applyFont="1">
      <alignment/>
      <protection/>
    </xf>
    <xf numFmtId="0" fontId="3" fillId="0" borderId="12" xfId="104" applyFont="1" applyFill="1" applyBorder="1" applyAlignment="1">
      <alignment horizontal="center" vertical="center" wrapText="1"/>
      <protection/>
    </xf>
    <xf numFmtId="49" fontId="3" fillId="0" borderId="13" xfId="104" applyNumberFormat="1" applyFont="1" applyFill="1" applyBorder="1" applyAlignment="1">
      <alignment horizontal="center" vertical="center" wrapText="1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49" fontId="3" fillId="19" borderId="13" xfId="104" applyNumberFormat="1" applyFont="1" applyFill="1" applyBorder="1" applyAlignment="1">
      <alignment horizontal="center" vertical="center"/>
      <protection/>
    </xf>
    <xf numFmtId="0" fontId="3" fillId="19" borderId="13" xfId="104" applyFont="1" applyFill="1" applyBorder="1" applyAlignment="1">
      <alignment horizontal="center" vertical="center"/>
      <protection/>
    </xf>
    <xf numFmtId="0" fontId="0" fillId="0" borderId="12" xfId="104" applyFont="1" applyBorder="1" applyAlignment="1">
      <alignment horizontal="center" vertical="center"/>
      <protection/>
    </xf>
    <xf numFmtId="4" fontId="27" fillId="19" borderId="13" xfId="104" applyNumberFormat="1" applyFont="1" applyFill="1" applyBorder="1" applyAlignment="1">
      <alignment horizontal="right" vertical="center"/>
      <protection/>
    </xf>
    <xf numFmtId="4" fontId="27" fillId="19" borderId="13" xfId="104" applyNumberFormat="1" applyFont="1" applyFill="1" applyBorder="1" applyAlignment="1">
      <alignment vertical="center" wrapText="1"/>
      <protection/>
    </xf>
    <xf numFmtId="0" fontId="0" fillId="0" borderId="0" xfId="104" applyFont="1">
      <alignment/>
      <protection/>
    </xf>
    <xf numFmtId="4" fontId="3" fillId="19" borderId="13" xfId="0" applyNumberFormat="1" applyFont="1" applyFill="1" applyBorder="1" applyAlignment="1">
      <alignment vertical="center"/>
    </xf>
    <xf numFmtId="4" fontId="3" fillId="19" borderId="13" xfId="0" applyNumberFormat="1" applyFont="1" applyFill="1" applyBorder="1" applyAlignment="1">
      <alignment horizontal="right" vertical="center"/>
    </xf>
    <xf numFmtId="0" fontId="41" fillId="0" borderId="0" xfId="104" applyFont="1" applyAlignment="1">
      <alignment vertical="center"/>
      <protection/>
    </xf>
    <xf numFmtId="0" fontId="42" fillId="0" borderId="0" xfId="104" applyFont="1" applyAlignment="1">
      <alignment vertical="center"/>
      <protection/>
    </xf>
    <xf numFmtId="0" fontId="5" fillId="0" borderId="0" xfId="101" applyFont="1" applyAlignment="1">
      <alignment vertical="center" wrapText="1"/>
      <protection/>
    </xf>
    <xf numFmtId="49" fontId="43" fillId="0" borderId="0" xfId="104" applyNumberFormat="1" applyFont="1">
      <alignment/>
      <protection/>
    </xf>
    <xf numFmtId="49" fontId="24" fillId="19" borderId="13" xfId="104" applyNumberFormat="1" applyFont="1" applyFill="1" applyBorder="1" applyAlignment="1">
      <alignment horizontal="center" vertical="center" wrapText="1"/>
      <protection/>
    </xf>
    <xf numFmtId="49" fontId="32" fillId="0" borderId="12" xfId="104" applyNumberFormat="1" applyFont="1" applyFill="1" applyBorder="1" applyAlignment="1">
      <alignment horizontal="center" vertical="center"/>
      <protection/>
    </xf>
    <xf numFmtId="165" fontId="0" fillId="0" borderId="0" xfId="104" applyNumberFormat="1">
      <alignment/>
      <protection/>
    </xf>
    <xf numFmtId="165" fontId="0" fillId="0" borderId="0" xfId="104" applyNumberFormat="1" applyAlignment="1">
      <alignment vertical="center"/>
      <protection/>
    </xf>
    <xf numFmtId="49" fontId="3" fillId="0" borderId="13" xfId="104" applyNumberFormat="1" applyFont="1" applyFill="1" applyBorder="1" applyAlignment="1">
      <alignment horizontal="center" vertical="center"/>
      <protection/>
    </xf>
    <xf numFmtId="0" fontId="38" fillId="0" borderId="0" xfId="104" applyFont="1">
      <alignment/>
      <protection/>
    </xf>
    <xf numFmtId="0" fontId="3" fillId="19" borderId="13" xfId="104" applyFont="1" applyFill="1" applyBorder="1" applyAlignment="1">
      <alignment horizontal="center" vertical="center" wrapText="1"/>
      <protection/>
    </xf>
    <xf numFmtId="0" fontId="38" fillId="0" borderId="0" xfId="104" applyFont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0" fillId="0" borderId="0" xfId="106">
      <alignment/>
      <protection/>
    </xf>
    <xf numFmtId="0" fontId="31" fillId="0" borderId="0" xfId="106" applyFont="1">
      <alignment/>
      <protection/>
    </xf>
    <xf numFmtId="0" fontId="0" fillId="0" borderId="0" xfId="104" applyBorder="1" applyAlignment="1">
      <alignment vertical="center"/>
      <protection/>
    </xf>
    <xf numFmtId="4" fontId="3" fillId="0" borderId="13" xfId="106" applyNumberFormat="1" applyFont="1" applyFill="1" applyBorder="1" applyAlignment="1">
      <alignment vertical="center"/>
      <protection/>
    </xf>
    <xf numFmtId="0" fontId="27" fillId="0" borderId="12" xfId="106" applyFont="1" applyBorder="1" applyAlignment="1">
      <alignment horizontal="center" vertical="center" wrapText="1"/>
      <protection/>
    </xf>
    <xf numFmtId="0" fontId="3" fillId="0" borderId="13" xfId="106" applyFont="1" applyBorder="1" applyAlignment="1">
      <alignment horizontal="center" vertical="center" wrapText="1"/>
      <protection/>
    </xf>
    <xf numFmtId="0" fontId="27" fillId="0" borderId="13" xfId="106" applyFont="1" applyBorder="1" applyAlignment="1">
      <alignment horizontal="center" vertical="center" wrapText="1"/>
      <protection/>
    </xf>
    <xf numFmtId="0" fontId="27" fillId="0" borderId="13" xfId="106" applyFont="1" applyBorder="1" applyAlignment="1">
      <alignment horizontal="center" vertical="center" wrapText="1"/>
      <protection/>
    </xf>
    <xf numFmtId="0" fontId="0" fillId="0" borderId="0" xfId="106" applyAlignment="1">
      <alignment vertical="center"/>
      <protection/>
    </xf>
    <xf numFmtId="0" fontId="27" fillId="0" borderId="12" xfId="104" applyFont="1" applyFill="1" applyBorder="1" applyAlignment="1">
      <alignment horizontal="center" vertical="center" wrapText="1"/>
      <protection/>
    </xf>
    <xf numFmtId="49" fontId="27" fillId="0" borderId="13" xfId="104" applyNumberFormat="1" applyFont="1" applyFill="1" applyBorder="1" applyAlignment="1">
      <alignment horizontal="center" vertical="center" wrapText="1"/>
      <protection/>
    </xf>
    <xf numFmtId="0" fontId="27" fillId="0" borderId="13" xfId="104" applyFont="1" applyFill="1" applyBorder="1" applyAlignment="1">
      <alignment horizontal="center" vertical="center" wrapText="1"/>
      <protection/>
    </xf>
    <xf numFmtId="0" fontId="3" fillId="0" borderId="0" xfId="104" applyFont="1" applyFill="1" applyBorder="1" applyAlignment="1">
      <alignment horizontal="center" vertical="center" wrapText="1"/>
      <protection/>
    </xf>
    <xf numFmtId="49" fontId="3" fillId="0" borderId="0" xfId="104" applyNumberFormat="1" applyFont="1" applyFill="1" applyBorder="1" applyAlignment="1">
      <alignment horizontal="center" vertical="center" wrapText="1"/>
      <protection/>
    </xf>
    <xf numFmtId="0" fontId="25" fillId="0" borderId="12" xfId="106" applyFont="1" applyFill="1" applyBorder="1" applyAlignment="1">
      <alignment horizontal="center" vertical="center"/>
      <protection/>
    </xf>
    <xf numFmtId="0" fontId="3" fillId="19" borderId="12" xfId="104" applyFont="1" applyFill="1" applyBorder="1" applyAlignment="1">
      <alignment horizontal="center" vertical="center" wrapText="1"/>
      <protection/>
    </xf>
    <xf numFmtId="0" fontId="3" fillId="0" borderId="0" xfId="101" applyFont="1" applyFill="1" applyAlignment="1">
      <alignment horizontal="left" vertical="center"/>
      <protection/>
    </xf>
    <xf numFmtId="4" fontId="0" fillId="0" borderId="0" xfId="104" applyNumberFormat="1" applyFont="1" applyFill="1" applyAlignment="1">
      <alignment vertical="center" wrapText="1"/>
      <protection/>
    </xf>
    <xf numFmtId="0" fontId="27" fillId="19" borderId="12" xfId="104" applyFont="1" applyFill="1" applyBorder="1" applyAlignment="1">
      <alignment horizontal="center" vertical="center" wrapText="1"/>
      <protection/>
    </xf>
    <xf numFmtId="0" fontId="39" fillId="0" borderId="0" xfId="101" applyFont="1" applyAlignment="1">
      <alignment vertical="center"/>
      <protection/>
    </xf>
    <xf numFmtId="0" fontId="23" fillId="0" borderId="0" xfId="101" applyFont="1" applyAlignment="1">
      <alignment/>
      <protection/>
    </xf>
    <xf numFmtId="0" fontId="4" fillId="0" borderId="0" xfId="104" applyFont="1" applyAlignment="1">
      <alignment horizontal="center"/>
      <protection/>
    </xf>
    <xf numFmtId="49" fontId="44" fillId="0" borderId="0" xfId="104" applyNumberFormat="1" applyFont="1" applyAlignment="1">
      <alignment horizontal="center"/>
      <protection/>
    </xf>
    <xf numFmtId="0" fontId="3" fillId="0" borderId="0" xfId="101" applyFont="1" applyAlignment="1">
      <alignment horizontal="left" vertical="center" wrapText="1"/>
      <protection/>
    </xf>
    <xf numFmtId="0" fontId="3" fillId="0" borderId="13" xfId="104" applyFont="1" applyBorder="1" applyAlignment="1">
      <alignment vertical="center" wrapText="1"/>
      <protection/>
    </xf>
    <xf numFmtId="0" fontId="3" fillId="0" borderId="0" xfId="104" applyFont="1" applyBorder="1" applyAlignment="1">
      <alignment vertical="center" wrapText="1"/>
      <protection/>
    </xf>
    <xf numFmtId="0" fontId="3" fillId="0" borderId="0" xfId="104" applyFont="1" applyBorder="1" applyAlignment="1">
      <alignment vertical="center"/>
      <protection/>
    </xf>
    <xf numFmtId="49" fontId="3" fillId="0" borderId="0" xfId="104" applyNumberFormat="1" applyFont="1" applyFill="1" applyBorder="1" applyAlignment="1">
      <alignment horizontal="center" vertical="center"/>
      <protection/>
    </xf>
    <xf numFmtId="4" fontId="3" fillId="0" borderId="0" xfId="104" applyNumberFormat="1" applyFont="1" applyBorder="1" applyAlignment="1">
      <alignment vertical="center"/>
      <protection/>
    </xf>
    <xf numFmtId="0" fontId="31" fillId="0" borderId="0" xfId="104" applyFont="1">
      <alignment/>
      <protection/>
    </xf>
    <xf numFmtId="0" fontId="3" fillId="0" borderId="13" xfId="106" applyFont="1" applyFill="1" applyBorder="1" applyAlignment="1">
      <alignment horizontal="center" vertical="center"/>
      <protection/>
    </xf>
    <xf numFmtId="3" fontId="24" fillId="0" borderId="0" xfId="104" applyNumberFormat="1" applyFont="1" applyAlignment="1">
      <alignment horizontal="center" vertical="center"/>
      <protection/>
    </xf>
    <xf numFmtId="0" fontId="3" fillId="0" borderId="0" xfId="96" applyFont="1" applyAlignment="1">
      <alignment vertical="center" wrapText="1"/>
      <protection/>
    </xf>
    <xf numFmtId="0" fontId="24" fillId="0" borderId="0" xfId="96" applyFont="1" applyAlignment="1">
      <alignment horizontal="right" vertical="center" wrapText="1"/>
      <protection/>
    </xf>
    <xf numFmtId="4" fontId="2" fillId="0" borderId="0" xfId="101" applyNumberFormat="1" applyAlignment="1">
      <alignment vertical="center" wrapText="1"/>
      <protection/>
    </xf>
    <xf numFmtId="4" fontId="0" fillId="0" borderId="0" xfId="104" applyNumberFormat="1" applyAlignment="1">
      <alignment vertical="center" wrapText="1"/>
      <protection/>
    </xf>
    <xf numFmtId="4" fontId="3" fillId="0" borderId="13" xfId="104" applyNumberFormat="1" applyFont="1" applyFill="1" applyBorder="1" applyAlignment="1">
      <alignment vertical="center" wrapText="1"/>
      <protection/>
    </xf>
    <xf numFmtId="4" fontId="24" fillId="0" borderId="0" xfId="104" applyNumberFormat="1" applyFont="1" applyAlignment="1">
      <alignment vertical="center" wrapText="1"/>
      <protection/>
    </xf>
    <xf numFmtId="49" fontId="33" fillId="0" borderId="13" xfId="104" applyNumberFormat="1" applyFont="1" applyFill="1" applyBorder="1" applyAlignment="1">
      <alignment horizontal="center" vertical="center" wrapText="1"/>
      <protection/>
    </xf>
    <xf numFmtId="0" fontId="27" fillId="0" borderId="13" xfId="104" applyFont="1" applyFill="1" applyBorder="1" applyAlignment="1">
      <alignment horizontal="left" vertical="center" wrapText="1"/>
      <protection/>
    </xf>
    <xf numFmtId="49" fontId="27" fillId="19" borderId="13" xfId="104" applyNumberFormat="1" applyFont="1" applyFill="1" applyBorder="1" applyAlignment="1">
      <alignment horizontal="center" vertical="center" wrapText="1"/>
      <protection/>
    </xf>
    <xf numFmtId="0" fontId="28" fillId="19" borderId="13" xfId="99" applyFont="1" applyFill="1" applyBorder="1" applyAlignment="1">
      <alignment vertical="center" wrapText="1"/>
      <protection/>
    </xf>
    <xf numFmtId="0" fontId="3" fillId="0" borderId="13" xfId="104" applyFont="1" applyFill="1" applyBorder="1" applyAlignment="1">
      <alignment horizontal="left" vertical="center" wrapText="1"/>
      <protection/>
    </xf>
    <xf numFmtId="4" fontId="3" fillId="0" borderId="14" xfId="104" applyNumberFormat="1" applyFont="1" applyFill="1" applyBorder="1" applyAlignment="1">
      <alignment vertical="center" wrapText="1"/>
      <protection/>
    </xf>
    <xf numFmtId="49" fontId="2" fillId="0" borderId="0" xfId="101" applyNumberFormat="1" applyAlignment="1">
      <alignment vertical="center" wrapText="1"/>
      <protection/>
    </xf>
    <xf numFmtId="49" fontId="0" fillId="0" borderId="0" xfId="104" applyNumberFormat="1" applyAlignment="1">
      <alignment vertical="center" wrapText="1"/>
      <protection/>
    </xf>
    <xf numFmtId="49" fontId="24" fillId="0" borderId="11" xfId="104" applyNumberFormat="1" applyFont="1" applyBorder="1" applyAlignment="1">
      <alignment horizontal="center" vertical="center" wrapText="1"/>
      <protection/>
    </xf>
    <xf numFmtId="0" fontId="26" fillId="19" borderId="13" xfId="99" applyFont="1" applyFill="1" applyBorder="1" applyAlignment="1">
      <alignment horizontal="left" vertical="center" wrapText="1"/>
      <protection/>
    </xf>
    <xf numFmtId="0" fontId="27" fillId="0" borderId="13" xfId="104" applyFont="1" applyBorder="1" applyAlignment="1">
      <alignment horizontal="center" vertical="center" wrapText="1"/>
      <protection/>
    </xf>
    <xf numFmtId="0" fontId="27" fillId="0" borderId="13" xfId="104" applyFont="1" applyBorder="1" applyAlignment="1">
      <alignment horizontal="center" vertical="center" wrapText="1"/>
      <protection/>
    </xf>
    <xf numFmtId="49" fontId="27" fillId="0" borderId="13" xfId="104" applyNumberFormat="1" applyFont="1" applyBorder="1" applyAlignment="1">
      <alignment horizontal="center" vertical="center" wrapText="1"/>
      <protection/>
    </xf>
    <xf numFmtId="0" fontId="28" fillId="0" borderId="13" xfId="99" applyFont="1" applyFill="1" applyBorder="1" applyAlignment="1">
      <alignment vertical="center" wrapText="1"/>
      <protection/>
    </xf>
    <xf numFmtId="0" fontId="27" fillId="19" borderId="13" xfId="99" applyFont="1" applyFill="1" applyBorder="1" applyAlignment="1">
      <alignment horizontal="left" vertical="center" wrapText="1"/>
      <protection/>
    </xf>
    <xf numFmtId="0" fontId="27" fillId="0" borderId="13" xfId="104" applyFont="1" applyBorder="1" applyAlignment="1">
      <alignment vertical="center" wrapText="1"/>
      <protection/>
    </xf>
    <xf numFmtId="0" fontId="3" fillId="0" borderId="12" xfId="104" applyFont="1" applyBorder="1" applyAlignment="1">
      <alignment horizontal="center" vertical="center"/>
      <protection/>
    </xf>
    <xf numFmtId="4" fontId="27" fillId="0" borderId="13" xfId="104" applyNumberFormat="1" applyFont="1" applyFill="1" applyBorder="1" applyAlignment="1">
      <alignment vertical="center" wrapText="1"/>
      <protection/>
    </xf>
    <xf numFmtId="0" fontId="24" fillId="20" borderId="12" xfId="104" applyFont="1" applyFill="1" applyBorder="1" applyAlignment="1">
      <alignment horizontal="center" vertical="center"/>
      <protection/>
    </xf>
    <xf numFmtId="0" fontId="27" fillId="19" borderId="13" xfId="104" applyFont="1" applyFill="1" applyBorder="1" applyAlignment="1">
      <alignment horizontal="left" vertical="center" wrapText="1"/>
      <protection/>
    </xf>
    <xf numFmtId="0" fontId="3" fillId="19" borderId="13" xfId="104" applyFont="1" applyFill="1" applyBorder="1" applyAlignment="1">
      <alignment horizontal="left" vertical="center" wrapText="1"/>
      <protection/>
    </xf>
    <xf numFmtId="49" fontId="24" fillId="20" borderId="13" xfId="104" applyNumberFormat="1" applyFont="1" applyFill="1" applyBorder="1" applyAlignment="1">
      <alignment horizontal="center" vertical="center"/>
      <protection/>
    </xf>
    <xf numFmtId="0" fontId="24" fillId="20" borderId="13" xfId="104" applyFont="1" applyFill="1" applyBorder="1" applyAlignment="1">
      <alignment horizontal="center" vertical="center"/>
      <protection/>
    </xf>
    <xf numFmtId="4" fontId="24" fillId="20" borderId="13" xfId="104" applyNumberFormat="1" applyFont="1" applyFill="1" applyBorder="1" applyAlignment="1">
      <alignment vertical="center"/>
      <protection/>
    </xf>
    <xf numFmtId="49" fontId="24" fillId="19" borderId="13" xfId="104" applyNumberFormat="1" applyFont="1" applyFill="1" applyBorder="1" applyAlignment="1">
      <alignment horizontal="center" vertical="center"/>
      <protection/>
    </xf>
    <xf numFmtId="0" fontId="27" fillId="19" borderId="13" xfId="99" applyFont="1" applyFill="1" applyBorder="1" applyAlignment="1">
      <alignment vertical="center" wrapText="1"/>
      <protection/>
    </xf>
    <xf numFmtId="49" fontId="3" fillId="0" borderId="13" xfId="0" applyNumberFormat="1" applyFont="1" applyBorder="1" applyAlignment="1">
      <alignment vertical="center"/>
    </xf>
    <xf numFmtId="49" fontId="24" fillId="0" borderId="13" xfId="104" applyNumberFormat="1" applyFont="1" applyBorder="1" applyAlignment="1">
      <alignment horizontal="center" vertical="center"/>
      <protection/>
    </xf>
    <xf numFmtId="0" fontId="3" fillId="0" borderId="13" xfId="104" applyFont="1" applyFill="1" applyBorder="1" applyAlignment="1">
      <alignment horizontal="left" vertical="center"/>
      <protection/>
    </xf>
    <xf numFmtId="0" fontId="3" fillId="19" borderId="13" xfId="104" applyFont="1" applyFill="1" applyBorder="1" applyAlignment="1">
      <alignment horizontal="left" vertical="center"/>
      <protection/>
    </xf>
    <xf numFmtId="49" fontId="4" fillId="19" borderId="13" xfId="104" applyNumberFormat="1" applyFont="1" applyFill="1" applyBorder="1" applyAlignment="1">
      <alignment horizontal="center" vertical="center"/>
      <protection/>
    </xf>
    <xf numFmtId="0" fontId="27" fillId="19" borderId="13" xfId="104" applyFont="1" applyFill="1" applyBorder="1" applyAlignment="1">
      <alignment horizontal="left" vertical="center"/>
      <protection/>
    </xf>
    <xf numFmtId="0" fontId="24" fillId="20" borderId="13" xfId="104" applyFont="1" applyFill="1" applyBorder="1" applyAlignment="1">
      <alignment vertical="center"/>
      <protection/>
    </xf>
    <xf numFmtId="49" fontId="29" fillId="0" borderId="12" xfId="104" applyNumberFormat="1" applyFont="1" applyFill="1" applyBorder="1" applyAlignment="1">
      <alignment horizontal="center" vertical="center"/>
      <protection/>
    </xf>
    <xf numFmtId="49" fontId="26" fillId="0" borderId="13" xfId="104" applyNumberFormat="1" applyFont="1" applyFill="1" applyBorder="1" applyAlignment="1">
      <alignment horizontal="center" vertical="center"/>
      <protection/>
    </xf>
    <xf numFmtId="49" fontId="24" fillId="0" borderId="13" xfId="104" applyNumberFormat="1" applyFont="1" applyFill="1" applyBorder="1" applyAlignment="1">
      <alignment horizontal="center" vertical="center" wrapText="1"/>
      <protection/>
    </xf>
    <xf numFmtId="49" fontId="27" fillId="0" borderId="13" xfId="104" applyNumberFormat="1" applyFont="1" applyFill="1" applyBorder="1" applyAlignment="1">
      <alignment horizontal="left" vertical="center" wrapText="1"/>
      <protection/>
    </xf>
    <xf numFmtId="49" fontId="27" fillId="0" borderId="13" xfId="104" applyNumberFormat="1" applyFont="1" applyFill="1" applyBorder="1" applyAlignment="1">
      <alignment vertical="center" wrapText="1"/>
      <protection/>
    </xf>
    <xf numFmtId="0" fontId="3" fillId="0" borderId="13" xfId="99" applyFont="1" applyFill="1" applyBorder="1" applyAlignment="1">
      <alignment vertical="center" wrapText="1"/>
      <protection/>
    </xf>
    <xf numFmtId="0" fontId="27" fillId="19" borderId="13" xfId="104" applyFont="1" applyFill="1" applyBorder="1" applyAlignment="1">
      <alignment vertical="center"/>
      <protection/>
    </xf>
    <xf numFmtId="49" fontId="3" fillId="0" borderId="14" xfId="0" applyNumberFormat="1" applyFont="1" applyBorder="1" applyAlignment="1">
      <alignment vertical="center"/>
    </xf>
    <xf numFmtId="0" fontId="3" fillId="0" borderId="0" xfId="101" applyFont="1" applyFill="1" applyAlignment="1">
      <alignment horizontal="left" vertical="center" wrapText="1"/>
      <protection/>
    </xf>
    <xf numFmtId="0" fontId="5" fillId="0" borderId="0" xfId="101" applyFont="1" applyFill="1" applyAlignment="1">
      <alignment vertical="center" wrapText="1"/>
      <protection/>
    </xf>
    <xf numFmtId="49" fontId="5" fillId="0" borderId="0" xfId="101" applyNumberFormat="1" applyFont="1" applyFill="1" applyAlignment="1">
      <alignment vertical="center" wrapText="1"/>
      <protection/>
    </xf>
    <xf numFmtId="0" fontId="0" fillId="0" borderId="0" xfId="101" applyFont="1" applyFill="1" applyAlignment="1">
      <alignment horizontal="center" vertical="center" wrapText="1"/>
      <protection/>
    </xf>
    <xf numFmtId="0" fontId="0" fillId="0" borderId="0" xfId="101" applyFont="1" applyFill="1" applyAlignment="1">
      <alignment vertical="center" wrapText="1"/>
      <protection/>
    </xf>
    <xf numFmtId="49" fontId="0" fillId="0" borderId="0" xfId="101" applyNumberFormat="1" applyFont="1" applyFill="1" applyAlignment="1">
      <alignment horizontal="center" vertical="center" wrapText="1"/>
      <protection/>
    </xf>
    <xf numFmtId="4" fontId="0" fillId="0" borderId="0" xfId="0" applyNumberFormat="1" applyFont="1" applyFill="1" applyAlignment="1">
      <alignment vertical="center" wrapText="1"/>
    </xf>
    <xf numFmtId="0" fontId="0" fillId="0" borderId="0" xfId="104" applyFont="1" applyFill="1" applyAlignment="1">
      <alignment horizontal="center" vertical="center" wrapText="1"/>
      <protection/>
    </xf>
    <xf numFmtId="49" fontId="0" fillId="0" borderId="0" xfId="104" applyNumberFormat="1" applyFont="1" applyFill="1" applyAlignment="1">
      <alignment horizontal="center" vertical="center" wrapText="1"/>
      <protection/>
    </xf>
    <xf numFmtId="0" fontId="24" fillId="0" borderId="10" xfId="104" applyFont="1" applyBorder="1" applyAlignment="1">
      <alignment horizontal="center" vertical="center" wrapText="1"/>
      <protection/>
    </xf>
    <xf numFmtId="0" fontId="24" fillId="19" borderId="11" xfId="104" applyFont="1" applyFill="1" applyBorder="1" applyAlignment="1">
      <alignment horizontal="center" vertical="center" wrapText="1"/>
      <protection/>
    </xf>
    <xf numFmtId="0" fontId="34" fillId="19" borderId="13" xfId="104" applyFont="1" applyFill="1" applyBorder="1" applyAlignment="1">
      <alignment vertical="center" wrapText="1"/>
      <protection/>
    </xf>
    <xf numFmtId="0" fontId="26" fillId="19" borderId="13" xfId="104" applyFont="1" applyFill="1" applyBorder="1" applyAlignment="1">
      <alignment horizontal="left" vertical="center" wrapText="1"/>
      <protection/>
    </xf>
    <xf numFmtId="0" fontId="26" fillId="0" borderId="13" xfId="104" applyFont="1" applyFill="1" applyBorder="1" applyAlignment="1">
      <alignment horizontal="left" vertical="center" wrapText="1"/>
      <protection/>
    </xf>
    <xf numFmtId="49" fontId="34" fillId="0" borderId="13" xfId="104" applyNumberFormat="1" applyFont="1" applyFill="1" applyBorder="1" applyAlignment="1">
      <alignment horizontal="center" vertical="center"/>
      <protection/>
    </xf>
    <xf numFmtId="0" fontId="34" fillId="0" borderId="13" xfId="104" applyFont="1" applyFill="1" applyBorder="1" applyAlignment="1">
      <alignment vertical="center" wrapText="1"/>
      <protection/>
    </xf>
    <xf numFmtId="4" fontId="27" fillId="0" borderId="13" xfId="104" applyNumberFormat="1" applyFont="1" applyFill="1" applyBorder="1" applyAlignment="1">
      <alignment vertical="center"/>
      <protection/>
    </xf>
    <xf numFmtId="4" fontId="26" fillId="19" borderId="14" xfId="104" applyNumberFormat="1" applyFont="1" applyFill="1" applyBorder="1" applyAlignment="1">
      <alignment vertical="center"/>
      <protection/>
    </xf>
    <xf numFmtId="49" fontId="33" fillId="0" borderId="13" xfId="104" applyNumberFormat="1" applyFont="1" applyFill="1" applyBorder="1" applyAlignment="1">
      <alignment horizontal="center" vertical="center"/>
      <protection/>
    </xf>
    <xf numFmtId="0" fontId="3" fillId="0" borderId="13" xfId="104" applyFont="1" applyFill="1" applyBorder="1" applyAlignment="1">
      <alignment vertical="center" wrapText="1"/>
      <protection/>
    </xf>
    <xf numFmtId="0" fontId="24" fillId="0" borderId="11" xfId="104" applyFont="1" applyBorder="1" applyAlignment="1">
      <alignment horizontal="center" vertical="center"/>
      <protection/>
    </xf>
    <xf numFmtId="0" fontId="24" fillId="25" borderId="13" xfId="104" applyFont="1" applyFill="1" applyBorder="1" applyAlignment="1">
      <alignment horizontal="left" vertical="center" wrapText="1"/>
      <protection/>
    </xf>
    <xf numFmtId="4" fontId="29" fillId="25" borderId="13" xfId="104" applyNumberFormat="1" applyFont="1" applyFill="1" applyBorder="1" applyAlignment="1">
      <alignment vertical="center"/>
      <protection/>
    </xf>
    <xf numFmtId="49" fontId="33" fillId="19" borderId="13" xfId="104" applyNumberFormat="1" applyFont="1" applyFill="1" applyBorder="1" applyAlignment="1">
      <alignment horizontal="center" vertical="center"/>
      <protection/>
    </xf>
    <xf numFmtId="0" fontId="27" fillId="6" borderId="12" xfId="106" applyFont="1" applyFill="1" applyBorder="1" applyAlignment="1">
      <alignment horizontal="center" vertical="center" wrapText="1"/>
      <protection/>
    </xf>
    <xf numFmtId="0" fontId="27" fillId="6" borderId="13" xfId="106" applyFont="1" applyFill="1" applyBorder="1" applyAlignment="1">
      <alignment horizontal="center" vertical="center" wrapText="1"/>
      <protection/>
    </xf>
    <xf numFmtId="0" fontId="27" fillId="6" borderId="13" xfId="106" applyFont="1" applyFill="1" applyBorder="1" applyAlignment="1">
      <alignment horizontal="center" vertical="center" wrapText="1"/>
      <protection/>
    </xf>
    <xf numFmtId="0" fontId="3" fillId="0" borderId="13" xfId="106" applyFont="1" applyFill="1" applyBorder="1" applyAlignment="1">
      <alignment horizontal="left" vertical="center"/>
      <protection/>
    </xf>
    <xf numFmtId="49" fontId="27" fillId="0" borderId="13" xfId="106" applyNumberFormat="1" applyFont="1" applyBorder="1" applyAlignment="1">
      <alignment horizontal="center" vertical="center" wrapText="1"/>
      <protection/>
    </xf>
    <xf numFmtId="0" fontId="3" fillId="0" borderId="13" xfId="106" applyFont="1" applyBorder="1" applyAlignment="1">
      <alignment horizontal="center" vertical="center" wrapText="1"/>
      <protection/>
    </xf>
    <xf numFmtId="49" fontId="3" fillId="0" borderId="13" xfId="106" applyNumberFormat="1" applyFont="1" applyBorder="1" applyAlignment="1">
      <alignment horizontal="center" vertical="center" wrapText="1"/>
      <protection/>
    </xf>
    <xf numFmtId="4" fontId="3" fillId="0" borderId="13" xfId="106" applyNumberFormat="1" applyFont="1" applyFill="1" applyBorder="1" applyAlignment="1">
      <alignment vertical="center" wrapText="1"/>
      <protection/>
    </xf>
    <xf numFmtId="0" fontId="27" fillId="19" borderId="13" xfId="104" applyFont="1" applyFill="1" applyBorder="1" applyAlignment="1">
      <alignment horizontal="center" vertical="center"/>
      <protection/>
    </xf>
    <xf numFmtId="49" fontId="27" fillId="19" borderId="13" xfId="104" applyNumberFormat="1" applyFont="1" applyFill="1" applyBorder="1" applyAlignment="1">
      <alignment horizontal="center" vertical="center"/>
      <protection/>
    </xf>
    <xf numFmtId="0" fontId="28" fillId="0" borderId="13" xfId="99" applyFont="1" applyFill="1" applyBorder="1" applyAlignment="1">
      <alignment vertical="center" wrapText="1"/>
      <protection/>
    </xf>
    <xf numFmtId="0" fontId="5" fillId="0" borderId="13" xfId="99" applyFont="1" applyFill="1" applyBorder="1" applyAlignment="1">
      <alignment vertical="center" wrapText="1"/>
      <protection/>
    </xf>
    <xf numFmtId="0" fontId="27" fillId="19" borderId="13" xfId="104" applyFont="1" applyFill="1" applyBorder="1" applyAlignment="1">
      <alignment vertical="center" wrapText="1"/>
      <protection/>
    </xf>
    <xf numFmtId="0" fontId="27" fillId="0" borderId="15" xfId="104" applyFont="1" applyFill="1" applyBorder="1" applyAlignment="1">
      <alignment horizontal="center" vertical="center" wrapText="1"/>
      <protection/>
    </xf>
    <xf numFmtId="0" fontId="27" fillId="0" borderId="16" xfId="104" applyFont="1" applyFill="1" applyBorder="1" applyAlignment="1">
      <alignment horizontal="center" vertical="center" wrapText="1"/>
      <protection/>
    </xf>
    <xf numFmtId="49" fontId="24" fillId="0" borderId="16" xfId="104" applyNumberFormat="1" applyFont="1" applyFill="1" applyBorder="1" applyAlignment="1">
      <alignment horizontal="center" vertical="center" wrapText="1"/>
      <protection/>
    </xf>
    <xf numFmtId="49" fontId="27" fillId="0" borderId="16" xfId="104" applyNumberFormat="1" applyFont="1" applyFill="1" applyBorder="1" applyAlignment="1">
      <alignment horizontal="left" vertical="center" wrapText="1"/>
      <protection/>
    </xf>
    <xf numFmtId="0" fontId="24" fillId="0" borderId="10" xfId="104" applyFont="1" applyBorder="1" applyAlignment="1">
      <alignment vertical="center" wrapText="1"/>
      <protection/>
    </xf>
    <xf numFmtId="0" fontId="29" fillId="0" borderId="0" xfId="104" applyFont="1" applyFill="1" applyAlignment="1">
      <alignment vertical="center"/>
      <protection/>
    </xf>
    <xf numFmtId="164" fontId="29" fillId="0" borderId="0" xfId="104" applyNumberFormat="1" applyFont="1" applyAlignment="1">
      <alignment vertical="center"/>
      <protection/>
    </xf>
    <xf numFmtId="164" fontId="29" fillId="19" borderId="0" xfId="104" applyNumberFormat="1" applyFont="1" applyFill="1" applyAlignment="1">
      <alignment vertical="center"/>
      <protection/>
    </xf>
    <xf numFmtId="164" fontId="29" fillId="0" borderId="0" xfId="104" applyNumberFormat="1" applyFont="1" applyFill="1" applyAlignment="1">
      <alignment vertical="center"/>
      <protection/>
    </xf>
    <xf numFmtId="164" fontId="29" fillId="0" borderId="0" xfId="104" applyNumberFormat="1" applyFont="1" applyAlignment="1">
      <alignment vertical="center" wrapText="1"/>
      <protection/>
    </xf>
    <xf numFmtId="0" fontId="29" fillId="0" borderId="0" xfId="104" applyFont="1" applyAlignment="1">
      <alignment vertical="center" wrapText="1"/>
      <protection/>
    </xf>
    <xf numFmtId="4" fontId="29" fillId="0" borderId="0" xfId="104" applyNumberFormat="1" applyFont="1" applyFill="1" applyAlignment="1">
      <alignment vertical="center"/>
      <protection/>
    </xf>
    <xf numFmtId="0" fontId="37" fillId="0" borderId="0" xfId="106" applyFont="1" applyAlignment="1">
      <alignment vertical="center"/>
      <protection/>
    </xf>
    <xf numFmtId="0" fontId="37" fillId="0" borderId="0" xfId="104" applyFont="1" applyFill="1" applyAlignment="1">
      <alignment vertical="center"/>
      <protection/>
    </xf>
    <xf numFmtId="164" fontId="37" fillId="0" borderId="0" xfId="106" applyNumberFormat="1" applyFont="1" applyAlignment="1">
      <alignment vertical="center"/>
      <protection/>
    </xf>
    <xf numFmtId="164" fontId="29" fillId="0" borderId="0" xfId="106" applyNumberFormat="1" applyFont="1" applyAlignment="1">
      <alignment vertical="center"/>
      <protection/>
    </xf>
    <xf numFmtId="4" fontId="4" fillId="0" borderId="0" xfId="104" applyNumberFormat="1" applyFont="1">
      <alignment/>
      <protection/>
    </xf>
    <xf numFmtId="0" fontId="27" fillId="0" borderId="15" xfId="104" applyFont="1" applyBorder="1" applyAlignment="1">
      <alignment horizontal="center" vertical="center"/>
      <protection/>
    </xf>
    <xf numFmtId="0" fontId="27" fillId="19" borderId="16" xfId="104" applyFont="1" applyFill="1" applyBorder="1" applyAlignment="1">
      <alignment horizontal="center" vertical="center"/>
      <protection/>
    </xf>
    <xf numFmtId="0" fontId="27" fillId="19" borderId="13" xfId="0" applyFont="1" applyFill="1" applyBorder="1" applyAlignment="1">
      <alignment vertical="center" wrapText="1"/>
    </xf>
    <xf numFmtId="4" fontId="26" fillId="19" borderId="17" xfId="104" applyNumberFormat="1" applyFont="1" applyFill="1" applyBorder="1" applyAlignment="1">
      <alignment vertical="center"/>
      <protection/>
    </xf>
    <xf numFmtId="0" fontId="27" fillId="19" borderId="15" xfId="104" applyFont="1" applyFill="1" applyBorder="1" applyAlignment="1">
      <alignment horizontal="center" vertical="center"/>
      <protection/>
    </xf>
    <xf numFmtId="49" fontId="33" fillId="19" borderId="16" xfId="104" applyNumberFormat="1" applyFont="1" applyFill="1" applyBorder="1" applyAlignment="1">
      <alignment horizontal="center" vertical="center"/>
      <protection/>
    </xf>
    <xf numFmtId="49" fontId="32" fillId="0" borderId="15" xfId="104" applyNumberFormat="1" applyFont="1" applyFill="1" applyBorder="1" applyAlignment="1">
      <alignment horizontal="center" vertical="center"/>
      <protection/>
    </xf>
    <xf numFmtId="49" fontId="32" fillId="0" borderId="16" xfId="104" applyNumberFormat="1" applyFont="1" applyFill="1" applyBorder="1" applyAlignment="1">
      <alignment horizontal="center" vertical="center"/>
      <protection/>
    </xf>
    <xf numFmtId="0" fontId="32" fillId="0" borderId="16" xfId="104" applyFont="1" applyFill="1" applyBorder="1" applyAlignment="1">
      <alignment horizontal="center" vertical="center"/>
      <protection/>
    </xf>
    <xf numFmtId="0" fontId="27" fillId="19" borderId="16" xfId="0" applyFont="1" applyFill="1" applyBorder="1" applyAlignment="1">
      <alignment vertical="center" wrapText="1"/>
    </xf>
    <xf numFmtId="4" fontId="27" fillId="19" borderId="16" xfId="104" applyNumberFormat="1" applyFont="1" applyFill="1" applyBorder="1" applyAlignment="1">
      <alignment vertical="center" wrapText="1"/>
      <protection/>
    </xf>
    <xf numFmtId="0" fontId="25" fillId="0" borderId="18" xfId="104" applyFont="1" applyFill="1" applyBorder="1" applyAlignment="1">
      <alignment horizontal="center" vertical="center" wrapText="1"/>
      <protection/>
    </xf>
    <xf numFmtId="0" fontId="25" fillId="0" borderId="0" xfId="104" applyFont="1" applyFill="1" applyBorder="1" applyAlignment="1">
      <alignment horizontal="center" vertical="center" wrapText="1"/>
      <protection/>
    </xf>
    <xf numFmtId="49" fontId="29" fillId="0" borderId="19" xfId="104" applyNumberFormat="1" applyFont="1" applyFill="1" applyBorder="1" applyAlignment="1">
      <alignment horizontal="center" vertical="center"/>
      <protection/>
    </xf>
    <xf numFmtId="0" fontId="26" fillId="0" borderId="14" xfId="104" applyFont="1" applyFill="1" applyBorder="1" applyAlignment="1">
      <alignment horizontal="center" vertical="center"/>
      <protection/>
    </xf>
    <xf numFmtId="4" fontId="0" fillId="0" borderId="0" xfId="104" applyNumberFormat="1" applyFill="1" applyAlignment="1">
      <alignment vertical="center" wrapText="1"/>
      <protection/>
    </xf>
    <xf numFmtId="4" fontId="5" fillId="0" borderId="0" xfId="101" applyNumberFormat="1" applyFont="1" applyFill="1" applyAlignment="1">
      <alignment vertical="center" wrapText="1"/>
      <protection/>
    </xf>
    <xf numFmtId="4" fontId="3" fillId="19" borderId="14" xfId="104" applyNumberFormat="1" applyFont="1" applyFill="1" applyBorder="1" applyAlignment="1">
      <alignment vertical="center"/>
      <protection/>
    </xf>
    <xf numFmtId="49" fontId="3" fillId="0" borderId="14" xfId="104" applyNumberFormat="1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left" vertical="center" wrapText="1"/>
      <protection/>
    </xf>
    <xf numFmtId="165" fontId="26" fillId="0" borderId="0" xfId="104" applyNumberFormat="1" applyFont="1" applyAlignment="1">
      <alignment vertical="center"/>
      <protection/>
    </xf>
    <xf numFmtId="1" fontId="3" fillId="0" borderId="0" xfId="101" applyNumberFormat="1" applyFont="1" applyFill="1" applyAlignment="1">
      <alignment horizontal="left" vertical="center" wrapText="1"/>
      <protection/>
    </xf>
    <xf numFmtId="1" fontId="5" fillId="0" borderId="0" xfId="101" applyNumberFormat="1" applyFont="1" applyFill="1" applyAlignment="1">
      <alignment vertical="center" wrapText="1"/>
      <protection/>
    </xf>
    <xf numFmtId="1" fontId="24" fillId="0" borderId="11" xfId="104" applyNumberFormat="1" applyFont="1" applyBorder="1" applyAlignment="1">
      <alignment horizontal="center" vertical="center" wrapText="1"/>
      <protection/>
    </xf>
    <xf numFmtId="1" fontId="3" fillId="0" borderId="13" xfId="104" applyNumberFormat="1" applyFont="1" applyFill="1" applyBorder="1" applyAlignment="1">
      <alignment horizontal="center" vertical="center"/>
      <protection/>
    </xf>
    <xf numFmtId="1" fontId="27" fillId="0" borderId="16" xfId="104" applyNumberFormat="1" applyFont="1" applyFill="1" applyBorder="1" applyAlignment="1">
      <alignment horizontal="center" vertical="center" wrapText="1"/>
      <protection/>
    </xf>
    <xf numFmtId="1" fontId="3" fillId="0" borderId="13" xfId="104" applyNumberFormat="1" applyFont="1" applyFill="1" applyBorder="1" applyAlignment="1">
      <alignment horizontal="center" vertical="center" wrapText="1"/>
      <protection/>
    </xf>
    <xf numFmtId="1" fontId="27" fillId="0" borderId="13" xfId="104" applyNumberFormat="1" applyFont="1" applyFill="1" applyBorder="1" applyAlignment="1">
      <alignment horizontal="center" vertical="center" wrapText="1"/>
      <protection/>
    </xf>
    <xf numFmtId="1" fontId="24" fillId="20" borderId="13" xfId="104" applyNumberFormat="1" applyFont="1" applyFill="1" applyBorder="1" applyAlignment="1">
      <alignment horizontal="center" vertical="center"/>
      <protection/>
    </xf>
    <xf numFmtId="1" fontId="26" fillId="0" borderId="13" xfId="106" applyNumberFormat="1" applyFont="1" applyFill="1" applyBorder="1" applyAlignment="1">
      <alignment horizontal="center" vertical="center"/>
      <protection/>
    </xf>
    <xf numFmtId="1" fontId="26" fillId="0" borderId="13" xfId="104" applyNumberFormat="1" applyFont="1" applyFill="1" applyBorder="1" applyAlignment="1">
      <alignment horizontal="center" vertical="center" wrapText="1"/>
      <protection/>
    </xf>
    <xf numFmtId="1" fontId="26" fillId="0" borderId="13" xfId="104" applyNumberFormat="1" applyFont="1" applyFill="1" applyBorder="1" applyAlignment="1">
      <alignment horizontal="center" vertical="center"/>
      <protection/>
    </xf>
    <xf numFmtId="1" fontId="3" fillId="0" borderId="0" xfId="101" applyNumberFormat="1" applyFont="1" applyAlignment="1">
      <alignment horizontal="left" vertical="center" wrapText="1"/>
      <protection/>
    </xf>
    <xf numFmtId="1" fontId="5" fillId="0" borderId="0" xfId="101" applyNumberFormat="1" applyFont="1" applyAlignment="1">
      <alignment vertical="center" wrapText="1"/>
      <protection/>
    </xf>
    <xf numFmtId="1" fontId="2" fillId="0" borderId="0" xfId="101" applyNumberFormat="1" applyAlignment="1">
      <alignment vertical="center" wrapText="1"/>
      <protection/>
    </xf>
    <xf numFmtId="1" fontId="0" fillId="0" borderId="0" xfId="104" applyNumberFormat="1" applyAlignment="1">
      <alignment vertical="center" wrapText="1"/>
      <protection/>
    </xf>
    <xf numFmtId="1" fontId="24" fillId="0" borderId="11" xfId="104" applyNumberFormat="1" applyFont="1" applyBorder="1" applyAlignment="1">
      <alignment horizontal="center" vertical="center" wrapText="1"/>
      <protection/>
    </xf>
    <xf numFmtId="1" fontId="34" fillId="0" borderId="13" xfId="104" applyNumberFormat="1" applyFont="1" applyFill="1" applyBorder="1" applyAlignment="1">
      <alignment horizontal="center" vertical="center" wrapText="1"/>
      <protection/>
    </xf>
    <xf numFmtId="1" fontId="26" fillId="19" borderId="13" xfId="104" applyNumberFormat="1" applyFont="1" applyFill="1" applyBorder="1" applyAlignment="1">
      <alignment horizontal="center" vertical="center" wrapText="1"/>
      <protection/>
    </xf>
    <xf numFmtId="1" fontId="27" fillId="0" borderId="13" xfId="104" applyNumberFormat="1" applyFont="1" applyBorder="1" applyAlignment="1">
      <alignment horizontal="center" vertical="center" wrapText="1"/>
      <protection/>
    </xf>
    <xf numFmtId="1" fontId="3" fillId="0" borderId="13" xfId="104" applyNumberFormat="1" applyFont="1" applyBorder="1" applyAlignment="1">
      <alignment vertical="center" wrapText="1"/>
      <protection/>
    </xf>
    <xf numFmtId="1" fontId="3" fillId="0" borderId="0" xfId="104" applyNumberFormat="1" applyFont="1" applyBorder="1" applyAlignment="1">
      <alignment vertical="center" wrapText="1"/>
      <protection/>
    </xf>
    <xf numFmtId="1" fontId="27" fillId="19" borderId="13" xfId="104" applyNumberFormat="1" applyFont="1" applyFill="1" applyBorder="1" applyAlignment="1">
      <alignment horizontal="center" vertical="center" wrapText="1"/>
      <protection/>
    </xf>
    <xf numFmtId="1" fontId="3" fillId="0" borderId="0" xfId="101" applyNumberFormat="1" applyFont="1" applyAlignment="1">
      <alignment horizontal="left" vertical="center"/>
      <protection/>
    </xf>
    <xf numFmtId="1" fontId="5" fillId="0" borderId="0" xfId="101" applyNumberFormat="1" applyFont="1" applyAlignment="1">
      <alignment vertical="center"/>
      <protection/>
    </xf>
    <xf numFmtId="1" fontId="2" fillId="0" borderId="0" xfId="101" applyNumberFormat="1" applyAlignment="1">
      <alignment vertical="center"/>
      <protection/>
    </xf>
    <xf numFmtId="1" fontId="0" fillId="0" borderId="0" xfId="104" applyNumberFormat="1" applyAlignment="1">
      <alignment vertical="center"/>
      <protection/>
    </xf>
    <xf numFmtId="1" fontId="24" fillId="0" borderId="11" xfId="104" applyNumberFormat="1" applyFont="1" applyBorder="1" applyAlignment="1">
      <alignment horizontal="center" vertical="center"/>
      <protection/>
    </xf>
    <xf numFmtId="1" fontId="24" fillId="25" borderId="13" xfId="104" applyNumberFormat="1" applyFont="1" applyFill="1" applyBorder="1" applyAlignment="1">
      <alignment horizontal="center" vertical="center"/>
      <protection/>
    </xf>
    <xf numFmtId="1" fontId="27" fillId="19" borderId="13" xfId="104" applyNumberFormat="1" applyFont="1" applyFill="1" applyBorder="1" applyAlignment="1">
      <alignment horizontal="center" vertical="center"/>
      <protection/>
    </xf>
    <xf numFmtId="1" fontId="27" fillId="0" borderId="13" xfId="104" applyNumberFormat="1" applyFont="1" applyFill="1" applyBorder="1" applyAlignment="1">
      <alignment horizontal="center" vertical="center"/>
      <protection/>
    </xf>
    <xf numFmtId="1" fontId="27" fillId="19" borderId="16" xfId="104" applyNumberFormat="1" applyFont="1" applyFill="1" applyBorder="1" applyAlignment="1">
      <alignment horizontal="center" vertical="center"/>
      <protection/>
    </xf>
    <xf numFmtId="1" fontId="26" fillId="19" borderId="13" xfId="104" applyNumberFormat="1" applyFont="1" applyFill="1" applyBorder="1" applyAlignment="1">
      <alignment horizontal="center" vertical="center"/>
      <protection/>
    </xf>
    <xf numFmtId="1" fontId="27" fillId="6" borderId="13" xfId="106" applyNumberFormat="1" applyFont="1" applyFill="1" applyBorder="1" applyAlignment="1">
      <alignment horizontal="center" vertical="center" wrapText="1"/>
      <protection/>
    </xf>
    <xf numFmtId="1" fontId="27" fillId="0" borderId="13" xfId="106" applyNumberFormat="1" applyFont="1" applyFill="1" applyBorder="1" applyAlignment="1">
      <alignment horizontal="center" vertical="center" wrapText="1"/>
      <protection/>
    </xf>
    <xf numFmtId="1" fontId="26" fillId="0" borderId="13" xfId="106" applyNumberFormat="1" applyFont="1" applyFill="1" applyBorder="1" applyAlignment="1">
      <alignment horizontal="center" vertical="center" wrapText="1"/>
      <protection/>
    </xf>
    <xf numFmtId="1" fontId="30" fillId="0" borderId="13" xfId="106" applyNumberFormat="1" applyFont="1" applyFill="1" applyBorder="1" applyAlignment="1">
      <alignment horizontal="center" vertical="center" wrapText="1"/>
      <protection/>
    </xf>
    <xf numFmtId="1" fontId="27" fillId="0" borderId="16" xfId="104" applyNumberFormat="1" applyFont="1" applyFill="1" applyBorder="1" applyAlignment="1">
      <alignment horizontal="center" vertical="center"/>
      <protection/>
    </xf>
    <xf numFmtId="1" fontId="3" fillId="0" borderId="13" xfId="104" applyNumberFormat="1" applyFont="1" applyBorder="1" applyAlignment="1">
      <alignment horizontal="center" vertical="center" wrapText="1"/>
      <protection/>
    </xf>
    <xf numFmtId="1" fontId="25" fillId="0" borderId="0" xfId="104" applyNumberFormat="1" applyFont="1" applyFill="1" applyBorder="1" applyAlignment="1">
      <alignment horizontal="center" vertical="center" wrapText="1"/>
      <protection/>
    </xf>
    <xf numFmtId="1" fontId="26" fillId="19" borderId="17" xfId="104" applyNumberFormat="1" applyFont="1" applyFill="1" applyBorder="1" applyAlignment="1">
      <alignment horizontal="center" vertical="center" wrapText="1"/>
      <protection/>
    </xf>
    <xf numFmtId="1" fontId="26" fillId="19" borderId="14" xfId="104" applyNumberFormat="1" applyFont="1" applyFill="1" applyBorder="1" applyAlignment="1">
      <alignment horizontal="center" vertical="center" wrapText="1"/>
      <protection/>
    </xf>
    <xf numFmtId="4" fontId="45" fillId="0" borderId="0" xfId="104" applyNumberFormat="1" applyFont="1">
      <alignment/>
      <protection/>
    </xf>
    <xf numFmtId="1" fontId="34" fillId="19" borderId="16" xfId="104" applyNumberFormat="1" applyFont="1" applyFill="1" applyBorder="1" applyAlignment="1">
      <alignment horizontal="center" vertical="center" wrapText="1"/>
      <protection/>
    </xf>
    <xf numFmtId="0" fontId="34" fillId="19" borderId="16" xfId="104" applyFont="1" applyFill="1" applyBorder="1" applyAlignment="1">
      <alignment horizontal="center" vertical="center"/>
      <protection/>
    </xf>
    <xf numFmtId="49" fontId="34" fillId="19" borderId="16" xfId="104" applyNumberFormat="1" applyFont="1" applyFill="1" applyBorder="1" applyAlignment="1">
      <alignment horizontal="center" vertical="center"/>
      <protection/>
    </xf>
    <xf numFmtId="4" fontId="26" fillId="0" borderId="0" xfId="104" applyNumberFormat="1" applyFont="1" applyFill="1" applyBorder="1" applyAlignment="1">
      <alignment vertical="center" wrapText="1"/>
      <protection/>
    </xf>
    <xf numFmtId="4" fontId="29" fillId="0" borderId="0" xfId="104" applyNumberFormat="1" applyFont="1" applyFill="1" applyBorder="1" applyAlignment="1">
      <alignment vertical="center" wrapText="1"/>
      <protection/>
    </xf>
    <xf numFmtId="4" fontId="3" fillId="0" borderId="0" xfId="101" applyNumberFormat="1" applyFont="1" applyAlignment="1">
      <alignment horizontal="left" vertical="center"/>
      <protection/>
    </xf>
    <xf numFmtId="4" fontId="5" fillId="0" borderId="0" xfId="101" applyNumberFormat="1" applyFont="1" applyAlignment="1">
      <alignment vertical="center"/>
      <protection/>
    </xf>
    <xf numFmtId="4" fontId="3" fillId="0" borderId="0" xfId="96" applyNumberFormat="1" applyFont="1" applyAlignment="1">
      <alignment vertical="center"/>
      <protection/>
    </xf>
    <xf numFmtId="4" fontId="24" fillId="0" borderId="0" xfId="96" applyNumberFormat="1" applyFont="1" applyAlignment="1">
      <alignment horizontal="right" vertical="center"/>
      <protection/>
    </xf>
    <xf numFmtId="4" fontId="27" fillId="19" borderId="20" xfId="104" applyNumberFormat="1" applyFont="1" applyFill="1" applyBorder="1" applyAlignment="1">
      <alignment vertical="center"/>
      <protection/>
    </xf>
    <xf numFmtId="4" fontId="27" fillId="0" borderId="13" xfId="102" applyNumberFormat="1" applyFont="1" applyFill="1" applyBorder="1" applyAlignment="1">
      <alignment vertical="center"/>
      <protection/>
    </xf>
    <xf numFmtId="4" fontId="3" fillId="0" borderId="0" xfId="101" applyNumberFormat="1" applyFont="1" applyFill="1" applyAlignment="1">
      <alignment horizontal="left" vertical="center" wrapText="1"/>
      <protection/>
    </xf>
    <xf numFmtId="4" fontId="3" fillId="0" borderId="0" xfId="96" applyNumberFormat="1" applyFont="1" applyFill="1" applyAlignment="1">
      <alignment vertical="center" wrapText="1"/>
      <protection/>
    </xf>
    <xf numFmtId="4" fontId="24" fillId="0" borderId="0" xfId="96" applyNumberFormat="1" applyFont="1" applyFill="1" applyAlignment="1">
      <alignment horizontal="right" vertical="center" wrapText="1"/>
      <protection/>
    </xf>
    <xf numFmtId="4" fontId="0" fillId="0" borderId="0" xfId="101" applyNumberFormat="1" applyFont="1" applyFill="1" applyAlignment="1">
      <alignment vertical="center" wrapText="1"/>
      <protection/>
    </xf>
    <xf numFmtId="4" fontId="3" fillId="0" borderId="0" xfId="101" applyNumberFormat="1" applyFont="1" applyAlignment="1">
      <alignment vertical="center"/>
      <protection/>
    </xf>
    <xf numFmtId="4" fontId="3" fillId="0" borderId="0" xfId="96" applyNumberFormat="1" applyFont="1" applyAlignment="1">
      <alignment horizontal="right" vertical="center"/>
      <protection/>
    </xf>
    <xf numFmtId="4" fontId="23" fillId="0" borderId="0" xfId="101" applyNumberFormat="1" applyFont="1" applyAlignment="1">
      <alignment/>
      <protection/>
    </xf>
    <xf numFmtId="4" fontId="4" fillId="0" borderId="0" xfId="104" applyNumberFormat="1" applyFont="1" applyAlignment="1">
      <alignment horizontal="center"/>
      <protection/>
    </xf>
    <xf numFmtId="4" fontId="24" fillId="0" borderId="11" xfId="104" applyNumberFormat="1" applyFont="1" applyFill="1" applyBorder="1" applyAlignment="1">
      <alignment horizontal="center" vertical="center" wrapText="1"/>
      <protection/>
    </xf>
    <xf numFmtId="4" fontId="26" fillId="0" borderId="0" xfId="104" applyNumberFormat="1" applyFont="1" applyAlignment="1">
      <alignment vertical="center"/>
      <protection/>
    </xf>
    <xf numFmtId="4" fontId="26" fillId="0" borderId="0" xfId="104" applyNumberFormat="1" applyFont="1">
      <alignment/>
      <protection/>
    </xf>
    <xf numFmtId="0" fontId="26" fillId="0" borderId="0" xfId="104" applyFont="1" applyAlignment="1">
      <alignment vertical="center" wrapText="1"/>
      <protection/>
    </xf>
    <xf numFmtId="0" fontId="26" fillId="0" borderId="0" xfId="106" applyFont="1">
      <alignment/>
      <protection/>
    </xf>
    <xf numFmtId="0" fontId="39" fillId="0" borderId="0" xfId="104" applyFont="1">
      <alignment/>
      <protection/>
    </xf>
    <xf numFmtId="2" fontId="3" fillId="0" borderId="0" xfId="104" applyNumberFormat="1" applyFont="1">
      <alignment/>
      <protection/>
    </xf>
    <xf numFmtId="49" fontId="3" fillId="0" borderId="13" xfId="106" applyNumberFormat="1" applyFont="1" applyFill="1" applyBorder="1" applyAlignment="1">
      <alignment horizontal="center" vertical="center"/>
      <protection/>
    </xf>
    <xf numFmtId="166" fontId="3" fillId="0" borderId="0" xfId="104" applyNumberFormat="1" applyFont="1" applyAlignment="1">
      <alignment horizontal="right"/>
      <protection/>
    </xf>
    <xf numFmtId="0" fontId="34" fillId="0" borderId="12" xfId="104" applyFont="1" applyFill="1" applyBorder="1" applyAlignment="1">
      <alignment horizontal="center" vertical="center"/>
      <protection/>
    </xf>
    <xf numFmtId="0" fontId="27" fillId="0" borderId="13" xfId="99" applyFont="1" applyFill="1" applyBorder="1" applyAlignment="1">
      <alignment vertical="center" wrapText="1"/>
      <protection/>
    </xf>
    <xf numFmtId="0" fontId="3" fillId="0" borderId="13" xfId="104" applyFont="1" applyFill="1" applyBorder="1" applyAlignment="1">
      <alignment horizontal="center"/>
      <protection/>
    </xf>
    <xf numFmtId="49" fontId="3" fillId="0" borderId="13" xfId="104" applyNumberFormat="1" applyFont="1" applyFill="1" applyBorder="1" applyAlignment="1">
      <alignment horizontal="center"/>
      <protection/>
    </xf>
    <xf numFmtId="4" fontId="3" fillId="0" borderId="13" xfId="0" applyNumberFormat="1" applyFont="1" applyFill="1" applyBorder="1" applyAlignment="1">
      <alignment horizontal="right"/>
    </xf>
    <xf numFmtId="0" fontId="27" fillId="0" borderId="13" xfId="99" applyFont="1" applyFill="1" applyBorder="1" applyAlignment="1">
      <alignment horizontal="left" vertical="center" wrapText="1"/>
      <protection/>
    </xf>
    <xf numFmtId="0" fontId="3" fillId="0" borderId="12" xfId="104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4" fontId="27" fillId="0" borderId="20" xfId="104" applyNumberFormat="1" applyFont="1" applyFill="1" applyBorder="1" applyAlignment="1">
      <alignment horizontal="right" vertical="center"/>
      <protection/>
    </xf>
    <xf numFmtId="166" fontId="24" fillId="0" borderId="0" xfId="104" applyNumberFormat="1" applyFont="1" applyAlignment="1">
      <alignment vertical="center"/>
      <protection/>
    </xf>
    <xf numFmtId="0" fontId="27" fillId="0" borderId="16" xfId="104" applyFont="1" applyBorder="1" applyAlignment="1">
      <alignment horizontal="center" vertical="center"/>
      <protection/>
    </xf>
    <xf numFmtId="49" fontId="24" fillId="0" borderId="16" xfId="104" applyNumberFormat="1" applyFont="1" applyBorder="1" applyAlignment="1">
      <alignment horizontal="center" vertical="center"/>
      <protection/>
    </xf>
    <xf numFmtId="0" fontId="27" fillId="0" borderId="16" xfId="99" applyFont="1" applyFill="1" applyBorder="1" applyAlignment="1">
      <alignment vertical="center" wrapText="1"/>
      <protection/>
    </xf>
    <xf numFmtId="4" fontId="27" fillId="19" borderId="21" xfId="104" applyNumberFormat="1" applyFont="1" applyFill="1" applyBorder="1" applyAlignment="1">
      <alignment vertical="center"/>
      <protection/>
    </xf>
    <xf numFmtId="4" fontId="26" fillId="19" borderId="22" xfId="104" applyNumberFormat="1" applyFont="1" applyFill="1" applyBorder="1" applyAlignment="1">
      <alignment vertical="center"/>
      <protection/>
    </xf>
    <xf numFmtId="4" fontId="46" fillId="0" borderId="0" xfId="104" applyNumberFormat="1" applyFont="1" applyAlignment="1">
      <alignment horizontal="right" vertical="center" wrapText="1"/>
      <protection/>
    </xf>
    <xf numFmtId="0" fontId="26" fillId="0" borderId="0" xfId="104" applyFont="1" applyFill="1" applyAlignment="1">
      <alignment vertical="center"/>
      <protection/>
    </xf>
    <xf numFmtId="4" fontId="39" fillId="0" borderId="0" xfId="104" applyNumberFormat="1" applyFont="1">
      <alignment/>
      <protection/>
    </xf>
    <xf numFmtId="0" fontId="3" fillId="19" borderId="23" xfId="104" applyFont="1" applyFill="1" applyBorder="1" applyAlignment="1">
      <alignment horizontal="center" vertical="center" wrapText="1"/>
      <protection/>
    </xf>
    <xf numFmtId="1" fontId="27" fillId="0" borderId="13" xfId="104" applyNumberFormat="1" applyFont="1" applyFill="1" applyBorder="1" applyAlignment="1">
      <alignment vertical="center"/>
      <protection/>
    </xf>
    <xf numFmtId="1" fontId="3" fillId="0" borderId="13" xfId="0" applyNumberFormat="1" applyFont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65" fontId="24" fillId="0" borderId="0" xfId="104" applyNumberFormat="1" applyFont="1" applyAlignment="1">
      <alignment vertical="center"/>
      <protection/>
    </xf>
    <xf numFmtId="49" fontId="27" fillId="19" borderId="23" xfId="104" applyNumberFormat="1" applyFont="1" applyFill="1" applyBorder="1" applyAlignment="1">
      <alignment horizontal="center" vertical="center" wrapText="1"/>
      <protection/>
    </xf>
    <xf numFmtId="0" fontId="27" fillId="19" borderId="20" xfId="104" applyFont="1" applyFill="1" applyBorder="1" applyAlignment="1">
      <alignment horizontal="center" vertical="center" wrapText="1"/>
      <protection/>
    </xf>
    <xf numFmtId="0" fontId="3" fillId="19" borderId="20" xfId="104" applyFont="1" applyFill="1" applyBorder="1" applyAlignment="1">
      <alignment horizontal="center" vertical="center" wrapText="1"/>
      <protection/>
    </xf>
    <xf numFmtId="49" fontId="39" fillId="0" borderId="0" xfId="104" applyNumberFormat="1" applyFont="1">
      <alignment/>
      <protection/>
    </xf>
    <xf numFmtId="0" fontId="0" fillId="0" borderId="0" xfId="104" applyFont="1" applyAlignment="1">
      <alignment vertical="center"/>
      <protection/>
    </xf>
    <xf numFmtId="0" fontId="0" fillId="0" borderId="0" xfId="104" applyFont="1">
      <alignment/>
      <protection/>
    </xf>
    <xf numFmtId="4" fontId="38" fillId="0" borderId="0" xfId="104" applyNumberFormat="1" applyFont="1">
      <alignment/>
      <protection/>
    </xf>
    <xf numFmtId="1" fontId="0" fillId="0" borderId="0" xfId="101" applyNumberFormat="1" applyFont="1" applyFill="1" applyAlignment="1">
      <alignment vertical="center" wrapText="1"/>
      <protection/>
    </xf>
    <xf numFmtId="1" fontId="0" fillId="0" borderId="0" xfId="104" applyNumberFormat="1" applyFont="1" applyFill="1" applyAlignment="1">
      <alignment vertical="center" wrapText="1"/>
      <protection/>
    </xf>
    <xf numFmtId="1" fontId="27" fillId="19" borderId="13" xfId="0" applyNumberFormat="1" applyFont="1" applyFill="1" applyBorder="1" applyAlignment="1">
      <alignment vertical="center"/>
    </xf>
    <xf numFmtId="1" fontId="27" fillId="0" borderId="16" xfId="104" applyNumberFormat="1" applyFont="1" applyFill="1" applyBorder="1" applyAlignment="1">
      <alignment vertical="center"/>
      <protection/>
    </xf>
    <xf numFmtId="1" fontId="3" fillId="0" borderId="13" xfId="104" applyNumberFormat="1" applyFont="1" applyFill="1" applyBorder="1" applyAlignment="1">
      <alignment horizontal="center"/>
      <protection/>
    </xf>
    <xf numFmtId="1" fontId="0" fillId="0" borderId="13" xfId="104" applyNumberFormat="1" applyFont="1" applyBorder="1" applyAlignment="1">
      <alignment vertical="center"/>
      <protection/>
    </xf>
    <xf numFmtId="0" fontId="3" fillId="0" borderId="17" xfId="104" applyFont="1" applyFill="1" applyBorder="1" applyAlignment="1">
      <alignment horizontal="left" vertical="center" wrapText="1"/>
      <protection/>
    </xf>
    <xf numFmtId="166" fontId="26" fillId="0" borderId="0" xfId="104" applyNumberFormat="1" applyFont="1" applyAlignment="1">
      <alignment vertical="center"/>
      <protection/>
    </xf>
    <xf numFmtId="166" fontId="26" fillId="0" borderId="0" xfId="104" applyNumberFormat="1" applyFont="1" applyAlignment="1">
      <alignment vertical="center" wrapText="1"/>
      <protection/>
    </xf>
    <xf numFmtId="0" fontId="26" fillId="0" borderId="14" xfId="104" applyFont="1" applyFill="1" applyBorder="1" applyAlignment="1">
      <alignment horizontal="left" vertical="center" wrapText="1"/>
      <protection/>
    </xf>
    <xf numFmtId="0" fontId="28" fillId="0" borderId="20" xfId="100" applyFont="1" applyFill="1" applyBorder="1" applyAlignment="1">
      <alignment vertical="center" wrapText="1"/>
      <protection/>
    </xf>
    <xf numFmtId="0" fontId="5" fillId="0" borderId="20" xfId="100" applyFont="1" applyFill="1" applyBorder="1" applyAlignment="1">
      <alignment vertical="center" wrapText="1"/>
      <protection/>
    </xf>
    <xf numFmtId="0" fontId="28" fillId="19" borderId="20" xfId="99" applyFont="1" applyFill="1" applyBorder="1" applyAlignment="1">
      <alignment vertical="center" wrapText="1"/>
      <protection/>
    </xf>
    <xf numFmtId="0" fontId="3" fillId="0" borderId="20" xfId="0" applyFont="1" applyBorder="1" applyAlignment="1">
      <alignment vertical="center"/>
    </xf>
    <xf numFmtId="0" fontId="3" fillId="0" borderId="20" xfId="106" applyFont="1" applyFill="1" applyBorder="1" applyAlignment="1">
      <alignment horizontal="left" vertical="center"/>
      <protection/>
    </xf>
    <xf numFmtId="0" fontId="27" fillId="19" borderId="20" xfId="99" applyFont="1" applyFill="1" applyBorder="1" applyAlignment="1">
      <alignment vertical="center" wrapText="1"/>
      <protection/>
    </xf>
    <xf numFmtId="0" fontId="3" fillId="0" borderId="24" xfId="0" applyFont="1" applyBorder="1" applyAlignment="1">
      <alignment vertical="center"/>
    </xf>
    <xf numFmtId="165" fontId="27" fillId="0" borderId="13" xfId="104" applyNumberFormat="1" applyFont="1" applyFill="1" applyBorder="1" applyAlignment="1">
      <alignment horizontal="right" vertical="center"/>
      <protection/>
    </xf>
    <xf numFmtId="165" fontId="27" fillId="19" borderId="13" xfId="104" applyNumberFormat="1" applyFont="1" applyFill="1" applyBorder="1" applyAlignment="1">
      <alignment horizontal="right" vertical="center"/>
      <protection/>
    </xf>
    <xf numFmtId="165" fontId="27" fillId="19" borderId="13" xfId="104" applyNumberFormat="1" applyFont="1" applyFill="1" applyBorder="1" applyAlignment="1">
      <alignment vertical="center"/>
      <protection/>
    </xf>
    <xf numFmtId="4" fontId="3" fillId="0" borderId="20" xfId="106" applyNumberFormat="1" applyFont="1" applyFill="1" applyBorder="1" applyAlignment="1">
      <alignment vertical="center" wrapText="1"/>
      <protection/>
    </xf>
    <xf numFmtId="4" fontId="27" fillId="0" borderId="22" xfId="106" applyNumberFormat="1" applyFont="1" applyFill="1" applyBorder="1" applyAlignment="1">
      <alignment vertical="center" wrapText="1"/>
      <protection/>
    </xf>
    <xf numFmtId="4" fontId="27" fillId="26" borderId="22" xfId="104" applyNumberFormat="1" applyFont="1" applyFill="1" applyBorder="1" applyAlignment="1">
      <alignment vertical="center" wrapText="1"/>
      <protection/>
    </xf>
    <xf numFmtId="4" fontId="24" fillId="0" borderId="25" xfId="104" applyNumberFormat="1" applyFont="1" applyBorder="1" applyAlignment="1">
      <alignment horizontal="center" vertical="center" wrapText="1"/>
      <protection/>
    </xf>
    <xf numFmtId="4" fontId="27" fillId="19" borderId="22" xfId="104" applyNumberFormat="1" applyFont="1" applyFill="1" applyBorder="1" applyAlignment="1">
      <alignment vertical="center"/>
      <protection/>
    </xf>
    <xf numFmtId="4" fontId="3" fillId="19" borderId="22" xfId="104" applyNumberFormat="1" applyFont="1" applyFill="1" applyBorder="1" applyAlignment="1">
      <alignment vertical="center"/>
      <protection/>
    </xf>
    <xf numFmtId="166" fontId="27" fillId="19" borderId="16" xfId="104" applyNumberFormat="1" applyFont="1" applyFill="1" applyBorder="1" applyAlignment="1">
      <alignment vertical="center" wrapText="1"/>
      <protection/>
    </xf>
    <xf numFmtId="166" fontId="27" fillId="19" borderId="13" xfId="104" applyNumberFormat="1" applyFont="1" applyFill="1" applyBorder="1" applyAlignment="1">
      <alignment vertical="center" wrapText="1"/>
      <protection/>
    </xf>
    <xf numFmtId="166" fontId="24" fillId="20" borderId="13" xfId="104" applyNumberFormat="1" applyFont="1" applyFill="1" applyBorder="1" applyAlignment="1">
      <alignment vertical="center"/>
      <protection/>
    </xf>
    <xf numFmtId="166" fontId="27" fillId="19" borderId="13" xfId="104" applyNumberFormat="1" applyFont="1" applyFill="1" applyBorder="1" applyAlignment="1">
      <alignment vertical="center"/>
      <protection/>
    </xf>
    <xf numFmtId="4" fontId="27" fillId="26" borderId="22" xfId="104" applyNumberFormat="1" applyFont="1" applyFill="1" applyBorder="1" applyAlignment="1">
      <alignment vertical="center"/>
      <protection/>
    </xf>
    <xf numFmtId="4" fontId="27" fillId="26" borderId="21" xfId="104" applyNumberFormat="1" applyFont="1" applyFill="1" applyBorder="1" applyAlignment="1">
      <alignment vertical="center" wrapText="1"/>
      <protection/>
    </xf>
    <xf numFmtId="4" fontId="24" fillId="20" borderId="22" xfId="104" applyNumberFormat="1" applyFont="1" applyFill="1" applyBorder="1" applyAlignment="1">
      <alignment vertical="center"/>
      <protection/>
    </xf>
    <xf numFmtId="49" fontId="24" fillId="27" borderId="10" xfId="104" applyNumberFormat="1" applyFont="1" applyFill="1" applyBorder="1" applyAlignment="1">
      <alignment horizontal="center" vertical="center"/>
      <protection/>
    </xf>
    <xf numFmtId="1" fontId="24" fillId="27" borderId="11" xfId="104" applyNumberFormat="1" applyFont="1" applyFill="1" applyBorder="1" applyAlignment="1">
      <alignment horizontal="center" vertical="center"/>
      <protection/>
    </xf>
    <xf numFmtId="49" fontId="24" fillId="27" borderId="11" xfId="104" applyNumberFormat="1" applyFont="1" applyFill="1" applyBorder="1" applyAlignment="1">
      <alignment horizontal="center" vertical="center"/>
      <protection/>
    </xf>
    <xf numFmtId="0" fontId="24" fillId="27" borderId="11" xfId="104" applyFont="1" applyFill="1" applyBorder="1" applyAlignment="1">
      <alignment horizontal="center" vertical="center"/>
      <protection/>
    </xf>
    <xf numFmtId="0" fontId="24" fillId="27" borderId="11" xfId="104" applyFont="1" applyFill="1" applyBorder="1" applyAlignment="1">
      <alignment vertical="center"/>
      <protection/>
    </xf>
    <xf numFmtId="4" fontId="24" fillId="27" borderId="11" xfId="104" applyNumberFormat="1" applyFont="1" applyFill="1" applyBorder="1" applyAlignment="1">
      <alignment vertical="center"/>
      <protection/>
    </xf>
    <xf numFmtId="166" fontId="24" fillId="27" borderId="11" xfId="104" applyNumberFormat="1" applyFont="1" applyFill="1" applyBorder="1" applyAlignment="1">
      <alignment vertical="center"/>
      <protection/>
    </xf>
    <xf numFmtId="166" fontId="24" fillId="27" borderId="25" xfId="104" applyNumberFormat="1" applyFont="1" applyFill="1" applyBorder="1" applyAlignment="1">
      <alignment vertical="center"/>
      <protection/>
    </xf>
    <xf numFmtId="4" fontId="3" fillId="0" borderId="22" xfId="104" applyNumberFormat="1" applyFont="1" applyFill="1" applyBorder="1" applyAlignment="1">
      <alignment vertical="center" wrapText="1"/>
      <protection/>
    </xf>
    <xf numFmtId="4" fontId="3" fillId="0" borderId="26" xfId="104" applyNumberFormat="1" applyFont="1" applyFill="1" applyBorder="1" applyAlignment="1">
      <alignment vertical="center" wrapText="1"/>
      <protection/>
    </xf>
    <xf numFmtId="0" fontId="57" fillId="0" borderId="13" xfId="104" applyFont="1" applyFill="1" applyBorder="1" applyAlignment="1">
      <alignment horizontal="center" vertical="center" wrapText="1"/>
      <protection/>
    </xf>
    <xf numFmtId="49" fontId="58" fillId="0" borderId="13" xfId="104" applyNumberFormat="1" applyFont="1" applyFill="1" applyBorder="1" applyAlignment="1">
      <alignment horizontal="center" vertical="center" wrapText="1"/>
      <protection/>
    </xf>
    <xf numFmtId="1" fontId="57" fillId="0" borderId="16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4" fontId="57" fillId="0" borderId="16" xfId="0" applyNumberFormat="1" applyFont="1" applyFill="1" applyBorder="1" applyAlignment="1">
      <alignment vertical="center" wrapText="1"/>
    </xf>
    <xf numFmtId="1" fontId="57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4" fontId="57" fillId="0" borderId="13" xfId="0" applyNumberFormat="1" applyFont="1" applyFill="1" applyBorder="1" applyAlignment="1">
      <alignment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" fontId="57" fillId="0" borderId="21" xfId="0" applyNumberFormat="1" applyFont="1" applyFill="1" applyBorder="1" applyAlignment="1">
      <alignment vertical="center" wrapText="1"/>
    </xf>
    <xf numFmtId="4" fontId="57" fillId="0" borderId="22" xfId="0" applyNumberFormat="1" applyFont="1" applyFill="1" applyBorder="1" applyAlignment="1">
      <alignment vertical="center" wrapText="1"/>
    </xf>
    <xf numFmtId="0" fontId="27" fillId="19" borderId="16" xfId="104" applyFont="1" applyFill="1" applyBorder="1" applyAlignment="1">
      <alignment horizontal="left" vertical="center" wrapText="1"/>
      <protection/>
    </xf>
    <xf numFmtId="4" fontId="29" fillId="25" borderId="22" xfId="104" applyNumberFormat="1" applyFont="1" applyFill="1" applyBorder="1" applyAlignment="1">
      <alignment vertical="center"/>
      <protection/>
    </xf>
    <xf numFmtId="4" fontId="26" fillId="19" borderId="26" xfId="104" applyNumberFormat="1" applyFont="1" applyFill="1" applyBorder="1" applyAlignment="1">
      <alignment vertical="center"/>
      <protection/>
    </xf>
    <xf numFmtId="4" fontId="3" fillId="0" borderId="22" xfId="106" applyNumberFormat="1" applyFont="1" applyFill="1" applyBorder="1" applyAlignment="1">
      <alignment vertical="center"/>
      <protection/>
    </xf>
    <xf numFmtId="4" fontId="3" fillId="26" borderId="22" xfId="0" applyNumberFormat="1" applyFont="1" applyFill="1" applyBorder="1" applyAlignment="1">
      <alignment vertical="center"/>
    </xf>
    <xf numFmtId="4" fontId="26" fillId="26" borderId="22" xfId="0" applyNumberFormat="1" applyFont="1" applyFill="1" applyBorder="1" applyAlignment="1">
      <alignment vertical="center"/>
    </xf>
    <xf numFmtId="0" fontId="24" fillId="28" borderId="15" xfId="104" applyFont="1" applyFill="1" applyBorder="1" applyAlignment="1">
      <alignment horizontal="center" vertical="center"/>
      <protection/>
    </xf>
    <xf numFmtId="1" fontId="24" fillId="28" borderId="16" xfId="104" applyNumberFormat="1" applyFont="1" applyFill="1" applyBorder="1" applyAlignment="1">
      <alignment horizontal="center" vertical="center"/>
      <protection/>
    </xf>
    <xf numFmtId="0" fontId="24" fillId="28" borderId="16" xfId="104" applyFont="1" applyFill="1" applyBorder="1" applyAlignment="1">
      <alignment horizontal="center" vertical="center"/>
      <protection/>
    </xf>
    <xf numFmtId="0" fontId="24" fillId="28" borderId="16" xfId="104" applyFont="1" applyFill="1" applyBorder="1" applyAlignment="1">
      <alignment horizontal="left" vertical="center" wrapText="1"/>
      <protection/>
    </xf>
    <xf numFmtId="4" fontId="24" fillId="28" borderId="16" xfId="104" applyNumberFormat="1" applyFont="1" applyFill="1" applyBorder="1" applyAlignment="1">
      <alignment vertical="center"/>
      <protection/>
    </xf>
    <xf numFmtId="4" fontId="24" fillId="28" borderId="21" xfId="104" applyNumberFormat="1" applyFont="1" applyFill="1" applyBorder="1" applyAlignment="1">
      <alignment vertical="center"/>
      <protection/>
    </xf>
    <xf numFmtId="1" fontId="24" fillId="28" borderId="27" xfId="104" applyNumberFormat="1" applyFont="1" applyFill="1" applyBorder="1" applyAlignment="1">
      <alignment horizontal="center" vertical="center" wrapText="1"/>
      <protection/>
    </xf>
    <xf numFmtId="0" fontId="24" fillId="28" borderId="27" xfId="104" applyFont="1" applyFill="1" applyBorder="1" applyAlignment="1">
      <alignment horizontal="center" vertical="center"/>
      <protection/>
    </xf>
    <xf numFmtId="49" fontId="24" fillId="28" borderId="27" xfId="104" applyNumberFormat="1" applyFont="1" applyFill="1" applyBorder="1" applyAlignment="1">
      <alignment horizontal="center" vertical="center"/>
      <protection/>
    </xf>
    <xf numFmtId="4" fontId="29" fillId="28" borderId="27" xfId="104" applyNumberFormat="1" applyFont="1" applyFill="1" applyBorder="1" applyAlignment="1">
      <alignment vertical="center"/>
      <protection/>
    </xf>
    <xf numFmtId="1" fontId="24" fillId="28" borderId="16" xfId="104" applyNumberFormat="1" applyFont="1" applyFill="1" applyBorder="1" applyAlignment="1">
      <alignment horizontal="center" vertical="center" wrapText="1"/>
      <protection/>
    </xf>
    <xf numFmtId="0" fontId="24" fillId="28" borderId="16" xfId="104" applyFont="1" applyFill="1" applyBorder="1" applyAlignment="1">
      <alignment horizontal="center" vertical="center" wrapText="1"/>
      <protection/>
    </xf>
    <xf numFmtId="4" fontId="24" fillId="28" borderId="16" xfId="104" applyNumberFormat="1" applyFont="1" applyFill="1" applyBorder="1" applyAlignment="1">
      <alignment vertical="center" wrapText="1"/>
      <protection/>
    </xf>
    <xf numFmtId="4" fontId="24" fillId="28" borderId="21" xfId="104" applyNumberFormat="1" applyFont="1" applyFill="1" applyBorder="1" applyAlignment="1">
      <alignment vertical="center" wrapText="1"/>
      <protection/>
    </xf>
    <xf numFmtId="4" fontId="27" fillId="19" borderId="20" xfId="104" applyNumberFormat="1" applyFont="1" applyFill="1" applyBorder="1" applyAlignment="1">
      <alignment horizontal="right" vertical="center"/>
      <protection/>
    </xf>
    <xf numFmtId="0" fontId="3" fillId="0" borderId="19" xfId="104" applyFont="1" applyFill="1" applyBorder="1" applyAlignment="1">
      <alignment horizontal="center" vertical="center"/>
      <protection/>
    </xf>
    <xf numFmtId="1" fontId="3" fillId="0" borderId="14" xfId="104" applyNumberFormat="1" applyFont="1" applyFill="1" applyBorder="1" applyAlignment="1">
      <alignment horizontal="center" vertical="center"/>
      <protection/>
    </xf>
    <xf numFmtId="4" fontId="3" fillId="0" borderId="22" xfId="106" applyNumberFormat="1" applyFont="1" applyFill="1" applyBorder="1" applyAlignment="1">
      <alignment vertical="center" wrapText="1"/>
      <protection/>
    </xf>
    <xf numFmtId="4" fontId="3" fillId="19" borderId="26" xfId="0" applyNumberFormat="1" applyFont="1" applyFill="1" applyBorder="1" applyAlignment="1">
      <alignment vertical="center"/>
    </xf>
    <xf numFmtId="49" fontId="27" fillId="0" borderId="12" xfId="103" applyFont="1" applyFill="1" applyBorder="1" applyAlignment="1">
      <alignment horizontal="center" vertical="center"/>
      <protection/>
    </xf>
    <xf numFmtId="49" fontId="24" fillId="0" borderId="12" xfId="103" applyFont="1" applyFill="1" applyBorder="1" applyAlignment="1">
      <alignment horizontal="center" vertical="center"/>
      <protection/>
    </xf>
    <xf numFmtId="49" fontId="3" fillId="0" borderId="12" xfId="103" applyFont="1" applyFill="1" applyBorder="1" applyAlignment="1">
      <alignment horizontal="center" vertical="center"/>
      <protection/>
    </xf>
    <xf numFmtId="0" fontId="25" fillId="0" borderId="12" xfId="104" applyFont="1" applyFill="1" applyBorder="1" applyAlignment="1">
      <alignment horizontal="center" vertical="center"/>
      <protection/>
    </xf>
    <xf numFmtId="0" fontId="24" fillId="28" borderId="10" xfId="104" applyFont="1" applyFill="1" applyBorder="1" applyAlignment="1">
      <alignment horizontal="center" vertical="center"/>
      <protection/>
    </xf>
    <xf numFmtId="0" fontId="26" fillId="0" borderId="12" xfId="104" applyFont="1" applyFill="1" applyBorder="1" applyAlignment="1">
      <alignment horizontal="center" vertical="center"/>
      <protection/>
    </xf>
    <xf numFmtId="0" fontId="26" fillId="0" borderId="19" xfId="104" applyFont="1" applyFill="1" applyBorder="1" applyAlignment="1">
      <alignment horizontal="center" vertical="center"/>
      <protection/>
    </xf>
    <xf numFmtId="0" fontId="3" fillId="0" borderId="0" xfId="104" applyFont="1" applyBorder="1" applyAlignment="1">
      <alignment horizontal="center" vertical="center"/>
      <protection/>
    </xf>
    <xf numFmtId="4" fontId="27" fillId="0" borderId="22" xfId="102" applyNumberFormat="1" applyFont="1" applyFill="1" applyBorder="1" applyAlignment="1">
      <alignment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49" fontId="26" fillId="19" borderId="14" xfId="104" applyNumberFormat="1" applyFont="1" applyFill="1" applyBorder="1" applyAlignment="1">
      <alignment horizontal="center" vertical="center" wrapText="1"/>
      <protection/>
    </xf>
    <xf numFmtId="0" fontId="3" fillId="19" borderId="14" xfId="104" applyFont="1" applyFill="1" applyBorder="1" applyAlignment="1">
      <alignment horizontal="left" vertical="center" wrapText="1"/>
      <protection/>
    </xf>
    <xf numFmtId="4" fontId="26" fillId="19" borderId="14" xfId="104" applyNumberFormat="1" applyFont="1" applyFill="1" applyBorder="1" applyAlignment="1">
      <alignment vertical="center" wrapText="1"/>
      <protection/>
    </xf>
    <xf numFmtId="4" fontId="26" fillId="0" borderId="22" xfId="104" applyNumberFormat="1" applyFont="1" applyFill="1" applyBorder="1" applyAlignment="1">
      <alignment vertical="center" wrapText="1"/>
      <protection/>
    </xf>
    <xf numFmtId="4" fontId="26" fillId="0" borderId="26" xfId="104" applyNumberFormat="1" applyFont="1" applyFill="1" applyBorder="1" applyAlignment="1">
      <alignment vertical="center" wrapText="1"/>
      <protection/>
    </xf>
    <xf numFmtId="0" fontId="24" fillId="28" borderId="28" xfId="104" applyFont="1" applyFill="1" applyBorder="1" applyAlignment="1">
      <alignment horizontal="left" vertical="center" wrapText="1"/>
      <protection/>
    </xf>
    <xf numFmtId="1" fontId="24" fillId="28" borderId="28" xfId="104" applyNumberFormat="1" applyFont="1" applyFill="1" applyBorder="1" applyAlignment="1">
      <alignment horizontal="center" vertical="center" wrapText="1"/>
      <protection/>
    </xf>
    <xf numFmtId="0" fontId="24" fillId="28" borderId="28" xfId="104" applyFont="1" applyFill="1" applyBorder="1" applyAlignment="1">
      <alignment horizontal="center" vertical="center" wrapText="1"/>
      <protection/>
    </xf>
    <xf numFmtId="4" fontId="24" fillId="28" borderId="28" xfId="104" applyNumberFormat="1" applyFont="1" applyFill="1" applyBorder="1" applyAlignment="1">
      <alignment vertical="center" wrapText="1"/>
      <protection/>
    </xf>
    <xf numFmtId="0" fontId="24" fillId="28" borderId="29" xfId="104" applyFont="1" applyFill="1" applyBorder="1" applyAlignment="1">
      <alignment horizontal="center" vertical="center"/>
      <protection/>
    </xf>
    <xf numFmtId="4" fontId="27" fillId="0" borderId="22" xfId="104" applyNumberFormat="1" applyFont="1" applyFill="1" applyBorder="1" applyAlignment="1">
      <alignment horizontal="right" vertical="center"/>
      <protection/>
    </xf>
    <xf numFmtId="4" fontId="24" fillId="28" borderId="30" xfId="104" applyNumberFormat="1" applyFont="1" applyFill="1" applyBorder="1" applyAlignment="1">
      <alignment vertical="center" wrapText="1"/>
      <protection/>
    </xf>
    <xf numFmtId="0" fontId="24" fillId="0" borderId="11" xfId="104" applyFont="1" applyBorder="1" applyAlignment="1">
      <alignment horizontal="center" vertical="center" wrapText="1"/>
      <protection/>
    </xf>
    <xf numFmtId="0" fontId="23" fillId="0" borderId="0" xfId="104" applyFont="1" applyAlignment="1">
      <alignment horizontal="center" vertical="center"/>
      <protection/>
    </xf>
    <xf numFmtId="0" fontId="27" fillId="0" borderId="15" xfId="104" applyFont="1" applyBorder="1" applyAlignment="1">
      <alignment horizontal="center" vertical="center" wrapText="1"/>
      <protection/>
    </xf>
    <xf numFmtId="1" fontId="27" fillId="19" borderId="16" xfId="104" applyNumberFormat="1" applyFont="1" applyFill="1" applyBorder="1" applyAlignment="1">
      <alignment horizontal="center" vertical="center" wrapText="1"/>
      <protection/>
    </xf>
    <xf numFmtId="0" fontId="27" fillId="19" borderId="16" xfId="104" applyFont="1" applyFill="1" applyBorder="1" applyAlignment="1">
      <alignment horizontal="center" vertical="center" wrapText="1"/>
      <protection/>
    </xf>
    <xf numFmtId="0" fontId="27" fillId="19" borderId="16" xfId="104" applyFont="1" applyFill="1" applyBorder="1" applyAlignment="1">
      <alignment horizontal="center" vertical="center" wrapText="1"/>
      <protection/>
    </xf>
    <xf numFmtId="49" fontId="27" fillId="19" borderId="16" xfId="104" applyNumberFormat="1" applyFont="1" applyFill="1" applyBorder="1" applyAlignment="1">
      <alignment horizontal="center" vertical="center" wrapText="1"/>
      <protection/>
    </xf>
    <xf numFmtId="0" fontId="28" fillId="19" borderId="16" xfId="99" applyFont="1" applyFill="1" applyBorder="1" applyAlignment="1">
      <alignment vertical="center" wrapText="1"/>
      <protection/>
    </xf>
    <xf numFmtId="4" fontId="4" fillId="0" borderId="0" xfId="0" applyNumberFormat="1" applyFont="1" applyAlignment="1">
      <alignment vertical="center" wrapText="1"/>
    </xf>
    <xf numFmtId="0" fontId="24" fillId="0" borderId="31" xfId="98" applyFont="1" applyFill="1" applyBorder="1" applyAlignment="1">
      <alignment horizontal="center" vertical="center"/>
      <protection/>
    </xf>
    <xf numFmtId="0" fontId="24" fillId="0" borderId="11" xfId="98" applyFont="1" applyBorder="1" applyAlignment="1">
      <alignment horizontal="center" vertical="center" wrapText="1"/>
      <protection/>
    </xf>
    <xf numFmtId="0" fontId="24" fillId="0" borderId="25" xfId="95" applyFont="1" applyBorder="1" applyAlignment="1">
      <alignment horizontal="center" vertical="center"/>
      <protection/>
    </xf>
    <xf numFmtId="0" fontId="3" fillId="0" borderId="13" xfId="104" applyNumberFormat="1" applyFont="1" applyBorder="1" applyAlignment="1">
      <alignment vertical="center" wrapText="1"/>
      <protection/>
    </xf>
    <xf numFmtId="0" fontId="3" fillId="0" borderId="12" xfId="104" applyFont="1" applyBorder="1" applyAlignment="1">
      <alignment vertical="center"/>
      <protection/>
    </xf>
    <xf numFmtId="4" fontId="3" fillId="0" borderId="13" xfId="104" applyNumberFormat="1" applyFont="1" applyBorder="1" applyAlignment="1">
      <alignment vertical="center" wrapText="1"/>
      <protection/>
    </xf>
    <xf numFmtId="4" fontId="3" fillId="0" borderId="22" xfId="104" applyNumberFormat="1" applyFont="1" applyBorder="1" applyAlignment="1">
      <alignment vertical="center" wrapText="1"/>
      <protection/>
    </xf>
    <xf numFmtId="4" fontId="0" fillId="0" borderId="0" xfId="104" applyNumberFormat="1">
      <alignment/>
      <protection/>
    </xf>
    <xf numFmtId="0" fontId="3" fillId="0" borderId="13" xfId="104" applyFont="1" applyBorder="1" applyAlignment="1">
      <alignment horizontal="center" vertical="center" wrapText="1"/>
      <protection/>
    </xf>
    <xf numFmtId="4" fontId="59" fillId="0" borderId="13" xfId="104" applyNumberFormat="1" applyFont="1" applyBorder="1" applyAlignment="1">
      <alignment vertical="center" wrapText="1"/>
      <protection/>
    </xf>
    <xf numFmtId="0" fontId="3" fillId="0" borderId="19" xfId="104" applyFont="1" applyBorder="1" applyAlignment="1">
      <alignment vertical="center"/>
      <protection/>
    </xf>
    <xf numFmtId="0" fontId="3" fillId="0" borderId="14" xfId="104" applyNumberFormat="1" applyFont="1" applyBorder="1" applyAlignment="1">
      <alignment vertical="center" wrapText="1"/>
      <protection/>
    </xf>
    <xf numFmtId="0" fontId="3" fillId="0" borderId="14" xfId="104" applyFont="1" applyBorder="1" applyAlignment="1">
      <alignment vertical="center" wrapText="1"/>
      <protection/>
    </xf>
    <xf numFmtId="4" fontId="3" fillId="0" borderId="14" xfId="104" applyNumberFormat="1" applyFont="1" applyBorder="1" applyAlignment="1">
      <alignment vertical="center" wrapText="1"/>
      <protection/>
    </xf>
    <xf numFmtId="4" fontId="3" fillId="0" borderId="26" xfId="104" applyNumberFormat="1" applyFont="1" applyBorder="1" applyAlignment="1">
      <alignment vertical="center" wrapText="1"/>
      <protection/>
    </xf>
    <xf numFmtId="1" fontId="3" fillId="0" borderId="0" xfId="104" applyNumberFormat="1" applyFont="1" applyAlignment="1">
      <alignment vertical="center" wrapText="1"/>
      <protection/>
    </xf>
    <xf numFmtId="0" fontId="3" fillId="0" borderId="0" xfId="104" applyFont="1" applyAlignment="1">
      <alignment vertical="center" wrapText="1"/>
      <protection/>
    </xf>
    <xf numFmtId="0" fontId="0" fillId="0" borderId="13" xfId="104" applyBorder="1">
      <alignment/>
      <protection/>
    </xf>
    <xf numFmtId="4" fontId="4" fillId="0" borderId="0" xfId="104" applyNumberFormat="1" applyFont="1" applyAlignment="1">
      <alignment vertical="center" wrapText="1"/>
      <protection/>
    </xf>
    <xf numFmtId="0" fontId="57" fillId="0" borderId="12" xfId="104" applyFont="1" applyBorder="1" applyAlignment="1">
      <alignment vertical="center"/>
      <protection/>
    </xf>
    <xf numFmtId="0" fontId="57" fillId="0" borderId="13" xfId="104" applyFont="1" applyBorder="1" applyAlignment="1">
      <alignment horizontal="center" vertical="center" wrapText="1"/>
      <protection/>
    </xf>
    <xf numFmtId="0" fontId="57" fillId="0" borderId="13" xfId="104" applyFont="1" applyBorder="1" applyAlignment="1">
      <alignment vertical="center" wrapText="1"/>
      <protection/>
    </xf>
    <xf numFmtId="4" fontId="57" fillId="0" borderId="22" xfId="104" applyNumberFormat="1" applyFont="1" applyBorder="1" applyAlignment="1">
      <alignment vertical="center" wrapText="1"/>
      <protection/>
    </xf>
    <xf numFmtId="4" fontId="3" fillId="19" borderId="13" xfId="104" applyNumberFormat="1" applyFont="1" applyFill="1" applyBorder="1" applyAlignment="1">
      <alignment vertical="center" wrapText="1"/>
      <protection/>
    </xf>
    <xf numFmtId="0" fontId="0" fillId="0" borderId="0" xfId="104" applyFont="1" applyAlignment="1">
      <alignment vertical="center"/>
      <protection/>
    </xf>
    <xf numFmtId="0" fontId="24" fillId="16" borderId="32" xfId="104" applyFont="1" applyFill="1" applyBorder="1" applyAlignment="1">
      <alignment horizontal="center" vertical="center" wrapText="1"/>
      <protection/>
    </xf>
    <xf numFmtId="0" fontId="24" fillId="16" borderId="27" xfId="104" applyFont="1" applyFill="1" applyBorder="1" applyAlignment="1">
      <alignment horizontal="center" vertical="center" wrapText="1"/>
      <protection/>
    </xf>
    <xf numFmtId="49" fontId="24" fillId="16" borderId="27" xfId="104" applyNumberFormat="1" applyFont="1" applyFill="1" applyBorder="1" applyAlignment="1">
      <alignment horizontal="center" vertical="center" wrapText="1"/>
      <protection/>
    </xf>
    <xf numFmtId="4" fontId="24" fillId="16" borderId="13" xfId="104" applyNumberFormat="1" applyFont="1" applyFill="1" applyBorder="1" applyAlignment="1">
      <alignment vertical="center" wrapText="1"/>
      <protection/>
    </xf>
    <xf numFmtId="4" fontId="27" fillId="19" borderId="22" xfId="104" applyNumberFormat="1" applyFont="1" applyFill="1" applyBorder="1" applyAlignment="1">
      <alignment horizontal="right" vertical="center"/>
      <protection/>
    </xf>
    <xf numFmtId="49" fontId="26" fillId="0" borderId="13" xfId="110" applyNumberFormat="1" applyFont="1" applyFill="1" applyBorder="1" applyAlignment="1">
      <alignment horizontal="center" vertical="center"/>
      <protection/>
    </xf>
    <xf numFmtId="0" fontId="26" fillId="0" borderId="13" xfId="110" applyFont="1" applyFill="1" applyBorder="1" applyAlignment="1">
      <alignment vertical="center"/>
      <protection/>
    </xf>
    <xf numFmtId="4" fontId="3" fillId="0" borderId="33" xfId="95" applyNumberFormat="1" applyFont="1" applyFill="1" applyBorder="1" applyAlignment="1">
      <alignment horizontal="right"/>
      <protection/>
    </xf>
    <xf numFmtId="4" fontId="3" fillId="0" borderId="34" xfId="95" applyNumberFormat="1" applyFont="1" applyFill="1" applyBorder="1" applyAlignment="1">
      <alignment horizontal="right"/>
      <protection/>
    </xf>
    <xf numFmtId="4" fontId="3" fillId="0" borderId="20" xfId="95" applyNumberFormat="1" applyFont="1" applyFill="1" applyBorder="1" applyAlignment="1">
      <alignment horizontal="right"/>
      <protection/>
    </xf>
    <xf numFmtId="4" fontId="3" fillId="0" borderId="23" xfId="95" applyNumberFormat="1" applyFont="1" applyFill="1" applyBorder="1" applyAlignment="1">
      <alignment horizontal="right"/>
      <protection/>
    </xf>
    <xf numFmtId="4" fontId="3" fillId="0" borderId="13" xfId="95" applyNumberFormat="1" applyFont="1" applyFill="1" applyBorder="1" applyAlignment="1">
      <alignment horizontal="right"/>
      <protection/>
    </xf>
    <xf numFmtId="4" fontId="3" fillId="19" borderId="16" xfId="0" applyNumberFormat="1" applyFont="1" applyFill="1" applyBorder="1" applyAlignment="1">
      <alignment vertical="center"/>
    </xf>
    <xf numFmtId="0" fontId="27" fillId="0" borderId="12" xfId="109" applyFont="1" applyBorder="1" applyAlignment="1">
      <alignment horizontal="center" vertical="center" wrapText="1"/>
      <protection/>
    </xf>
    <xf numFmtId="1" fontId="27" fillId="19" borderId="13" xfId="109" applyNumberFormat="1" applyFont="1" applyFill="1" applyBorder="1" applyAlignment="1">
      <alignment horizontal="center" vertical="center"/>
      <protection/>
    </xf>
    <xf numFmtId="0" fontId="27" fillId="19" borderId="13" xfId="109" applyFont="1" applyFill="1" applyBorder="1" applyAlignment="1">
      <alignment horizontal="center" vertical="center"/>
      <protection/>
    </xf>
    <xf numFmtId="49" fontId="24" fillId="19" borderId="13" xfId="109" applyNumberFormat="1" applyFont="1" applyFill="1" applyBorder="1" applyAlignment="1">
      <alignment horizontal="center" vertical="center"/>
      <protection/>
    </xf>
    <xf numFmtId="4" fontId="27" fillId="19" borderId="13" xfId="109" applyNumberFormat="1" applyFont="1" applyFill="1" applyBorder="1" applyAlignment="1">
      <alignment vertical="center"/>
      <protection/>
    </xf>
    <xf numFmtId="0" fontId="3" fillId="0" borderId="12" xfId="109" applyFont="1" applyFill="1" applyBorder="1" applyAlignment="1">
      <alignment horizontal="center" vertical="center"/>
      <protection/>
    </xf>
    <xf numFmtId="1" fontId="3" fillId="0" borderId="13" xfId="109" applyNumberFormat="1" applyFont="1" applyFill="1" applyBorder="1" applyAlignment="1">
      <alignment horizontal="center" vertical="center"/>
      <protection/>
    </xf>
    <xf numFmtId="0" fontId="3" fillId="0" borderId="13" xfId="109" applyFont="1" applyFill="1" applyBorder="1" applyAlignment="1">
      <alignment horizontal="center" vertical="center"/>
      <protection/>
    </xf>
    <xf numFmtId="49" fontId="3" fillId="0" borderId="13" xfId="109" applyNumberFormat="1" applyFont="1" applyFill="1" applyBorder="1" applyAlignment="1">
      <alignment horizontal="center" vertical="center"/>
      <protection/>
    </xf>
    <xf numFmtId="0" fontId="3" fillId="0" borderId="13" xfId="109" applyFont="1" applyFill="1" applyBorder="1" applyAlignment="1">
      <alignment horizontal="left" vertical="center"/>
      <protection/>
    </xf>
    <xf numFmtId="4" fontId="0" fillId="0" borderId="0" xfId="104" applyNumberFormat="1" applyFont="1" applyAlignment="1">
      <alignment vertical="center"/>
      <protection/>
    </xf>
    <xf numFmtId="4" fontId="3" fillId="0" borderId="35" xfId="95" applyNumberFormat="1" applyFont="1" applyFill="1" applyBorder="1" applyAlignment="1">
      <alignment horizontal="right"/>
      <protection/>
    </xf>
    <xf numFmtId="4" fontId="3" fillId="19" borderId="22" xfId="104" applyNumberFormat="1" applyFont="1" applyFill="1" applyBorder="1" applyAlignment="1">
      <alignment vertical="center" wrapText="1"/>
      <protection/>
    </xf>
    <xf numFmtId="49" fontId="32" fillId="0" borderId="13" xfId="110" applyNumberFormat="1" applyFont="1" applyFill="1" applyBorder="1" applyAlignment="1">
      <alignment horizontal="center" vertical="center"/>
      <protection/>
    </xf>
    <xf numFmtId="0" fontId="26" fillId="19" borderId="13" xfId="110" applyFont="1" applyFill="1" applyBorder="1" applyAlignment="1">
      <alignment vertical="center"/>
      <protection/>
    </xf>
    <xf numFmtId="4" fontId="26" fillId="19" borderId="22" xfId="104" applyNumberFormat="1" applyFont="1" applyFill="1" applyBorder="1" applyAlignment="1">
      <alignment vertical="center" wrapText="1"/>
      <protection/>
    </xf>
    <xf numFmtId="0" fontId="0" fillId="0" borderId="0" xfId="104" applyFont="1" applyAlignment="1">
      <alignment vertical="center" wrapText="1"/>
      <protection/>
    </xf>
    <xf numFmtId="167" fontId="27" fillId="0" borderId="13" xfId="104" applyNumberFormat="1" applyFont="1" applyFill="1" applyBorder="1" applyAlignment="1">
      <alignment horizontal="center" vertical="center"/>
      <protection/>
    </xf>
    <xf numFmtId="4" fontId="26" fillId="19" borderId="20" xfId="104" applyNumberFormat="1" applyFont="1" applyFill="1" applyBorder="1" applyAlignment="1">
      <alignment vertical="center" wrapText="1"/>
      <protection/>
    </xf>
    <xf numFmtId="4" fontId="26" fillId="19" borderId="36" xfId="104" applyNumberFormat="1" applyFont="1" applyFill="1" applyBorder="1" applyAlignment="1">
      <alignment vertical="center" wrapText="1"/>
      <protection/>
    </xf>
    <xf numFmtId="0" fontId="3" fillId="0" borderId="20" xfId="110" applyFont="1" applyFill="1" applyBorder="1" applyAlignment="1">
      <alignment horizontal="center"/>
      <protection/>
    </xf>
    <xf numFmtId="0" fontId="3" fillId="0" borderId="13" xfId="110" applyFont="1" applyFill="1" applyBorder="1" applyAlignment="1">
      <alignment/>
      <protection/>
    </xf>
    <xf numFmtId="4" fontId="3" fillId="0" borderId="16" xfId="104" applyNumberFormat="1" applyFont="1" applyFill="1" applyBorder="1" applyAlignment="1">
      <alignment vertical="center"/>
      <protection/>
    </xf>
    <xf numFmtId="4" fontId="3" fillId="19" borderId="21" xfId="104" applyNumberFormat="1" applyFont="1" applyFill="1" applyBorder="1" applyAlignment="1">
      <alignment vertical="center"/>
      <protection/>
    </xf>
    <xf numFmtId="49" fontId="3" fillId="0" borderId="13" xfId="110" applyNumberFormat="1" applyFont="1" applyFill="1" applyBorder="1" applyAlignment="1">
      <alignment horizontal="center"/>
      <protection/>
    </xf>
    <xf numFmtId="168" fontId="3" fillId="0" borderId="13" xfId="104" applyNumberFormat="1" applyFont="1" applyFill="1" applyBorder="1" applyAlignment="1">
      <alignment horizontal="left" vertical="center"/>
      <protection/>
    </xf>
    <xf numFmtId="4" fontId="3" fillId="0" borderId="13" xfId="104" applyNumberFormat="1" applyFont="1" applyFill="1" applyBorder="1" applyAlignment="1">
      <alignment vertical="center"/>
      <protection/>
    </xf>
    <xf numFmtId="4" fontId="3" fillId="19" borderId="22" xfId="0" applyNumberFormat="1" applyFont="1" applyFill="1" applyBorder="1" applyAlignment="1">
      <alignment horizontal="right"/>
    </xf>
    <xf numFmtId="169" fontId="3" fillId="0" borderId="13" xfId="104" applyNumberFormat="1" applyFont="1" applyFill="1" applyBorder="1" applyAlignment="1">
      <alignment horizontal="left" vertical="center"/>
      <protection/>
    </xf>
    <xf numFmtId="170" fontId="3" fillId="0" borderId="13" xfId="104" applyNumberFormat="1" applyFont="1" applyFill="1" applyBorder="1" applyAlignment="1">
      <alignment horizontal="left" vertical="center"/>
      <protection/>
    </xf>
    <xf numFmtId="171" fontId="27" fillId="0" borderId="13" xfId="104" applyNumberFormat="1" applyFont="1" applyFill="1" applyBorder="1" applyAlignment="1">
      <alignment horizontal="left" vertical="center"/>
      <protection/>
    </xf>
    <xf numFmtId="171" fontId="3" fillId="0" borderId="13" xfId="104" applyNumberFormat="1" applyFont="1" applyFill="1" applyBorder="1" applyAlignment="1">
      <alignment horizontal="left" vertical="center"/>
      <protection/>
    </xf>
    <xf numFmtId="4" fontId="3" fillId="0" borderId="13" xfId="104" applyNumberFormat="1" applyFont="1" applyFill="1" applyBorder="1" applyAlignment="1">
      <alignment horizontal="right" vertical="center"/>
      <protection/>
    </xf>
    <xf numFmtId="4" fontId="3" fillId="19" borderId="22" xfId="104" applyNumberFormat="1" applyFont="1" applyFill="1" applyBorder="1" applyAlignment="1">
      <alignment horizontal="right" vertical="center"/>
      <protection/>
    </xf>
    <xf numFmtId="172" fontId="3" fillId="0" borderId="13" xfId="104" applyNumberFormat="1" applyFont="1" applyFill="1" applyBorder="1" applyAlignment="1">
      <alignment horizontal="left" vertical="center"/>
      <protection/>
    </xf>
    <xf numFmtId="173" fontId="3" fillId="0" borderId="13" xfId="104" applyNumberFormat="1" applyFont="1" applyFill="1" applyBorder="1" applyAlignment="1">
      <alignment horizontal="left" vertical="center"/>
      <protection/>
    </xf>
    <xf numFmtId="174" fontId="27" fillId="0" borderId="13" xfId="104" applyNumberFormat="1" applyFont="1" applyFill="1" applyBorder="1" applyAlignment="1">
      <alignment horizontal="left" vertical="center"/>
      <protection/>
    </xf>
    <xf numFmtId="174" fontId="3" fillId="0" borderId="13" xfId="104" applyNumberFormat="1" applyFont="1" applyFill="1" applyBorder="1" applyAlignment="1">
      <alignment horizontal="left" vertical="center"/>
      <protection/>
    </xf>
    <xf numFmtId="49" fontId="3" fillId="19" borderId="13" xfId="104" applyNumberFormat="1" applyFont="1" applyFill="1" applyBorder="1" applyAlignment="1">
      <alignment horizontal="center"/>
      <protection/>
    </xf>
    <xf numFmtId="175" fontId="3" fillId="0" borderId="13" xfId="0" applyNumberFormat="1" applyFont="1" applyBorder="1" applyAlignment="1">
      <alignment horizontal="left"/>
    </xf>
    <xf numFmtId="1" fontId="0" fillId="0" borderId="0" xfId="104" applyNumberFormat="1" applyFont="1">
      <alignment/>
      <protection/>
    </xf>
    <xf numFmtId="0" fontId="0" fillId="0" borderId="0" xfId="104" applyFont="1" applyAlignment="1">
      <alignment horizontal="center"/>
      <protection/>
    </xf>
    <xf numFmtId="49" fontId="0" fillId="0" borderId="0" xfId="104" applyNumberFormat="1" applyFont="1" applyAlignment="1">
      <alignment horizontal="center"/>
      <protection/>
    </xf>
    <xf numFmtId="4" fontId="0" fillId="0" borderId="0" xfId="104" applyNumberFormat="1" applyFont="1">
      <alignment/>
      <protection/>
    </xf>
    <xf numFmtId="0" fontId="3" fillId="19" borderId="19" xfId="104" applyFont="1" applyFill="1" applyBorder="1" applyAlignment="1">
      <alignment horizontal="center" vertical="center" wrapText="1"/>
      <protection/>
    </xf>
    <xf numFmtId="0" fontId="3" fillId="19" borderId="24" xfId="104" applyFont="1" applyFill="1" applyBorder="1" applyAlignment="1">
      <alignment horizontal="center" vertical="center" wrapText="1"/>
      <protection/>
    </xf>
    <xf numFmtId="0" fontId="3" fillId="19" borderId="37" xfId="104" applyFont="1" applyFill="1" applyBorder="1" applyAlignment="1">
      <alignment horizontal="center" vertical="center" wrapText="1"/>
      <protection/>
    </xf>
    <xf numFmtId="0" fontId="3" fillId="19" borderId="14" xfId="104" applyFont="1" applyFill="1" applyBorder="1" applyAlignment="1">
      <alignment horizontal="center" vertical="center" wrapText="1"/>
      <protection/>
    </xf>
    <xf numFmtId="4" fontId="3" fillId="19" borderId="26" xfId="104" applyNumberFormat="1" applyFont="1" applyFill="1" applyBorder="1" applyAlignment="1">
      <alignment vertical="center"/>
      <protection/>
    </xf>
    <xf numFmtId="166" fontId="3" fillId="0" borderId="13" xfId="104" applyNumberFormat="1" applyFont="1" applyFill="1" applyBorder="1" applyAlignment="1">
      <alignment vertical="center" wrapText="1"/>
      <protection/>
    </xf>
    <xf numFmtId="166" fontId="3" fillId="0" borderId="13" xfId="105" applyNumberFormat="1" applyFont="1" applyFill="1" applyBorder="1" applyAlignment="1">
      <alignment vertical="center"/>
      <protection/>
    </xf>
    <xf numFmtId="166" fontId="3" fillId="0" borderId="16" xfId="104" applyNumberFormat="1" applyFont="1" applyFill="1" applyBorder="1" applyAlignment="1">
      <alignment vertical="center" wrapText="1"/>
      <protection/>
    </xf>
    <xf numFmtId="166" fontId="3" fillId="0" borderId="17" xfId="105" applyNumberFormat="1" applyFont="1" applyFill="1" applyBorder="1" applyAlignment="1">
      <alignment vertical="center"/>
      <protection/>
    </xf>
    <xf numFmtId="166" fontId="3" fillId="0" borderId="16" xfId="105" applyNumberFormat="1" applyFont="1" applyFill="1" applyBorder="1" applyAlignment="1">
      <alignment vertical="center"/>
      <protection/>
    </xf>
    <xf numFmtId="166" fontId="3" fillId="0" borderId="20" xfId="104" applyNumberFormat="1" applyFont="1" applyFill="1" applyBorder="1" applyAlignment="1">
      <alignment vertical="center" wrapText="1"/>
      <protection/>
    </xf>
    <xf numFmtId="166" fontId="3" fillId="0" borderId="36" xfId="104" applyNumberFormat="1" applyFont="1" applyFill="1" applyBorder="1" applyAlignment="1">
      <alignment vertical="center" wrapText="1"/>
      <protection/>
    </xf>
    <xf numFmtId="166" fontId="24" fillId="20" borderId="16" xfId="104" applyNumberFormat="1" applyFont="1" applyFill="1" applyBorder="1" applyAlignment="1">
      <alignment vertical="center"/>
      <protection/>
    </xf>
    <xf numFmtId="166" fontId="3" fillId="19" borderId="13" xfId="0" applyNumberFormat="1" applyFont="1" applyFill="1" applyBorder="1" applyAlignment="1">
      <alignment vertical="center"/>
    </xf>
    <xf numFmtId="0" fontId="60" fillId="0" borderId="12" xfId="104" applyFont="1" applyFill="1" applyBorder="1" applyAlignment="1">
      <alignment horizontal="center" vertical="center"/>
      <protection/>
    </xf>
    <xf numFmtId="1" fontId="60" fillId="0" borderId="13" xfId="104" applyNumberFormat="1" applyFont="1" applyFill="1" applyBorder="1" applyAlignment="1">
      <alignment horizontal="center" vertical="center"/>
      <protection/>
    </xf>
    <xf numFmtId="4" fontId="26" fillId="0" borderId="13" xfId="104" applyNumberFormat="1" applyFont="1" applyFill="1" applyBorder="1" applyAlignment="1">
      <alignment vertical="center"/>
      <protection/>
    </xf>
    <xf numFmtId="4" fontId="26" fillId="0" borderId="22" xfId="0" applyNumberFormat="1" applyFont="1" applyFill="1" applyBorder="1" applyAlignment="1">
      <alignment vertical="center"/>
    </xf>
    <xf numFmtId="0" fontId="0" fillId="0" borderId="12" xfId="104" applyFont="1" applyFill="1" applyBorder="1" applyAlignment="1">
      <alignment horizontal="center" vertical="center"/>
      <protection/>
    </xf>
    <xf numFmtId="1" fontId="0" fillId="0" borderId="13" xfId="104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vertical="center"/>
    </xf>
    <xf numFmtId="166" fontId="0" fillId="0" borderId="0" xfId="106" applyNumberFormat="1">
      <alignment/>
      <protection/>
    </xf>
    <xf numFmtId="4" fontId="24" fillId="16" borderId="38" xfId="104" applyNumberFormat="1" applyFont="1" applyFill="1" applyBorder="1" applyAlignment="1">
      <alignment vertical="center" wrapText="1"/>
      <protection/>
    </xf>
    <xf numFmtId="0" fontId="27" fillId="0" borderId="13" xfId="104" applyFont="1" applyFill="1" applyBorder="1" applyAlignment="1">
      <alignment vertical="center"/>
      <protection/>
    </xf>
    <xf numFmtId="166" fontId="27" fillId="0" borderId="16" xfId="104" applyNumberFormat="1" applyFont="1" applyFill="1" applyBorder="1" applyAlignment="1">
      <alignment vertical="center" wrapText="1"/>
      <protection/>
    </xf>
    <xf numFmtId="4" fontId="27" fillId="0" borderId="22" xfId="104" applyNumberFormat="1" applyFont="1" applyFill="1" applyBorder="1" applyAlignment="1">
      <alignment vertical="center" wrapText="1"/>
      <protection/>
    </xf>
    <xf numFmtId="166" fontId="3" fillId="0" borderId="13" xfId="105" applyNumberFormat="1" applyFont="1" applyFill="1" applyBorder="1" applyAlignment="1">
      <alignment vertical="center" wrapText="1"/>
      <protection/>
    </xf>
    <xf numFmtId="0" fontId="57" fillId="0" borderId="12" xfId="104" applyFont="1" applyFill="1" applyBorder="1" applyAlignment="1">
      <alignment horizontal="center" vertical="center"/>
      <protection/>
    </xf>
    <xf numFmtId="4" fontId="4" fillId="0" borderId="0" xfId="0" applyNumberFormat="1" applyFont="1" applyAlignment="1">
      <alignment vertical="center"/>
    </xf>
    <xf numFmtId="166" fontId="27" fillId="19" borderId="22" xfId="104" applyNumberFormat="1" applyFont="1" applyFill="1" applyBorder="1" applyAlignment="1">
      <alignment vertical="center"/>
      <protection/>
    </xf>
    <xf numFmtId="166" fontId="3" fillId="0" borderId="0" xfId="104" applyNumberFormat="1" applyFont="1">
      <alignment/>
      <protection/>
    </xf>
    <xf numFmtId="176" fontId="26" fillId="0" borderId="13" xfId="104" applyNumberFormat="1" applyFont="1" applyFill="1" applyBorder="1" applyAlignment="1">
      <alignment horizontal="center" vertical="center"/>
      <protection/>
    </xf>
    <xf numFmtId="166" fontId="26" fillId="19" borderId="13" xfId="104" applyNumberFormat="1" applyFont="1" applyFill="1" applyBorder="1" applyAlignment="1">
      <alignment vertical="center"/>
      <protection/>
    </xf>
    <xf numFmtId="166" fontId="26" fillId="19" borderId="22" xfId="104" applyNumberFormat="1" applyFont="1" applyFill="1" applyBorder="1" applyAlignment="1">
      <alignment vertical="center"/>
      <protection/>
    </xf>
    <xf numFmtId="176" fontId="26" fillId="19" borderId="13" xfId="104" applyNumberFormat="1" applyFont="1" applyFill="1" applyBorder="1" applyAlignment="1">
      <alignment horizontal="center" vertical="center"/>
      <protection/>
    </xf>
    <xf numFmtId="0" fontId="26" fillId="19" borderId="13" xfId="104" applyNumberFormat="1" applyFont="1" applyFill="1" applyBorder="1" applyAlignment="1">
      <alignment horizontal="center" vertical="center"/>
      <protection/>
    </xf>
    <xf numFmtId="10" fontId="26" fillId="0" borderId="0" xfId="113" applyNumberFormat="1" applyFont="1" applyAlignment="1">
      <alignment/>
    </xf>
    <xf numFmtId="177" fontId="26" fillId="0" borderId="0" xfId="104" applyNumberFormat="1" applyFont="1">
      <alignment/>
      <protection/>
    </xf>
    <xf numFmtId="0" fontId="26" fillId="0" borderId="13" xfId="104" applyNumberFormat="1" applyFont="1" applyFill="1" applyBorder="1" applyAlignment="1">
      <alignment horizontal="center" vertical="center"/>
      <protection/>
    </xf>
    <xf numFmtId="0" fontId="26" fillId="0" borderId="39" xfId="104" applyFont="1" applyFill="1" applyBorder="1" applyAlignment="1">
      <alignment horizontal="center" vertical="center"/>
      <protection/>
    </xf>
    <xf numFmtId="165" fontId="3" fillId="0" borderId="0" xfId="104" applyNumberFormat="1" applyFont="1">
      <alignment/>
      <protection/>
    </xf>
    <xf numFmtId="178" fontId="26" fillId="19" borderId="13" xfId="104" applyNumberFormat="1" applyFont="1" applyFill="1" applyBorder="1" applyAlignment="1">
      <alignment horizontal="center" vertical="center" wrapText="1"/>
      <protection/>
    </xf>
    <xf numFmtId="166" fontId="26" fillId="0" borderId="0" xfId="104" applyNumberFormat="1" applyFont="1">
      <alignment/>
      <protection/>
    </xf>
    <xf numFmtId="179" fontId="26" fillId="0" borderId="0" xfId="113" applyNumberFormat="1" applyFont="1" applyAlignment="1">
      <alignment/>
    </xf>
    <xf numFmtId="0" fontId="26" fillId="0" borderId="18" xfId="104" applyFont="1" applyFill="1" applyBorder="1" applyAlignment="1">
      <alignment horizontal="center" vertical="center"/>
      <protection/>
    </xf>
    <xf numFmtId="0" fontId="26" fillId="0" borderId="17" xfId="104" applyFont="1" applyFill="1" applyBorder="1" applyAlignment="1">
      <alignment horizontal="center" vertical="center"/>
      <protection/>
    </xf>
    <xf numFmtId="176" fontId="26" fillId="0" borderId="17" xfId="104" applyNumberFormat="1" applyFont="1" applyFill="1" applyBorder="1" applyAlignment="1">
      <alignment horizontal="center" vertical="center"/>
      <protection/>
    </xf>
    <xf numFmtId="0" fontId="26" fillId="0" borderId="17" xfId="104" applyFont="1" applyFill="1" applyBorder="1" applyAlignment="1">
      <alignment horizontal="left" vertical="center" wrapText="1"/>
      <protection/>
    </xf>
    <xf numFmtId="176" fontId="26" fillId="0" borderId="14" xfId="104" applyNumberFormat="1" applyFont="1" applyFill="1" applyBorder="1" applyAlignment="1">
      <alignment horizontal="center" vertical="center"/>
      <protection/>
    </xf>
    <xf numFmtId="4" fontId="26" fillId="19" borderId="40" xfId="104" applyNumberFormat="1" applyFont="1" applyFill="1" applyBorder="1" applyAlignment="1">
      <alignment vertical="center"/>
      <protection/>
    </xf>
    <xf numFmtId="4" fontId="24" fillId="0" borderId="41" xfId="104" applyNumberFormat="1" applyFont="1" applyFill="1" applyBorder="1" applyAlignment="1">
      <alignment vertical="center"/>
      <protection/>
    </xf>
    <xf numFmtId="0" fontId="0" fillId="0" borderId="0" xfId="104" applyBorder="1" applyAlignment="1">
      <alignment vertical="center" wrapText="1"/>
      <protection/>
    </xf>
    <xf numFmtId="4" fontId="4" fillId="0" borderId="0" xfId="104" applyNumberFormat="1" applyFont="1" applyAlignment="1">
      <alignment vertical="center"/>
      <protection/>
    </xf>
    <xf numFmtId="180" fontId="27" fillId="19" borderId="13" xfId="104" applyNumberFormat="1" applyFont="1" applyFill="1" applyBorder="1" applyAlignment="1">
      <alignment vertical="center"/>
      <protection/>
    </xf>
    <xf numFmtId="180" fontId="27" fillId="19" borderId="22" xfId="104" applyNumberFormat="1" applyFont="1" applyFill="1" applyBorder="1" applyAlignment="1">
      <alignment vertical="center"/>
      <protection/>
    </xf>
    <xf numFmtId="166" fontId="0" fillId="0" borderId="0" xfId="104" applyNumberFormat="1">
      <alignment/>
      <protection/>
    </xf>
    <xf numFmtId="166" fontId="3" fillId="0" borderId="12" xfId="104" applyNumberFormat="1" applyFont="1" applyFill="1" applyBorder="1" applyAlignment="1">
      <alignment horizontal="center" vertical="center"/>
      <protection/>
    </xf>
    <xf numFmtId="180" fontId="26" fillId="19" borderId="13" xfId="104" applyNumberFormat="1" applyFont="1" applyFill="1" applyBorder="1" applyAlignment="1">
      <alignment vertical="center"/>
      <protection/>
    </xf>
    <xf numFmtId="180" fontId="26" fillId="19" borderId="22" xfId="104" applyNumberFormat="1" applyFont="1" applyFill="1" applyBorder="1" applyAlignment="1">
      <alignment vertical="center"/>
      <protection/>
    </xf>
    <xf numFmtId="166" fontId="27" fillId="19" borderId="22" xfId="104" applyNumberFormat="1" applyFont="1" applyFill="1" applyBorder="1" applyAlignment="1">
      <alignment vertical="center" wrapText="1"/>
      <protection/>
    </xf>
    <xf numFmtId="166" fontId="0" fillId="0" borderId="0" xfId="104" applyNumberFormat="1" applyAlignment="1">
      <alignment vertical="center" wrapText="1"/>
      <protection/>
    </xf>
    <xf numFmtId="166" fontId="3" fillId="19" borderId="22" xfId="104" applyNumberFormat="1" applyFont="1" applyFill="1" applyBorder="1" applyAlignment="1">
      <alignment vertical="center"/>
      <protection/>
    </xf>
    <xf numFmtId="0" fontId="61" fillId="0" borderId="0" xfId="104" applyFont="1" applyAlignment="1">
      <alignment vertical="center"/>
      <protection/>
    </xf>
    <xf numFmtId="0" fontId="57" fillId="0" borderId="15" xfId="107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24" fillId="0" borderId="12" xfId="107" applyFont="1" applyFill="1" applyBorder="1" applyAlignment="1">
      <alignment horizontal="center" vertical="center" wrapText="1"/>
      <protection/>
    </xf>
    <xf numFmtId="49" fontId="3" fillId="0" borderId="13" xfId="107" applyNumberFormat="1" applyFont="1" applyFill="1" applyBorder="1" applyAlignment="1">
      <alignment horizontal="center" vertical="center" wrapText="1"/>
      <protection/>
    </xf>
    <xf numFmtId="0" fontId="3" fillId="0" borderId="13" xfId="107" applyFont="1" applyFill="1" applyBorder="1" applyAlignment="1" quotePrefix="1">
      <alignment horizontal="center" vertical="center" wrapText="1"/>
      <protection/>
    </xf>
    <xf numFmtId="49" fontId="3" fillId="0" borderId="13" xfId="110" applyNumberFormat="1" applyFont="1" applyFill="1" applyBorder="1" applyAlignment="1">
      <alignment horizontal="center" vertical="center" wrapText="1"/>
      <protection/>
    </xf>
    <xf numFmtId="0" fontId="3" fillId="0" borderId="13" xfId="110" applyFont="1" applyFill="1" applyBorder="1" applyAlignment="1">
      <alignment vertical="center" wrapText="1"/>
      <protection/>
    </xf>
    <xf numFmtId="4" fontId="3" fillId="0" borderId="13" xfId="95" applyNumberFormat="1" applyFont="1" applyFill="1" applyBorder="1" applyAlignment="1">
      <alignment horizontal="right" vertical="center" wrapText="1"/>
      <protection/>
    </xf>
    <xf numFmtId="4" fontId="3" fillId="0" borderId="13" xfId="107" applyNumberFormat="1" applyFont="1" applyFill="1" applyBorder="1" applyAlignment="1">
      <alignment vertical="center" wrapText="1"/>
      <protection/>
    </xf>
    <xf numFmtId="4" fontId="3" fillId="0" borderId="22" xfId="107" applyNumberFormat="1" applyFont="1" applyFill="1" applyBorder="1" applyAlignment="1">
      <alignment vertical="center" wrapText="1"/>
      <protection/>
    </xf>
    <xf numFmtId="0" fontId="57" fillId="0" borderId="12" xfId="107" applyFont="1" applyFill="1" applyBorder="1" applyAlignment="1">
      <alignment horizontal="center" vertical="center" wrapText="1"/>
      <protection/>
    </xf>
    <xf numFmtId="0" fontId="24" fillId="0" borderId="19" xfId="107" applyFont="1" applyFill="1" applyBorder="1" applyAlignment="1">
      <alignment horizontal="center" vertical="center" wrapText="1"/>
      <protection/>
    </xf>
    <xf numFmtId="49" fontId="3" fillId="0" borderId="14" xfId="107" applyNumberFormat="1" applyFont="1" applyFill="1" applyBorder="1" applyAlignment="1">
      <alignment horizontal="center" vertical="center" wrapText="1"/>
      <protection/>
    </xf>
    <xf numFmtId="0" fontId="3" fillId="0" borderId="14" xfId="107" applyFont="1" applyFill="1" applyBorder="1" applyAlignment="1" quotePrefix="1">
      <alignment horizontal="center" vertical="center" wrapText="1"/>
      <protection/>
    </xf>
    <xf numFmtId="49" fontId="3" fillId="0" borderId="14" xfId="110" applyNumberFormat="1" applyFont="1" applyFill="1" applyBorder="1" applyAlignment="1">
      <alignment horizontal="center" vertical="center" wrapText="1"/>
      <protection/>
    </xf>
    <xf numFmtId="0" fontId="3" fillId="0" borderId="14" xfId="110" applyFont="1" applyFill="1" applyBorder="1" applyAlignment="1">
      <alignment vertical="center" wrapText="1"/>
      <protection/>
    </xf>
    <xf numFmtId="4" fontId="3" fillId="0" borderId="14" xfId="95" applyNumberFormat="1" applyFont="1" applyFill="1" applyBorder="1" applyAlignment="1">
      <alignment horizontal="right" vertical="center" wrapText="1"/>
      <protection/>
    </xf>
    <xf numFmtId="4" fontId="3" fillId="0" borderId="14" xfId="107" applyNumberFormat="1" applyFont="1" applyFill="1" applyBorder="1" applyAlignment="1">
      <alignment vertical="center" wrapText="1"/>
      <protection/>
    </xf>
    <xf numFmtId="4" fontId="3" fillId="0" borderId="26" xfId="107" applyNumberFormat="1" applyFont="1" applyFill="1" applyBorder="1" applyAlignment="1">
      <alignment vertical="center" wrapText="1"/>
      <protection/>
    </xf>
    <xf numFmtId="0" fontId="3" fillId="19" borderId="12" xfId="104" applyFont="1" applyFill="1" applyBorder="1" applyAlignment="1">
      <alignment horizontal="center" vertical="center"/>
      <protection/>
    </xf>
    <xf numFmtId="1" fontId="3" fillId="19" borderId="13" xfId="104" applyNumberFormat="1" applyFont="1" applyFill="1" applyBorder="1" applyAlignment="1">
      <alignment horizontal="center" vertical="center"/>
      <protection/>
    </xf>
    <xf numFmtId="0" fontId="3" fillId="0" borderId="18" xfId="104" applyFont="1" applyFill="1" applyBorder="1" applyAlignment="1">
      <alignment horizontal="center" vertical="center"/>
      <protection/>
    </xf>
    <xf numFmtId="1" fontId="3" fillId="0" borderId="17" xfId="104" applyNumberFormat="1" applyFont="1" applyFill="1" applyBorder="1" applyAlignment="1">
      <alignment horizontal="center" vertical="center"/>
      <protection/>
    </xf>
    <xf numFmtId="0" fontId="3" fillId="0" borderId="17" xfId="104" applyFont="1" applyFill="1" applyBorder="1" applyAlignment="1">
      <alignment horizontal="center" vertical="center"/>
      <protection/>
    </xf>
    <xf numFmtId="49" fontId="3" fillId="0" borderId="17" xfId="104" applyNumberFormat="1" applyFont="1" applyFill="1" applyBorder="1" applyAlignment="1">
      <alignment horizontal="center" vertical="center"/>
      <protection/>
    </xf>
    <xf numFmtId="49" fontId="3" fillId="0" borderId="20" xfId="104" applyNumberFormat="1" applyFont="1" applyFill="1" applyBorder="1" applyAlignment="1">
      <alignment horizontal="center" vertical="center"/>
      <protection/>
    </xf>
    <xf numFmtId="49" fontId="27" fillId="6" borderId="16" xfId="106" applyNumberFormat="1" applyFont="1" applyFill="1" applyBorder="1" applyAlignment="1">
      <alignment horizontal="center" vertical="center" wrapText="1"/>
      <protection/>
    </xf>
    <xf numFmtId="0" fontId="28" fillId="6" borderId="16" xfId="100" applyFont="1" applyFill="1" applyBorder="1" applyAlignment="1">
      <alignment vertical="center" wrapText="1"/>
      <protection/>
    </xf>
    <xf numFmtId="4" fontId="27" fillId="6" borderId="23" xfId="106" applyNumberFormat="1" applyFont="1" applyFill="1" applyBorder="1" applyAlignment="1">
      <alignment vertical="center" wrapText="1"/>
      <protection/>
    </xf>
    <xf numFmtId="4" fontId="27" fillId="6" borderId="42" xfId="106" applyNumberFormat="1" applyFont="1" applyFill="1" applyBorder="1" applyAlignment="1">
      <alignment vertical="center" wrapText="1"/>
      <protection/>
    </xf>
    <xf numFmtId="4" fontId="27" fillId="19" borderId="16" xfId="104" applyNumberFormat="1" applyFont="1" applyFill="1" applyBorder="1" applyAlignment="1">
      <alignment vertical="center"/>
      <protection/>
    </xf>
    <xf numFmtId="0" fontId="3" fillId="0" borderId="14" xfId="104" applyFont="1" applyFill="1" applyBorder="1" applyAlignment="1">
      <alignment horizontal="center" vertical="center"/>
      <protection/>
    </xf>
    <xf numFmtId="49" fontId="3" fillId="0" borderId="14" xfId="106" applyNumberFormat="1" applyFont="1" applyFill="1" applyBorder="1" applyAlignment="1">
      <alignment horizontal="center" vertical="center"/>
      <protection/>
    </xf>
    <xf numFmtId="4" fontId="24" fillId="0" borderId="11" xfId="98" applyNumberFormat="1" applyFont="1" applyBorder="1" applyAlignment="1">
      <alignment horizontal="center" vertical="center" wrapText="1"/>
      <protection/>
    </xf>
    <xf numFmtId="4" fontId="24" fillId="16" borderId="36" xfId="104" applyNumberFormat="1" applyFont="1" applyFill="1" applyBorder="1" applyAlignment="1">
      <alignment vertical="center"/>
      <protection/>
    </xf>
    <xf numFmtId="0" fontId="0" fillId="0" borderId="43" xfId="104" applyFont="1" applyBorder="1">
      <alignment/>
      <protection/>
    </xf>
    <xf numFmtId="4" fontId="4" fillId="0" borderId="43" xfId="104" applyNumberFormat="1" applyFont="1" applyBorder="1">
      <alignment/>
      <protection/>
    </xf>
    <xf numFmtId="0" fontId="4" fillId="0" borderId="0" xfId="104" applyFont="1">
      <alignment/>
      <protection/>
    </xf>
    <xf numFmtId="165" fontId="3" fillId="19" borderId="13" xfId="104" applyNumberFormat="1" applyFont="1" applyFill="1" applyBorder="1" applyAlignment="1">
      <alignment vertical="center"/>
      <protection/>
    </xf>
    <xf numFmtId="4" fontId="3" fillId="19" borderId="20" xfId="104" applyNumberFormat="1" applyFont="1" applyFill="1" applyBorder="1" applyAlignment="1">
      <alignment vertical="center"/>
      <protection/>
    </xf>
    <xf numFmtId="0" fontId="4" fillId="0" borderId="43" xfId="104" applyFont="1" applyBorder="1">
      <alignment/>
      <protection/>
    </xf>
    <xf numFmtId="0" fontId="0" fillId="0" borderId="43" xfId="104" applyBorder="1">
      <alignment/>
      <protection/>
    </xf>
    <xf numFmtId="0" fontId="31" fillId="0" borderId="0" xfId="104" applyFont="1" applyBorder="1">
      <alignment/>
      <protection/>
    </xf>
    <xf numFmtId="165" fontId="3" fillId="19" borderId="13" xfId="0" applyNumberFormat="1" applyFont="1" applyFill="1" applyBorder="1" applyAlignment="1">
      <alignment horizontal="right" vertical="center"/>
    </xf>
    <xf numFmtId="4" fontId="3" fillId="19" borderId="20" xfId="0" applyNumberFormat="1" applyFont="1" applyFill="1" applyBorder="1" applyAlignment="1">
      <alignment horizontal="right" vertical="center"/>
    </xf>
    <xf numFmtId="165" fontId="3" fillId="19" borderId="14" xfId="0" applyNumberFormat="1" applyFont="1" applyFill="1" applyBorder="1" applyAlignment="1">
      <alignment horizontal="right" vertical="center"/>
    </xf>
    <xf numFmtId="4" fontId="3" fillId="19" borderId="24" xfId="0" applyNumberFormat="1" applyFont="1" applyFill="1" applyBorder="1" applyAlignment="1">
      <alignment horizontal="right" vertical="center"/>
    </xf>
    <xf numFmtId="4" fontId="4" fillId="0" borderId="41" xfId="104" applyNumberFormat="1" applyFont="1" applyBorder="1" applyAlignment="1">
      <alignment vertical="center"/>
      <protection/>
    </xf>
    <xf numFmtId="49" fontId="32" fillId="0" borderId="18" xfId="104" applyNumberFormat="1" applyFont="1" applyFill="1" applyBorder="1" applyAlignment="1">
      <alignment horizontal="center" vertical="center"/>
      <protection/>
    </xf>
    <xf numFmtId="49" fontId="26" fillId="0" borderId="28" xfId="104" applyNumberFormat="1" applyFont="1" applyFill="1" applyBorder="1" applyAlignment="1">
      <alignment horizontal="center" vertical="center"/>
      <protection/>
    </xf>
    <xf numFmtId="0" fontId="26" fillId="0" borderId="28" xfId="104" applyFont="1" applyFill="1" applyBorder="1" applyAlignment="1">
      <alignment horizontal="center" vertical="center"/>
      <protection/>
    </xf>
    <xf numFmtId="49" fontId="26" fillId="0" borderId="28" xfId="110" applyNumberFormat="1" applyFont="1" applyFill="1" applyBorder="1" applyAlignment="1">
      <alignment horizontal="center" vertical="center"/>
      <protection/>
    </xf>
    <xf numFmtId="0" fontId="5" fillId="0" borderId="28" xfId="99" applyFont="1" applyFill="1" applyBorder="1" applyAlignment="1">
      <alignment vertical="center" wrapText="1"/>
      <protection/>
    </xf>
    <xf numFmtId="4" fontId="26" fillId="19" borderId="28" xfId="104" applyNumberFormat="1" applyFont="1" applyFill="1" applyBorder="1" applyAlignment="1">
      <alignment vertical="center"/>
      <protection/>
    </xf>
    <xf numFmtId="4" fontId="26" fillId="19" borderId="30" xfId="0" applyNumberFormat="1" applyFont="1" applyFill="1" applyBorder="1" applyAlignment="1">
      <alignment vertical="center"/>
    </xf>
    <xf numFmtId="0" fontId="24" fillId="0" borderId="44" xfId="104" applyFont="1" applyBorder="1" applyAlignment="1">
      <alignment horizontal="center" vertical="center"/>
      <protection/>
    </xf>
    <xf numFmtId="1" fontId="24" fillId="0" borderId="45" xfId="104" applyNumberFormat="1" applyFont="1" applyBorder="1" applyAlignment="1">
      <alignment horizontal="center" vertical="center" wrapText="1"/>
      <protection/>
    </xf>
    <xf numFmtId="0" fontId="24" fillId="0" borderId="45" xfId="104" applyFont="1" applyBorder="1" applyAlignment="1">
      <alignment horizontal="center" vertical="center" wrapText="1"/>
      <protection/>
    </xf>
    <xf numFmtId="0" fontId="24" fillId="0" borderId="45" xfId="104" applyFont="1" applyBorder="1" applyAlignment="1">
      <alignment horizontal="center" vertical="center" wrapText="1"/>
      <protection/>
    </xf>
    <xf numFmtId="0" fontId="24" fillId="0" borderId="41" xfId="98" applyFont="1" applyFill="1" applyBorder="1" applyAlignment="1">
      <alignment horizontal="center" vertical="center"/>
      <protection/>
    </xf>
    <xf numFmtId="0" fontId="24" fillId="0" borderId="45" xfId="98" applyFont="1" applyBorder="1" applyAlignment="1">
      <alignment horizontal="center" vertical="center" wrapText="1"/>
      <protection/>
    </xf>
    <xf numFmtId="0" fontId="24" fillId="0" borderId="46" xfId="95" applyFont="1" applyBorder="1" applyAlignment="1">
      <alignment horizontal="center" vertical="center"/>
      <protection/>
    </xf>
    <xf numFmtId="0" fontId="24" fillId="16" borderId="32" xfId="104" applyFont="1" applyFill="1" applyBorder="1" applyAlignment="1">
      <alignment horizontal="center" vertical="center"/>
      <protection/>
    </xf>
    <xf numFmtId="0" fontId="24" fillId="16" borderId="27" xfId="104" applyFont="1" applyFill="1" applyBorder="1" applyAlignment="1">
      <alignment horizontal="left" vertical="center" wrapText="1"/>
      <protection/>
    </xf>
    <xf numFmtId="4" fontId="24" fillId="16" borderId="27" xfId="104" applyNumberFormat="1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1" fontId="3" fillId="0" borderId="14" xfId="104" applyNumberFormat="1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center" vertical="center" wrapText="1"/>
      <protection/>
    </xf>
    <xf numFmtId="0" fontId="24" fillId="28" borderId="10" xfId="104" applyFont="1" applyFill="1" applyBorder="1" applyAlignment="1">
      <alignment horizontal="center" vertical="center" wrapText="1"/>
      <protection/>
    </xf>
    <xf numFmtId="1" fontId="24" fillId="28" borderId="11" xfId="104" applyNumberFormat="1" applyFont="1" applyFill="1" applyBorder="1" applyAlignment="1">
      <alignment horizontal="center" vertical="center" wrapText="1"/>
      <protection/>
    </xf>
    <xf numFmtId="0" fontId="24" fillId="28" borderId="11" xfId="104" applyFont="1" applyFill="1" applyBorder="1" applyAlignment="1">
      <alignment horizontal="center" vertical="center" wrapText="1"/>
      <protection/>
    </xf>
    <xf numFmtId="49" fontId="24" fillId="28" borderId="11" xfId="104" applyNumberFormat="1" applyFont="1" applyFill="1" applyBorder="1" applyAlignment="1">
      <alignment horizontal="center" vertical="center" wrapText="1"/>
      <protection/>
    </xf>
    <xf numFmtId="0" fontId="24" fillId="28" borderId="11" xfId="104" applyFont="1" applyFill="1" applyBorder="1" applyAlignment="1">
      <alignment horizontal="left" vertical="center" wrapText="1"/>
      <protection/>
    </xf>
    <xf numFmtId="4" fontId="24" fillId="28" borderId="11" xfId="104" applyNumberFormat="1" applyFont="1" applyFill="1" applyBorder="1" applyAlignment="1">
      <alignment horizontal="right" vertical="center" wrapText="1"/>
      <protection/>
    </xf>
    <xf numFmtId="4" fontId="24" fillId="28" borderId="25" xfId="104" applyNumberFormat="1" applyFont="1" applyFill="1" applyBorder="1" applyAlignment="1">
      <alignment horizontal="right" vertical="center" wrapText="1"/>
      <protection/>
    </xf>
    <xf numFmtId="0" fontId="4" fillId="0" borderId="0" xfId="104" applyFont="1" applyAlignment="1">
      <alignment wrapText="1"/>
      <protection/>
    </xf>
    <xf numFmtId="4" fontId="27" fillId="0" borderId="21" xfId="104" applyNumberFormat="1" applyFont="1" applyFill="1" applyBorder="1" applyAlignment="1">
      <alignment vertical="center" wrapText="1"/>
      <protection/>
    </xf>
    <xf numFmtId="1" fontId="3" fillId="19" borderId="13" xfId="104" applyNumberFormat="1" applyFont="1" applyFill="1" applyBorder="1" applyAlignment="1">
      <alignment horizontal="center" vertical="center" wrapText="1"/>
      <protection/>
    </xf>
    <xf numFmtId="49" fontId="3" fillId="19" borderId="13" xfId="104" applyNumberFormat="1" applyFont="1" applyFill="1" applyBorder="1" applyAlignment="1">
      <alignment horizontal="center" vertical="center" wrapText="1"/>
      <protection/>
    </xf>
    <xf numFmtId="0" fontId="3" fillId="19" borderId="13" xfId="110" applyFont="1" applyFill="1" applyBorder="1" applyAlignment="1">
      <alignment vertical="center" wrapText="1"/>
      <protection/>
    </xf>
    <xf numFmtId="0" fontId="3" fillId="0" borderId="12" xfId="104" applyFont="1" applyBorder="1" applyAlignment="1">
      <alignment horizontal="center" vertical="center" wrapText="1"/>
      <protection/>
    </xf>
    <xf numFmtId="0" fontId="3" fillId="19" borderId="13" xfId="104" applyFont="1" applyFill="1" applyBorder="1" applyAlignment="1">
      <alignment horizontal="center" vertical="center" wrapText="1"/>
      <protection/>
    </xf>
    <xf numFmtId="49" fontId="3" fillId="19" borderId="13" xfId="104" applyNumberFormat="1" applyFont="1" applyFill="1" applyBorder="1" applyAlignment="1">
      <alignment horizontal="center" vertical="center" wrapText="1"/>
      <protection/>
    </xf>
    <xf numFmtId="0" fontId="3" fillId="19" borderId="17" xfId="104" applyFont="1" applyFill="1" applyBorder="1" applyAlignment="1">
      <alignment horizontal="left" vertical="center" wrapText="1"/>
      <protection/>
    </xf>
    <xf numFmtId="0" fontId="3" fillId="0" borderId="18" xfId="104" applyFont="1" applyFill="1" applyBorder="1" applyAlignment="1">
      <alignment horizontal="center" vertical="center" wrapText="1"/>
      <protection/>
    </xf>
    <xf numFmtId="1" fontId="3" fillId="19" borderId="17" xfId="104" applyNumberFormat="1" applyFont="1" applyFill="1" applyBorder="1" applyAlignment="1">
      <alignment horizontal="center" vertical="center" wrapText="1"/>
      <protection/>
    </xf>
    <xf numFmtId="0" fontId="3" fillId="19" borderId="17" xfId="104" applyFont="1" applyFill="1" applyBorder="1" applyAlignment="1">
      <alignment horizontal="center" vertical="center" wrapText="1"/>
      <protection/>
    </xf>
    <xf numFmtId="49" fontId="3" fillId="19" borderId="17" xfId="104" applyNumberFormat="1" applyFont="1" applyFill="1" applyBorder="1" applyAlignment="1">
      <alignment horizontal="center" vertical="center" wrapText="1"/>
      <protection/>
    </xf>
    <xf numFmtId="49" fontId="26" fillId="19" borderId="17" xfId="104" applyNumberFormat="1" applyFont="1" applyFill="1" applyBorder="1" applyAlignment="1">
      <alignment horizontal="center" vertical="center" wrapText="1"/>
      <protection/>
    </xf>
    <xf numFmtId="4" fontId="26" fillId="19" borderId="17" xfId="104" applyNumberFormat="1" applyFont="1" applyFill="1" applyBorder="1" applyAlignment="1">
      <alignment vertical="center" wrapText="1"/>
      <protection/>
    </xf>
    <xf numFmtId="4" fontId="26" fillId="0" borderId="40" xfId="104" applyNumberFormat="1" applyFont="1" applyFill="1" applyBorder="1" applyAlignment="1">
      <alignment vertical="center" wrapText="1"/>
      <protection/>
    </xf>
    <xf numFmtId="49" fontId="3" fillId="19" borderId="14" xfId="104" applyNumberFormat="1" applyFont="1" applyFill="1" applyBorder="1" applyAlignment="1">
      <alignment horizontal="center" vertical="center" wrapText="1"/>
      <protection/>
    </xf>
    <xf numFmtId="0" fontId="3" fillId="0" borderId="0" xfId="104" applyFont="1" applyFill="1" applyBorder="1" applyAlignment="1">
      <alignment horizontal="left" vertical="center" wrapText="1"/>
      <protection/>
    </xf>
    <xf numFmtId="4" fontId="4" fillId="0" borderId="0" xfId="104" applyNumberFormat="1" applyFont="1" applyFill="1" applyAlignment="1">
      <alignment vertical="center" wrapText="1"/>
      <protection/>
    </xf>
    <xf numFmtId="49" fontId="32" fillId="0" borderId="16" xfId="110" applyNumberFormat="1" applyFont="1" applyFill="1" applyBorder="1" applyAlignment="1">
      <alignment horizontal="center" vertical="center"/>
      <protection/>
    </xf>
    <xf numFmtId="0" fontId="3" fillId="0" borderId="16" xfId="108" applyFont="1" applyFill="1" applyBorder="1" applyAlignment="1">
      <alignment horizontal="center"/>
      <protection/>
    </xf>
    <xf numFmtId="49" fontId="3" fillId="0" borderId="36" xfId="108" applyNumberFormat="1" applyFont="1" applyFill="1" applyBorder="1" applyAlignment="1">
      <alignment horizontal="center"/>
      <protection/>
    </xf>
    <xf numFmtId="0" fontId="3" fillId="0" borderId="16" xfId="108" applyFont="1" applyFill="1" applyBorder="1" applyAlignment="1">
      <alignment vertical="center" wrapText="1"/>
      <protection/>
    </xf>
    <xf numFmtId="4" fontId="3" fillId="0" borderId="34" xfId="108" applyNumberFormat="1" applyFont="1" applyFill="1" applyBorder="1">
      <alignment/>
      <protection/>
    </xf>
    <xf numFmtId="4" fontId="3" fillId="0" borderId="13" xfId="108" applyNumberFormat="1" applyFont="1" applyFill="1" applyBorder="1">
      <alignment/>
      <protection/>
    </xf>
    <xf numFmtId="4" fontId="3" fillId="0" borderId="0" xfId="108" applyNumberFormat="1" applyFont="1" applyFill="1" applyBorder="1">
      <alignment/>
      <protection/>
    </xf>
    <xf numFmtId="0" fontId="3" fillId="0" borderId="16" xfId="104" applyFont="1" applyFill="1" applyBorder="1" applyAlignment="1">
      <alignment horizontal="center" vertical="center" wrapText="1"/>
      <protection/>
    </xf>
    <xf numFmtId="49" fontId="3" fillId="0" borderId="16" xfId="104" applyNumberFormat="1" applyFont="1" applyFill="1" applyBorder="1" applyAlignment="1">
      <alignment horizontal="center" vertical="center" wrapText="1"/>
      <protection/>
    </xf>
    <xf numFmtId="0" fontId="3" fillId="19" borderId="16" xfId="0" applyFont="1" applyFill="1" applyBorder="1" applyAlignment="1">
      <alignment vertical="center" wrapText="1"/>
    </xf>
    <xf numFmtId="4" fontId="3" fillId="19" borderId="16" xfId="104" applyNumberFormat="1" applyFont="1" applyFill="1" applyBorder="1" applyAlignment="1">
      <alignment vertical="center" wrapText="1"/>
      <protection/>
    </xf>
    <xf numFmtId="0" fontId="3" fillId="0" borderId="13" xfId="108" applyFont="1" applyFill="1" applyBorder="1" applyAlignment="1">
      <alignment horizontal="center"/>
      <protection/>
    </xf>
    <xf numFmtId="49" fontId="3" fillId="0" borderId="20" xfId="108" applyNumberFormat="1" applyFont="1" applyFill="1" applyBorder="1" applyAlignment="1">
      <alignment horizontal="center"/>
      <protection/>
    </xf>
    <xf numFmtId="0" fontId="3" fillId="0" borderId="13" xfId="108" applyFont="1" applyFill="1" applyBorder="1" applyAlignment="1">
      <alignment vertical="center" wrapText="1"/>
      <protection/>
    </xf>
    <xf numFmtId="4" fontId="3" fillId="0" borderId="23" xfId="108" applyNumberFormat="1" applyFont="1" applyFill="1" applyBorder="1">
      <alignment/>
      <protection/>
    </xf>
    <xf numFmtId="0" fontId="24" fillId="0" borderId="47" xfId="98" applyFont="1" applyBorder="1" applyAlignment="1">
      <alignment horizontal="center" vertical="center" wrapText="1"/>
      <protection/>
    </xf>
    <xf numFmtId="4" fontId="24" fillId="28" borderId="36" xfId="104" applyNumberFormat="1" applyFont="1" applyFill="1" applyBorder="1" applyAlignment="1">
      <alignment vertical="center" wrapText="1"/>
      <protection/>
    </xf>
    <xf numFmtId="4" fontId="27" fillId="26" borderId="20" xfId="104" applyNumberFormat="1" applyFont="1" applyFill="1" applyBorder="1" applyAlignment="1">
      <alignment vertical="center" wrapText="1"/>
      <protection/>
    </xf>
    <xf numFmtId="4" fontId="3" fillId="0" borderId="20" xfId="104" applyNumberFormat="1" applyFont="1" applyFill="1" applyBorder="1" applyAlignment="1">
      <alignment vertical="center" wrapText="1"/>
      <protection/>
    </xf>
    <xf numFmtId="4" fontId="3" fillId="26" borderId="20" xfId="104" applyNumberFormat="1" applyFont="1" applyFill="1" applyBorder="1" applyAlignment="1">
      <alignment vertical="center" wrapText="1"/>
      <protection/>
    </xf>
    <xf numFmtId="4" fontId="57" fillId="0" borderId="20" xfId="104" applyNumberFormat="1" applyFont="1" applyBorder="1" applyAlignment="1">
      <alignment vertical="center" wrapText="1"/>
      <protection/>
    </xf>
    <xf numFmtId="4" fontId="3" fillId="0" borderId="20" xfId="104" applyNumberFormat="1" applyFont="1" applyBorder="1" applyAlignment="1">
      <alignment vertical="center" wrapText="1"/>
      <protection/>
    </xf>
    <xf numFmtId="4" fontId="3" fillId="0" borderId="24" xfId="104" applyNumberFormat="1" applyFont="1" applyBorder="1" applyAlignment="1">
      <alignment vertical="center" wrapText="1"/>
      <protection/>
    </xf>
    <xf numFmtId="166" fontId="24" fillId="16" borderId="13" xfId="104" applyNumberFormat="1" applyFont="1" applyFill="1" applyBorder="1" applyAlignment="1">
      <alignment vertical="center" wrapText="1"/>
      <protection/>
    </xf>
    <xf numFmtId="166" fontId="24" fillId="28" borderId="16" xfId="104" applyNumberFormat="1" applyFont="1" applyFill="1" applyBorder="1" applyAlignment="1">
      <alignment vertical="center"/>
      <protection/>
    </xf>
    <xf numFmtId="166" fontId="24" fillId="16" borderId="36" xfId="104" applyNumberFormat="1" applyFont="1" applyFill="1" applyBorder="1" applyAlignment="1">
      <alignment vertical="center"/>
      <protection/>
    </xf>
    <xf numFmtId="166" fontId="24" fillId="16" borderId="27" xfId="104" applyNumberFormat="1" applyFont="1" applyFill="1" applyBorder="1" applyAlignment="1">
      <alignment vertical="center" wrapText="1"/>
      <protection/>
    </xf>
    <xf numFmtId="166" fontId="24" fillId="28" borderId="11" xfId="104" applyNumberFormat="1" applyFont="1" applyFill="1" applyBorder="1" applyAlignment="1">
      <alignment horizontal="right" vertical="center" wrapText="1"/>
      <protection/>
    </xf>
    <xf numFmtId="166" fontId="24" fillId="28" borderId="16" xfId="104" applyNumberFormat="1" applyFont="1" applyFill="1" applyBorder="1" applyAlignment="1">
      <alignment vertical="center" wrapText="1"/>
      <protection/>
    </xf>
    <xf numFmtId="166" fontId="24" fillId="28" borderId="28" xfId="104" applyNumberFormat="1" applyFont="1" applyFill="1" applyBorder="1" applyAlignment="1">
      <alignment vertical="center" wrapText="1"/>
      <protection/>
    </xf>
    <xf numFmtId="4" fontId="24" fillId="20" borderId="38" xfId="104" applyNumberFormat="1" applyFont="1" applyFill="1" applyBorder="1" applyAlignment="1">
      <alignment vertical="center"/>
      <protection/>
    </xf>
    <xf numFmtId="4" fontId="27" fillId="0" borderId="22" xfId="104" applyNumberFormat="1" applyFont="1" applyFill="1" applyBorder="1" applyAlignment="1">
      <alignment vertical="center"/>
      <protection/>
    </xf>
    <xf numFmtId="4" fontId="26" fillId="0" borderId="22" xfId="104" applyNumberFormat="1" applyFont="1" applyFill="1" applyBorder="1" applyAlignment="1">
      <alignment vertical="center"/>
      <protection/>
    </xf>
    <xf numFmtId="1" fontId="3" fillId="0" borderId="0" xfId="104" applyNumberFormat="1" applyFont="1" applyFill="1" applyBorder="1" applyAlignment="1">
      <alignment horizontal="center" vertical="center" wrapText="1"/>
      <protection/>
    </xf>
    <xf numFmtId="166" fontId="26" fillId="0" borderId="0" xfId="106" applyNumberFormat="1" applyFont="1">
      <alignment/>
      <protection/>
    </xf>
    <xf numFmtId="4" fontId="47" fillId="0" borderId="25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4" fontId="48" fillId="0" borderId="48" xfId="0" applyNumberFormat="1" applyFont="1" applyBorder="1" applyAlignment="1">
      <alignment horizontal="right" vertical="center" wrapText="1"/>
    </xf>
    <xf numFmtId="4" fontId="48" fillId="0" borderId="49" xfId="0" applyNumberFormat="1" applyFont="1" applyBorder="1" applyAlignment="1">
      <alignment horizontal="right" vertical="center" wrapText="1"/>
    </xf>
    <xf numFmtId="4" fontId="48" fillId="0" borderId="17" xfId="0" applyNumberFormat="1" applyFont="1" applyBorder="1" applyAlignment="1">
      <alignment horizontal="right" vertical="center" wrapText="1"/>
    </xf>
    <xf numFmtId="0" fontId="48" fillId="0" borderId="17" xfId="0" applyFont="1" applyBorder="1" applyAlignment="1">
      <alignment horizontal="right" vertical="center" wrapText="1"/>
    </xf>
    <xf numFmtId="0" fontId="48" fillId="0" borderId="18" xfId="0" applyFont="1" applyBorder="1" applyAlignment="1">
      <alignment horizontal="left" vertical="center" wrapText="1"/>
    </xf>
    <xf numFmtId="4" fontId="48" fillId="0" borderId="21" xfId="0" applyNumberFormat="1" applyFont="1" applyBorder="1" applyAlignment="1">
      <alignment horizontal="right" vertical="center" wrapText="1"/>
    </xf>
    <xf numFmtId="4" fontId="48" fillId="0" borderId="16" xfId="0" applyNumberFormat="1" applyFont="1" applyBorder="1" applyAlignment="1">
      <alignment horizontal="righ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left" vertical="center" wrapText="1"/>
    </xf>
    <xf numFmtId="0" fontId="49" fillId="20" borderId="11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 wrapText="1"/>
    </xf>
    <xf numFmtId="181" fontId="50" fillId="0" borderId="5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4" fontId="48" fillId="0" borderId="40" xfId="0" applyNumberFormat="1" applyFont="1" applyBorder="1" applyAlignment="1">
      <alignment horizontal="right" vertical="center" wrapText="1"/>
    </xf>
    <xf numFmtId="0" fontId="48" fillId="0" borderId="18" xfId="0" applyFont="1" applyBorder="1" applyAlignment="1">
      <alignment vertical="center" wrapText="1"/>
    </xf>
    <xf numFmtId="4" fontId="48" fillId="0" borderId="2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4" fontId="47" fillId="0" borderId="22" xfId="0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2" xfId="0" applyFont="1" applyBorder="1" applyAlignment="1">
      <alignment vertical="center" wrapText="1"/>
    </xf>
    <xf numFmtId="4" fontId="48" fillId="0" borderId="2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48" fillId="0" borderId="13" xfId="0" applyNumberFormat="1" applyFont="1" applyBorder="1" applyAlignment="1">
      <alignment vertical="center"/>
    </xf>
    <xf numFmtId="4" fontId="47" fillId="0" borderId="21" xfId="0" applyNumberFormat="1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horizontal="right" vertical="center" wrapText="1"/>
    </xf>
    <xf numFmtId="0" fontId="47" fillId="0" borderId="15" xfId="0" applyFont="1" applyBorder="1" applyAlignment="1">
      <alignment vertical="center" wrapText="1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49" fillId="20" borderId="47" xfId="0" applyFont="1" applyFill="1" applyBorder="1" applyAlignment="1">
      <alignment horizontal="center" vertical="center" wrapText="1"/>
    </xf>
    <xf numFmtId="0" fontId="49" fillId="20" borderId="51" xfId="0" applyFont="1" applyFill="1" applyBorder="1" applyAlignment="1">
      <alignment horizontal="center" vertical="center" wrapText="1"/>
    </xf>
    <xf numFmtId="0" fontId="0" fillId="0" borderId="0" xfId="104" applyAlignment="1">
      <alignment horizontal="right" vertical="center"/>
      <protection/>
    </xf>
    <xf numFmtId="0" fontId="24" fillId="0" borderId="0" xfId="101" applyFont="1" applyAlignment="1">
      <alignment horizontal="right" vertical="top"/>
      <protection/>
    </xf>
    <xf numFmtId="0" fontId="24" fillId="0" borderId="0" xfId="101" applyFont="1" applyAlignment="1">
      <alignment horizontal="right" vertical="center"/>
      <protection/>
    </xf>
    <xf numFmtId="4" fontId="24" fillId="0" borderId="0" xfId="101" applyNumberFormat="1" applyFont="1" applyFill="1" applyAlignment="1">
      <alignment horizontal="right" vertical="center"/>
      <protection/>
    </xf>
    <xf numFmtId="4" fontId="24" fillId="0" borderId="0" xfId="101" applyNumberFormat="1" applyFont="1" applyAlignment="1">
      <alignment horizontal="right" vertical="center"/>
      <protection/>
    </xf>
    <xf numFmtId="4" fontId="24" fillId="0" borderId="0" xfId="104" applyNumberFormat="1" applyFont="1" applyAlignment="1">
      <alignment horizontal="right" vertical="center"/>
      <protection/>
    </xf>
    <xf numFmtId="4" fontId="48" fillId="0" borderId="0" xfId="0" applyNumberFormat="1" applyFont="1" applyAlignment="1">
      <alignment/>
    </xf>
    <xf numFmtId="166" fontId="3" fillId="19" borderId="13" xfId="104" applyNumberFormat="1" applyFont="1" applyFill="1" applyBorder="1" applyAlignment="1">
      <alignment vertical="center"/>
      <protection/>
    </xf>
    <xf numFmtId="166" fontId="39" fillId="0" borderId="0" xfId="101" applyNumberFormat="1" applyFont="1" applyAlignment="1">
      <alignment horizontal="left" vertical="center"/>
      <protection/>
    </xf>
    <xf numFmtId="166" fontId="3" fillId="0" borderId="0" xfId="101" applyNumberFormat="1" applyFont="1" applyAlignment="1">
      <alignment vertical="center"/>
      <protection/>
    </xf>
    <xf numFmtId="166" fontId="23" fillId="0" borderId="0" xfId="101" applyNumberFormat="1" applyFont="1" applyAlignment="1">
      <alignment/>
      <protection/>
    </xf>
    <xf numFmtId="166" fontId="0" fillId="0" borderId="0" xfId="104" applyNumberFormat="1" applyFont="1">
      <alignment/>
      <protection/>
    </xf>
    <xf numFmtId="166" fontId="24" fillId="0" borderId="11" xfId="98" applyNumberFormat="1" applyFont="1" applyBorder="1" applyAlignment="1">
      <alignment horizontal="center" vertical="center" wrapText="1"/>
      <protection/>
    </xf>
    <xf numFmtId="166" fontId="3" fillId="19" borderId="14" xfId="104" applyNumberFormat="1" applyFont="1" applyFill="1" applyBorder="1" applyAlignment="1">
      <alignment vertical="center"/>
      <protection/>
    </xf>
    <xf numFmtId="0" fontId="51" fillId="20" borderId="50" xfId="0" applyFont="1" applyFill="1" applyBorder="1" applyAlignment="1">
      <alignment horizontal="center"/>
    </xf>
    <xf numFmtId="0" fontId="22" fillId="0" borderId="0" xfId="101" applyFont="1" applyAlignment="1">
      <alignment horizontal="center"/>
      <protection/>
    </xf>
    <xf numFmtId="0" fontId="23" fillId="0" borderId="0" xfId="0" applyFont="1" applyFill="1" applyAlignment="1">
      <alignment horizontal="center"/>
    </xf>
    <xf numFmtId="0" fontId="23" fillId="0" borderId="0" xfId="104" applyFont="1" applyAlignment="1">
      <alignment horizont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104" applyFont="1" applyFill="1" applyAlignment="1">
      <alignment horizontal="center" vertical="center" wrapText="1"/>
      <protection/>
    </xf>
    <xf numFmtId="0" fontId="23" fillId="0" borderId="0" xfId="101" applyFont="1" applyAlignment="1">
      <alignment horizontal="center"/>
      <protection/>
    </xf>
    <xf numFmtId="0" fontId="23" fillId="0" borderId="0" xfId="97" applyFont="1" applyFill="1" applyAlignment="1">
      <alignment horizontal="center"/>
      <protection/>
    </xf>
    <xf numFmtId="0" fontId="24" fillId="0" borderId="11" xfId="104" applyFont="1" applyBorder="1" applyAlignment="1">
      <alignment horizontal="center" vertical="center" wrapText="1"/>
      <protection/>
    </xf>
    <xf numFmtId="0" fontId="24" fillId="28" borderId="16" xfId="104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23" fillId="0" borderId="0" xfId="104" applyFont="1" applyAlignment="1">
      <alignment horizontal="center" vertical="center"/>
      <protection/>
    </xf>
    <xf numFmtId="0" fontId="63" fillId="0" borderId="0" xfId="0" applyFont="1" applyAlignment="1">
      <alignment horizontal="justify" vertical="center" wrapText="1"/>
    </xf>
    <xf numFmtId="0" fontId="22" fillId="0" borderId="0" xfId="101" applyFont="1" applyAlignment="1">
      <alignment horizontal="center" vertical="center"/>
      <protection/>
    </xf>
    <xf numFmtId="166" fontId="3" fillId="0" borderId="0" xfId="101" applyNumberFormat="1" applyFont="1" applyAlignment="1">
      <alignment horizontal="left" vertical="center"/>
      <protection/>
    </xf>
    <xf numFmtId="166" fontId="0" fillId="0" borderId="0" xfId="101" applyNumberFormat="1" applyFont="1" applyAlignment="1">
      <alignment vertical="center"/>
      <protection/>
    </xf>
    <xf numFmtId="166" fontId="0" fillId="0" borderId="0" xfId="104" applyNumberFormat="1" applyFont="1" applyAlignment="1">
      <alignment vertical="center"/>
      <protection/>
    </xf>
    <xf numFmtId="166" fontId="24" fillId="0" borderId="11" xfId="98" applyNumberFormat="1" applyFont="1" applyBorder="1" applyAlignment="1">
      <alignment horizontal="center" vertical="center" wrapText="1"/>
      <protection/>
    </xf>
    <xf numFmtId="166" fontId="29" fillId="28" borderId="27" xfId="104" applyNumberFormat="1" applyFont="1" applyFill="1" applyBorder="1" applyAlignment="1">
      <alignment vertical="center"/>
      <protection/>
    </xf>
    <xf numFmtId="166" fontId="26" fillId="19" borderId="17" xfId="104" applyNumberFormat="1" applyFont="1" applyFill="1" applyBorder="1" applyAlignment="1">
      <alignment vertical="center"/>
      <protection/>
    </xf>
    <xf numFmtId="166" fontId="26" fillId="19" borderId="14" xfId="104" applyNumberFormat="1" applyFont="1" applyFill="1" applyBorder="1" applyAlignment="1">
      <alignment vertical="center"/>
      <protection/>
    </xf>
    <xf numFmtId="166" fontId="3" fillId="0" borderId="0" xfId="104" applyNumberFormat="1" applyFont="1" applyBorder="1" applyAlignment="1">
      <alignment vertical="center"/>
      <protection/>
    </xf>
    <xf numFmtId="166" fontId="29" fillId="28" borderId="38" xfId="104" applyNumberFormat="1" applyFont="1" applyFill="1" applyBorder="1" applyAlignment="1">
      <alignment vertical="center"/>
      <protection/>
    </xf>
  </cellXfs>
  <cellStyles count="12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Chybně" xfId="60"/>
    <cellStyle name="Chybně 2" xfId="61"/>
    <cellStyle name="Kontrolní buňka" xfId="62"/>
    <cellStyle name="Kontrolní buňka 2" xfId="63"/>
    <cellStyle name="Currency" xfId="64"/>
    <cellStyle name="Currency [0]" xfId="65"/>
    <cellStyle name="Nadpis 1" xfId="66"/>
    <cellStyle name="Nadpis 1 2" xfId="67"/>
    <cellStyle name="Nadpis 2" xfId="68"/>
    <cellStyle name="Nadpis 2 2" xfId="69"/>
    <cellStyle name="Nadpis 3" xfId="70"/>
    <cellStyle name="Nadpis 3 2" xfId="71"/>
    <cellStyle name="Nadpis 4" xfId="72"/>
    <cellStyle name="Nadpis 4 2" xfId="73"/>
    <cellStyle name="Název" xfId="74"/>
    <cellStyle name="Název 2" xfId="75"/>
    <cellStyle name="Neutrální" xfId="76"/>
    <cellStyle name="Neutrální 2" xfId="77"/>
    <cellStyle name="Normální 10" xfId="78"/>
    <cellStyle name="Normální 10 2" xfId="79"/>
    <cellStyle name="Normální 11" xfId="80"/>
    <cellStyle name="Normální 11 2" xfId="81"/>
    <cellStyle name="normální 2" xfId="82"/>
    <cellStyle name="normální 2 2" xfId="83"/>
    <cellStyle name="Normální 3" xfId="84"/>
    <cellStyle name="Normální 3 2" xfId="85"/>
    <cellStyle name="Normální 4" xfId="86"/>
    <cellStyle name="Normální 4 2" xfId="87"/>
    <cellStyle name="Normální 4 2 2" xfId="88"/>
    <cellStyle name="Normální 5" xfId="89"/>
    <cellStyle name="Normální 6" xfId="90"/>
    <cellStyle name="Normální 7" xfId="91"/>
    <cellStyle name="Normální 8" xfId="92"/>
    <cellStyle name="Normální 9" xfId="93"/>
    <cellStyle name="Normální 9 2" xfId="94"/>
    <cellStyle name="normální_02 - ORREP 2" xfId="95"/>
    <cellStyle name="normální_02 Stav kapitoly 919 k 07-09-2009" xfId="96"/>
    <cellStyle name="normální_02_P02_ZR_RO_136_09" xfId="97"/>
    <cellStyle name="normální_04 - OSMTVS 2" xfId="98"/>
    <cellStyle name="normální_2. čtení rozpočtu 2006 - příjmy" xfId="99"/>
    <cellStyle name="normální_2. čtení rozpočtu 2006 - příjmy 2" xfId="100"/>
    <cellStyle name="normální_2. Rozpočet 2007 - tabulky" xfId="101"/>
    <cellStyle name="normální_List1" xfId="102"/>
    <cellStyle name="normální_List1_1" xfId="103"/>
    <cellStyle name="normální_Rozpis výdajů 03 bez PO" xfId="104"/>
    <cellStyle name="normální_Rozpis výdajů 03 bez PO 2" xfId="105"/>
    <cellStyle name="normální_Rozpis výdajů 03 bez PO 3" xfId="106"/>
    <cellStyle name="normální_Rozpis výdajů 03 bez PO_02 - ORREP 2" xfId="107"/>
    <cellStyle name="normální_Rozpis výdajů 03 bez PO_04 - OSMTVS" xfId="108"/>
    <cellStyle name="normální_Rozpis výdajů 03 bez PO_92302 2" xfId="109"/>
    <cellStyle name="normální_Rozpis výdajů 03 bez PO_UR 2008 1-168 tisk 2" xfId="110"/>
    <cellStyle name="Poznámka" xfId="111"/>
    <cellStyle name="Poznámka 2" xfId="112"/>
    <cellStyle name="Percent" xfId="113"/>
    <cellStyle name="Propojená buňka" xfId="114"/>
    <cellStyle name="Propojená buňka 2" xfId="115"/>
    <cellStyle name="S8M1" xfId="116"/>
    <cellStyle name="Správně" xfId="117"/>
    <cellStyle name="Správně 2" xfId="118"/>
    <cellStyle name="Text upozornění" xfId="119"/>
    <cellStyle name="Text upozornění 2" xfId="120"/>
    <cellStyle name="Vstup" xfId="121"/>
    <cellStyle name="Vstup 2" xfId="122"/>
    <cellStyle name="Výpočet" xfId="123"/>
    <cellStyle name="Výpočet 2" xfId="124"/>
    <cellStyle name="Výstup" xfId="125"/>
    <cellStyle name="Výstup 2" xfId="126"/>
    <cellStyle name="Vysvětlující text" xfId="127"/>
    <cellStyle name="Vysvětlující text 2" xfId="128"/>
    <cellStyle name="Zvýraznění 1" xfId="129"/>
    <cellStyle name="Zvýraznění 1 2" xfId="130"/>
    <cellStyle name="Zvýraznění 2" xfId="131"/>
    <cellStyle name="Zvýraznění 2 2" xfId="132"/>
    <cellStyle name="Zvýraznění 3" xfId="133"/>
    <cellStyle name="Zvýraznění 3 2" xfId="134"/>
    <cellStyle name="Zvýraznění 4" xfId="135"/>
    <cellStyle name="Zvýraznění 4 2" xfId="136"/>
    <cellStyle name="Zvýraznění 5" xfId="137"/>
    <cellStyle name="Zvýraznění 5 2" xfId="138"/>
    <cellStyle name="Zvýraznění 6" xfId="139"/>
    <cellStyle name="Zvýraznění 6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lecknovav\Local%20Settings\Temporary%20Internet%20Files\Content.Outlook\RHTYX865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lecknovav\Local%20Settings\Temporary%20Internet%20Files\Content.Outlook\RHTYX865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lecknovav\Local%20Settings\Temporary%20Internet%20Files\Content.Outlook\RHTYX865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3.140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781" t="s">
        <v>471</v>
      </c>
      <c r="B1" s="781"/>
      <c r="C1" s="764"/>
      <c r="D1" s="764"/>
      <c r="E1" s="763" t="s">
        <v>434</v>
      </c>
    </row>
    <row r="2" spans="1:5" ht="24.75" thickBot="1">
      <c r="A2" s="744" t="s">
        <v>470</v>
      </c>
      <c r="B2" s="743" t="s">
        <v>469</v>
      </c>
      <c r="C2" s="765" t="s">
        <v>432</v>
      </c>
      <c r="D2" s="743" t="s">
        <v>301</v>
      </c>
      <c r="E2" s="766" t="s">
        <v>431</v>
      </c>
    </row>
    <row r="3" spans="1:5" ht="15" customHeight="1">
      <c r="A3" s="762" t="s">
        <v>468</v>
      </c>
      <c r="B3" s="761" t="s">
        <v>467</v>
      </c>
      <c r="C3" s="760">
        <f>C4+C5+C6</f>
        <v>2301275</v>
      </c>
      <c r="D3" s="760">
        <f>D4+D5+D6</f>
        <v>0</v>
      </c>
      <c r="E3" s="759">
        <f aca="true" t="shared" si="0" ref="E3:E10">C3+D3</f>
        <v>2301275</v>
      </c>
    </row>
    <row r="4" spans="1:10" ht="15" customHeight="1">
      <c r="A4" s="751" t="s">
        <v>466</v>
      </c>
      <c r="B4" s="739" t="s">
        <v>465</v>
      </c>
      <c r="C4" s="738">
        <f>'[1]příjmy'!$C$38</f>
        <v>2101000</v>
      </c>
      <c r="D4" s="758">
        <f>'[2]příjmy'!$C$31</f>
        <v>0</v>
      </c>
      <c r="E4" s="756">
        <f t="shared" si="0"/>
        <v>2101000</v>
      </c>
      <c r="J4" s="757"/>
    </row>
    <row r="5" spans="1:5" ht="15" customHeight="1">
      <c r="A5" s="751" t="s">
        <v>464</v>
      </c>
      <c r="B5" s="739" t="s">
        <v>463</v>
      </c>
      <c r="C5" s="738">
        <f>'[1]příjmy'!$D$38</f>
        <v>200275</v>
      </c>
      <c r="D5" s="737">
        <v>0</v>
      </c>
      <c r="E5" s="756">
        <f t="shared" si="0"/>
        <v>200275</v>
      </c>
    </row>
    <row r="6" spans="1:5" ht="15" customHeight="1">
      <c r="A6" s="751" t="s">
        <v>462</v>
      </c>
      <c r="B6" s="739" t="s">
        <v>461</v>
      </c>
      <c r="C6" s="738">
        <f>'[1]příjmy'!$E$38</f>
        <v>0</v>
      </c>
      <c r="D6" s="738">
        <f>'[2]příjmy'!$E$31</f>
        <v>0</v>
      </c>
      <c r="E6" s="756">
        <f t="shared" si="0"/>
        <v>0</v>
      </c>
    </row>
    <row r="7" spans="1:5" ht="15" customHeight="1">
      <c r="A7" s="755" t="s">
        <v>460</v>
      </c>
      <c r="B7" s="739" t="s">
        <v>459</v>
      </c>
      <c r="C7" s="753">
        <f>C8+C13</f>
        <v>3440593.33</v>
      </c>
      <c r="D7" s="753">
        <f>D8+D13</f>
        <v>0</v>
      </c>
      <c r="E7" s="752">
        <f t="shared" si="0"/>
        <v>3440593.33</v>
      </c>
    </row>
    <row r="8" spans="1:5" ht="15" customHeight="1">
      <c r="A8" s="751" t="s">
        <v>458</v>
      </c>
      <c r="B8" s="739" t="s">
        <v>454</v>
      </c>
      <c r="C8" s="738">
        <f>C9+C10+C11+C12</f>
        <v>3440593.33</v>
      </c>
      <c r="D8" s="738">
        <f>D9+D10+D11+D12</f>
        <v>0</v>
      </c>
      <c r="E8" s="750">
        <f t="shared" si="0"/>
        <v>3440593.33</v>
      </c>
    </row>
    <row r="9" spans="1:5" ht="15" customHeight="1">
      <c r="A9" s="751" t="s">
        <v>457</v>
      </c>
      <c r="B9" s="739" t="s">
        <v>456</v>
      </c>
      <c r="C9" s="738">
        <f>'[1]příjmy'!$M$4</f>
        <v>60887</v>
      </c>
      <c r="D9" s="738">
        <f>'[2]příjmy'!$I$16</f>
        <v>0</v>
      </c>
      <c r="E9" s="750">
        <f t="shared" si="0"/>
        <v>60887</v>
      </c>
    </row>
    <row r="10" spans="1:5" ht="15" customHeight="1">
      <c r="A10" s="751" t="s">
        <v>455</v>
      </c>
      <c r="B10" s="739" t="s">
        <v>454</v>
      </c>
      <c r="C10" s="738">
        <f>'[1]příjmy'!$H$38</f>
        <v>3355528.15</v>
      </c>
      <c r="D10" s="738">
        <v>0</v>
      </c>
      <c r="E10" s="750">
        <f t="shared" si="0"/>
        <v>3355528.15</v>
      </c>
    </row>
    <row r="11" spans="1:5" ht="15" customHeight="1">
      <c r="A11" s="751" t="s">
        <v>453</v>
      </c>
      <c r="B11" s="739" t="s">
        <v>452</v>
      </c>
      <c r="C11" s="738">
        <f>'[1]příjmy'!$I$38</f>
        <v>178.18</v>
      </c>
      <c r="D11" s="738">
        <v>0</v>
      </c>
      <c r="E11" s="750">
        <f>SUM(C11:D11)</f>
        <v>178.18</v>
      </c>
    </row>
    <row r="12" spans="1:5" ht="15" customHeight="1">
      <c r="A12" s="751" t="s">
        <v>451</v>
      </c>
      <c r="B12" s="739">
        <v>4121</v>
      </c>
      <c r="C12" s="738">
        <f>'[1]příjmy'!$F$38</f>
        <v>24000</v>
      </c>
      <c r="D12" s="738">
        <v>0</v>
      </c>
      <c r="E12" s="750">
        <f>SUM(C12:D12)</f>
        <v>24000</v>
      </c>
    </row>
    <row r="13" spans="1:5" ht="15" customHeight="1">
      <c r="A13" s="751" t="s">
        <v>450</v>
      </c>
      <c r="B13" s="739" t="s">
        <v>448</v>
      </c>
      <c r="C13" s="738">
        <f>C14+C15+C16</f>
        <v>0</v>
      </c>
      <c r="D13" s="738">
        <f>D14+D15+D16</f>
        <v>0</v>
      </c>
      <c r="E13" s="750">
        <f>C13+D13</f>
        <v>0</v>
      </c>
    </row>
    <row r="14" spans="1:5" ht="15" customHeight="1">
      <c r="A14" s="751" t="s">
        <v>449</v>
      </c>
      <c r="B14" s="739" t="s">
        <v>448</v>
      </c>
      <c r="C14" s="738">
        <v>0</v>
      </c>
      <c r="D14" s="738">
        <f>'[2]příjmy'!$H$16</f>
        <v>0</v>
      </c>
      <c r="E14" s="750">
        <f>C14+D14</f>
        <v>0</v>
      </c>
    </row>
    <row r="15" spans="1:5" ht="15" customHeight="1">
      <c r="A15" s="751" t="s">
        <v>447</v>
      </c>
      <c r="B15" s="739">
        <v>4221</v>
      </c>
      <c r="C15" s="738">
        <v>0</v>
      </c>
      <c r="D15" s="738">
        <v>0</v>
      </c>
      <c r="E15" s="750">
        <f>SUM(C15:D15)</f>
        <v>0</v>
      </c>
    </row>
    <row r="16" spans="1:5" ht="15" customHeight="1">
      <c r="A16" s="751" t="s">
        <v>446</v>
      </c>
      <c r="B16" s="739">
        <v>4232</v>
      </c>
      <c r="C16" s="738">
        <v>0</v>
      </c>
      <c r="D16" s="738">
        <v>0</v>
      </c>
      <c r="E16" s="750">
        <f>SUM(C16:D16)</f>
        <v>0</v>
      </c>
    </row>
    <row r="17" spans="1:5" ht="15" customHeight="1">
      <c r="A17" s="755" t="s">
        <v>445</v>
      </c>
      <c r="B17" s="754" t="s">
        <v>444</v>
      </c>
      <c r="C17" s="753">
        <f>C3+C7</f>
        <v>5741868.33</v>
      </c>
      <c r="D17" s="753">
        <f>D3+D7</f>
        <v>0</v>
      </c>
      <c r="E17" s="752">
        <f>C17+D17</f>
        <v>5741868.33</v>
      </c>
    </row>
    <row r="18" spans="1:5" ht="15" customHeight="1">
      <c r="A18" s="755" t="s">
        <v>443</v>
      </c>
      <c r="B18" s="754" t="s">
        <v>442</v>
      </c>
      <c r="C18" s="753">
        <f>SUM(C19:C23)</f>
        <v>208299.934</v>
      </c>
      <c r="D18" s="753">
        <f>SUM(D19:D23)</f>
        <v>721852.13</v>
      </c>
      <c r="E18" s="752">
        <f>C18+D18</f>
        <v>930152.064</v>
      </c>
    </row>
    <row r="19" spans="1:5" ht="15" customHeight="1">
      <c r="A19" s="751" t="s">
        <v>441</v>
      </c>
      <c r="B19" s="739" t="s">
        <v>439</v>
      </c>
      <c r="C19" s="738">
        <v>0</v>
      </c>
      <c r="D19" s="738">
        <v>0</v>
      </c>
      <c r="E19" s="750">
        <f>C19+D19</f>
        <v>0</v>
      </c>
    </row>
    <row r="20" spans="1:5" ht="15" customHeight="1">
      <c r="A20" s="751" t="s">
        <v>472</v>
      </c>
      <c r="B20" s="739">
        <v>8115</v>
      </c>
      <c r="C20" s="738">
        <v>0</v>
      </c>
      <c r="D20" s="773">
        <v>253299.98</v>
      </c>
      <c r="E20" s="750">
        <f>SUM(C20:D20)</f>
        <v>253299.98</v>
      </c>
    </row>
    <row r="21" spans="1:5" ht="15" customHeight="1">
      <c r="A21" s="751" t="s">
        <v>440</v>
      </c>
      <c r="B21" s="739" t="s">
        <v>439</v>
      </c>
      <c r="C21" s="738">
        <f>'[1]příjmy'!$Q$38</f>
        <v>23979.023999999998</v>
      </c>
      <c r="D21" s="738">
        <v>468552.15</v>
      </c>
      <c r="E21" s="750">
        <f>C21+D21</f>
        <v>492531.174</v>
      </c>
    </row>
    <row r="22" spans="1:5" ht="15" customHeight="1">
      <c r="A22" s="751" t="s">
        <v>438</v>
      </c>
      <c r="B22" s="739">
        <v>8123</v>
      </c>
      <c r="C22" s="738">
        <f>'[1]příjmy'!$S$38</f>
        <v>231195.91</v>
      </c>
      <c r="D22" s="738">
        <f>'[2]příjmy'!$T$31</f>
        <v>0</v>
      </c>
      <c r="E22" s="750">
        <f>C22+D22</f>
        <v>231195.91</v>
      </c>
    </row>
    <row r="23" spans="1:5" ht="15" customHeight="1" thickBot="1">
      <c r="A23" s="749" t="s">
        <v>437</v>
      </c>
      <c r="B23" s="734">
        <v>-8124</v>
      </c>
      <c r="C23" s="733">
        <v>-46875</v>
      </c>
      <c r="D23" s="733">
        <f>'[2]příjmy'!$O$16</f>
        <v>0</v>
      </c>
      <c r="E23" s="748">
        <f>C23+D23</f>
        <v>-46875</v>
      </c>
    </row>
    <row r="24" spans="1:5" ht="15" customHeight="1" thickBot="1">
      <c r="A24" s="747" t="s">
        <v>436</v>
      </c>
      <c r="B24" s="729"/>
      <c r="C24" s="728">
        <f>C3+C7+C18</f>
        <v>5950168.264</v>
      </c>
      <c r="D24" s="728">
        <f>D17+D18</f>
        <v>721852.13</v>
      </c>
      <c r="E24" s="727">
        <f>C24+D24</f>
        <v>6672020.394</v>
      </c>
    </row>
    <row r="25" spans="1:5" ht="13.5" thickBot="1">
      <c r="A25" s="781" t="s">
        <v>435</v>
      </c>
      <c r="B25" s="781"/>
      <c r="C25" s="746"/>
      <c r="D25" s="746"/>
      <c r="E25" s="745" t="s">
        <v>434</v>
      </c>
    </row>
    <row r="26" spans="1:5" ht="24.75" thickBot="1">
      <c r="A26" s="744" t="s">
        <v>433</v>
      </c>
      <c r="B26" s="743" t="s">
        <v>100</v>
      </c>
      <c r="C26" s="765" t="s">
        <v>432</v>
      </c>
      <c r="D26" s="743" t="s">
        <v>301</v>
      </c>
      <c r="E26" s="766" t="s">
        <v>431</v>
      </c>
    </row>
    <row r="27" spans="1:5" ht="15" customHeight="1">
      <c r="A27" s="742" t="s">
        <v>430</v>
      </c>
      <c r="B27" s="741" t="s">
        <v>417</v>
      </c>
      <c r="C27" s="737">
        <f>+'[1]výdaje'!$B$38</f>
        <v>31605.08</v>
      </c>
      <c r="D27" s="737">
        <v>0</v>
      </c>
      <c r="E27" s="736">
        <f aca="true" t="shared" si="1" ref="E27:E44">C27+D27</f>
        <v>31605.08</v>
      </c>
    </row>
    <row r="28" spans="1:5" ht="15" customHeight="1">
      <c r="A28" s="740" t="s">
        <v>429</v>
      </c>
      <c r="B28" s="739" t="s">
        <v>417</v>
      </c>
      <c r="C28" s="738">
        <f>'[1]výdaje'!$C$38</f>
        <v>211458.01</v>
      </c>
      <c r="D28" s="737">
        <v>0</v>
      </c>
      <c r="E28" s="736">
        <f t="shared" si="1"/>
        <v>211458.01</v>
      </c>
    </row>
    <row r="29" spans="1:5" ht="15" customHeight="1">
      <c r="A29" s="740" t="s">
        <v>428</v>
      </c>
      <c r="B29" s="739" t="s">
        <v>417</v>
      </c>
      <c r="C29" s="738">
        <f>'[1]výdaje'!$D$38</f>
        <v>825854</v>
      </c>
      <c r="D29" s="737">
        <v>0</v>
      </c>
      <c r="E29" s="736">
        <f t="shared" si="1"/>
        <v>825854</v>
      </c>
    </row>
    <row r="30" spans="1:5" ht="15" customHeight="1">
      <c r="A30" s="740" t="s">
        <v>427</v>
      </c>
      <c r="B30" s="739" t="s">
        <v>417</v>
      </c>
      <c r="C30" s="738">
        <f>'[1]výdaje'!$E$38</f>
        <v>868653.44</v>
      </c>
      <c r="D30" s="737">
        <v>0</v>
      </c>
      <c r="E30" s="736">
        <f t="shared" si="1"/>
        <v>868653.44</v>
      </c>
    </row>
    <row r="31" spans="1:5" ht="15" customHeight="1">
      <c r="A31" s="740" t="s">
        <v>426</v>
      </c>
      <c r="B31" s="739" t="s">
        <v>417</v>
      </c>
      <c r="C31" s="738">
        <f>'[1]výdaje'!$F$38</f>
        <v>141400</v>
      </c>
      <c r="D31" s="737">
        <v>0</v>
      </c>
      <c r="E31" s="736">
        <f t="shared" si="1"/>
        <v>141400</v>
      </c>
    </row>
    <row r="32" spans="1:5" ht="15" customHeight="1">
      <c r="A32" s="740" t="s">
        <v>425</v>
      </c>
      <c r="B32" s="739" t="s">
        <v>417</v>
      </c>
      <c r="C32" s="738">
        <f>'[1]výdaje'!$G$38</f>
        <v>3341175.3</v>
      </c>
      <c r="D32" s="737">
        <v>0</v>
      </c>
      <c r="E32" s="736">
        <f t="shared" si="1"/>
        <v>3341175.3</v>
      </c>
    </row>
    <row r="33" spans="1:5" ht="15" customHeight="1">
      <c r="A33" s="740" t="s">
        <v>424</v>
      </c>
      <c r="B33" s="739" t="s">
        <v>417</v>
      </c>
      <c r="C33" s="738">
        <f>'[1]výdaje'!$H$38</f>
        <v>164944.02</v>
      </c>
      <c r="D33" s="737">
        <f>'[2]výdaje'!$G$16</f>
        <v>0</v>
      </c>
      <c r="E33" s="736">
        <f t="shared" si="1"/>
        <v>164944.02</v>
      </c>
    </row>
    <row r="34" spans="1:5" ht="15" customHeight="1">
      <c r="A34" s="740" t="s">
        <v>423</v>
      </c>
      <c r="B34" s="739" t="s">
        <v>421</v>
      </c>
      <c r="C34" s="738">
        <f>'[1]výdaje'!$I$38</f>
        <v>26681.394</v>
      </c>
      <c r="D34" s="737">
        <v>0</v>
      </c>
      <c r="E34" s="736">
        <f t="shared" si="1"/>
        <v>26681.394</v>
      </c>
    </row>
    <row r="35" spans="1:5" ht="15" customHeight="1">
      <c r="A35" s="740" t="s">
        <v>422</v>
      </c>
      <c r="B35" s="739" t="s">
        <v>421</v>
      </c>
      <c r="C35" s="738">
        <f>'[3]výdaje'!$J$390</f>
        <v>0</v>
      </c>
      <c r="D35" s="737">
        <f>'[2]výdaje'!$I$16</f>
        <v>0</v>
      </c>
      <c r="E35" s="736">
        <f t="shared" si="1"/>
        <v>0</v>
      </c>
    </row>
    <row r="36" spans="1:5" ht="15" customHeight="1">
      <c r="A36" s="740" t="s">
        <v>420</v>
      </c>
      <c r="B36" s="739" t="s">
        <v>410</v>
      </c>
      <c r="C36" s="738">
        <f>'[1]výdaje'!$K$38</f>
        <v>39106.11</v>
      </c>
      <c r="D36" s="737">
        <v>721852.13</v>
      </c>
      <c r="E36" s="736">
        <f t="shared" si="1"/>
        <v>760958.24</v>
      </c>
    </row>
    <row r="37" spans="1:5" ht="15" customHeight="1">
      <c r="A37" s="740" t="s">
        <v>419</v>
      </c>
      <c r="B37" s="739" t="s">
        <v>410</v>
      </c>
      <c r="C37" s="738">
        <f>'[1]výdaje'!$L$38</f>
        <v>277790.91000000003</v>
      </c>
      <c r="D37" s="737">
        <v>0</v>
      </c>
      <c r="E37" s="736">
        <f t="shared" si="1"/>
        <v>277790.91000000003</v>
      </c>
    </row>
    <row r="38" spans="1:5" ht="15" customHeight="1">
      <c r="A38" s="740" t="s">
        <v>418</v>
      </c>
      <c r="B38" s="739" t="s">
        <v>417</v>
      </c>
      <c r="C38" s="738">
        <v>3500</v>
      </c>
      <c r="D38" s="737">
        <f>'[2]výdaje'!$L$16</f>
        <v>0</v>
      </c>
      <c r="E38" s="736">
        <f t="shared" si="1"/>
        <v>3500</v>
      </c>
    </row>
    <row r="39" spans="1:5" ht="15" customHeight="1">
      <c r="A39" s="740" t="s">
        <v>416</v>
      </c>
      <c r="B39" s="739" t="s">
        <v>410</v>
      </c>
      <c r="C39" s="738">
        <v>0</v>
      </c>
      <c r="D39" s="737">
        <v>0</v>
      </c>
      <c r="E39" s="736">
        <f t="shared" si="1"/>
        <v>0</v>
      </c>
    </row>
    <row r="40" spans="1:5" ht="15" customHeight="1">
      <c r="A40" s="740" t="s">
        <v>415</v>
      </c>
      <c r="B40" s="739" t="s">
        <v>410</v>
      </c>
      <c r="C40" s="738">
        <v>18000</v>
      </c>
      <c r="D40" s="737">
        <f>'[2]výdaje'!$N$16</f>
        <v>0</v>
      </c>
      <c r="E40" s="736">
        <f t="shared" si="1"/>
        <v>18000</v>
      </c>
    </row>
    <row r="41" spans="1:5" ht="15" customHeight="1">
      <c r="A41" s="740" t="s">
        <v>414</v>
      </c>
      <c r="B41" s="739" t="s">
        <v>410</v>
      </c>
      <c r="C41" s="738">
        <v>0</v>
      </c>
      <c r="D41" s="737">
        <f>'[2]výdaje'!$O$16</f>
        <v>0</v>
      </c>
      <c r="E41" s="736">
        <f t="shared" si="1"/>
        <v>0</v>
      </c>
    </row>
    <row r="42" spans="1:5" ht="15" customHeight="1">
      <c r="A42" s="740" t="s">
        <v>413</v>
      </c>
      <c r="B42" s="739" t="s">
        <v>410</v>
      </c>
      <c r="C42" s="738">
        <v>0</v>
      </c>
      <c r="D42" s="737">
        <f>'[2]výdaje'!$P$16</f>
        <v>0</v>
      </c>
      <c r="E42" s="736">
        <f t="shared" si="1"/>
        <v>0</v>
      </c>
    </row>
    <row r="43" spans="1:5" ht="15" customHeight="1">
      <c r="A43" s="740" t="s">
        <v>412</v>
      </c>
      <c r="B43" s="739" t="s">
        <v>410</v>
      </c>
      <c r="C43" s="738">
        <v>0</v>
      </c>
      <c r="D43" s="737">
        <f>'[2]výdaje'!$Q$16</f>
        <v>0</v>
      </c>
      <c r="E43" s="736">
        <f t="shared" si="1"/>
        <v>0</v>
      </c>
    </row>
    <row r="44" spans="1:5" ht="15" customHeight="1" thickBot="1">
      <c r="A44" s="735" t="s">
        <v>411</v>
      </c>
      <c r="B44" s="734" t="s">
        <v>410</v>
      </c>
      <c r="C44" s="733">
        <v>0</v>
      </c>
      <c r="D44" s="732">
        <f>'[2]výdaje'!$R$16</f>
        <v>0</v>
      </c>
      <c r="E44" s="731">
        <f t="shared" si="1"/>
        <v>0</v>
      </c>
    </row>
    <row r="45" spans="1:5" ht="15" customHeight="1" thickBot="1">
      <c r="A45" s="730" t="s">
        <v>409</v>
      </c>
      <c r="B45" s="729"/>
      <c r="C45" s="728">
        <f>SUM(C27:C44)</f>
        <v>5950168.264</v>
      </c>
      <c r="D45" s="728">
        <f>SUM(D27:D44)</f>
        <v>721852.13</v>
      </c>
      <c r="E45" s="727">
        <f>SUM(E27:E44)</f>
        <v>6672020.394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3.140625" style="20" customWidth="1"/>
    <col min="2" max="2" width="9.28125" style="256" customWidth="1"/>
    <col min="3" max="4" width="4.7109375" style="2" customWidth="1"/>
    <col min="5" max="5" width="8.8515625" style="2" customWidth="1"/>
    <col min="6" max="6" width="34.7109375" style="2" customWidth="1"/>
    <col min="7" max="7" width="7.57421875" style="123" customWidth="1"/>
    <col min="8" max="8" width="11.7109375" style="123" bestFit="1" customWidth="1"/>
    <col min="9" max="9" width="10.28125" style="470" customWidth="1"/>
    <col min="10" max="10" width="9.140625" style="1" customWidth="1"/>
    <col min="11" max="16384" width="9.140625" style="1" customWidth="1"/>
  </cols>
  <sheetData>
    <row r="1" spans="1:9" s="19" customFormat="1" ht="13.5" customHeight="1">
      <c r="A1" s="62"/>
      <c r="B1" s="253"/>
      <c r="C1" s="111"/>
      <c r="D1" s="111"/>
      <c r="E1" s="111"/>
      <c r="F1" s="111"/>
      <c r="G1" s="111"/>
      <c r="H1" s="111"/>
      <c r="I1" s="769" t="str">
        <f>'92301'!I1</f>
        <v>Příloha č. 1 k ZR-RO č. 27/13</v>
      </c>
    </row>
    <row r="2" spans="1:9" s="19" customFormat="1" ht="12" customHeight="1">
      <c r="A2" s="18"/>
      <c r="B2" s="254"/>
      <c r="C2" s="77"/>
      <c r="D2" s="77"/>
      <c r="E2" s="77"/>
      <c r="F2" s="77"/>
      <c r="G2" s="77"/>
      <c r="H2" s="120"/>
      <c r="I2" s="121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55"/>
      <c r="C4" s="22"/>
      <c r="D4" s="22"/>
      <c r="E4" s="22"/>
      <c r="F4" s="22"/>
      <c r="G4" s="22"/>
      <c r="H4" s="122"/>
      <c r="I4" s="451"/>
    </row>
    <row r="5" spans="1:9" ht="15.75">
      <c r="A5" s="783" t="s">
        <v>153</v>
      </c>
      <c r="B5" s="783"/>
      <c r="C5" s="783"/>
      <c r="D5" s="783"/>
      <c r="E5" s="783"/>
      <c r="F5" s="783"/>
      <c r="G5" s="783"/>
      <c r="H5" s="783"/>
      <c r="I5" s="783"/>
    </row>
    <row r="6" spans="1:9" ht="12.75">
      <c r="A6" s="21"/>
      <c r="B6" s="255"/>
      <c r="C6" s="22"/>
      <c r="D6" s="22"/>
      <c r="E6" s="22"/>
      <c r="F6" s="22"/>
      <c r="G6" s="22"/>
      <c r="H6" s="122"/>
      <c r="I6" s="451"/>
    </row>
    <row r="7" spans="1:9" ht="17.25" customHeight="1">
      <c r="A7" s="784" t="s">
        <v>154</v>
      </c>
      <c r="B7" s="784"/>
      <c r="C7" s="784"/>
      <c r="D7" s="784"/>
      <c r="E7" s="784"/>
      <c r="F7" s="784"/>
      <c r="G7" s="784"/>
      <c r="H7" s="784"/>
      <c r="I7" s="784"/>
    </row>
    <row r="8" ht="12" customHeight="1" thickBot="1">
      <c r="I8" s="119" t="s">
        <v>96</v>
      </c>
    </row>
    <row r="9" spans="1:9" ht="13.5" thickBot="1">
      <c r="A9" s="653" t="s">
        <v>97</v>
      </c>
      <c r="B9" s="654" t="s">
        <v>98</v>
      </c>
      <c r="C9" s="655" t="s">
        <v>99</v>
      </c>
      <c r="D9" s="655" t="s">
        <v>100</v>
      </c>
      <c r="E9" s="656" t="s">
        <v>71</v>
      </c>
      <c r="F9" s="655" t="s">
        <v>72</v>
      </c>
      <c r="G9" s="657" t="s">
        <v>298</v>
      </c>
      <c r="H9" s="658" t="s">
        <v>301</v>
      </c>
      <c r="I9" s="659" t="s">
        <v>299</v>
      </c>
    </row>
    <row r="10" spans="1:9" ht="24.75" customHeight="1">
      <c r="A10" s="660" t="s">
        <v>101</v>
      </c>
      <c r="B10" s="408" t="s">
        <v>95</v>
      </c>
      <c r="C10" s="478" t="s">
        <v>95</v>
      </c>
      <c r="D10" s="478" t="s">
        <v>95</v>
      </c>
      <c r="E10" s="478" t="s">
        <v>95</v>
      </c>
      <c r="F10" s="661" t="s">
        <v>330</v>
      </c>
      <c r="G10" s="662">
        <f>SUM(G11)</f>
        <v>0</v>
      </c>
      <c r="H10" s="718">
        <f>SUM(H11)</f>
        <v>1136</v>
      </c>
      <c r="I10" s="556">
        <f>SUM(I11)</f>
        <v>1136</v>
      </c>
    </row>
    <row r="11" spans="1:10" s="20" customFormat="1" ht="21" customHeight="1">
      <c r="A11" s="13" t="s">
        <v>101</v>
      </c>
      <c r="B11" s="248" t="s">
        <v>155</v>
      </c>
      <c r="C11" s="99" t="s">
        <v>95</v>
      </c>
      <c r="D11" s="99" t="s">
        <v>95</v>
      </c>
      <c r="E11" s="126"/>
      <c r="F11" s="127" t="s">
        <v>49</v>
      </c>
      <c r="G11" s="71">
        <f>SUM(G12:G36)</f>
        <v>0</v>
      </c>
      <c r="H11" s="71">
        <f>SUM(H12:H36)</f>
        <v>1136</v>
      </c>
      <c r="I11" s="364">
        <f>G11+H11</f>
        <v>1136</v>
      </c>
      <c r="J11" s="663"/>
    </row>
    <row r="12" spans="1:10" s="20" customFormat="1" ht="13.5" customHeight="1">
      <c r="A12" s="59"/>
      <c r="B12" s="247" t="str">
        <f>$B$11</f>
        <v>1150010000</v>
      </c>
      <c r="C12" s="66">
        <v>3635</v>
      </c>
      <c r="D12" s="66">
        <v>5011</v>
      </c>
      <c r="E12" s="65" t="s">
        <v>88</v>
      </c>
      <c r="F12" s="130" t="s">
        <v>9</v>
      </c>
      <c r="G12" s="124">
        <v>0</v>
      </c>
      <c r="H12" s="124">
        <v>18</v>
      </c>
      <c r="I12" s="383">
        <f aca="true" t="shared" si="0" ref="I12:I36">G12+H12</f>
        <v>18</v>
      </c>
      <c r="J12" s="663"/>
    </row>
    <row r="13" spans="1:10" s="20" customFormat="1" ht="13.5" customHeight="1">
      <c r="A13" s="59"/>
      <c r="B13" s="247" t="str">
        <f aca="true" t="shared" si="1" ref="B13:B36">$B$11</f>
        <v>1150010000</v>
      </c>
      <c r="C13" s="66">
        <v>3635</v>
      </c>
      <c r="D13" s="66">
        <v>5011</v>
      </c>
      <c r="E13" s="65" t="s">
        <v>89</v>
      </c>
      <c r="F13" s="130" t="s">
        <v>8</v>
      </c>
      <c r="G13" s="124">
        <v>0</v>
      </c>
      <c r="H13" s="124">
        <v>9</v>
      </c>
      <c r="I13" s="383">
        <f t="shared" si="0"/>
        <v>9</v>
      </c>
      <c r="J13" s="663"/>
    </row>
    <row r="14" spans="1:10" s="20" customFormat="1" ht="13.5" customHeight="1">
      <c r="A14" s="59"/>
      <c r="B14" s="247" t="str">
        <f t="shared" si="1"/>
        <v>1150010000</v>
      </c>
      <c r="C14" s="66">
        <v>3635</v>
      </c>
      <c r="D14" s="66">
        <v>5011</v>
      </c>
      <c r="E14" s="65" t="s">
        <v>26</v>
      </c>
      <c r="F14" s="130" t="s">
        <v>7</v>
      </c>
      <c r="G14" s="124">
        <v>0</v>
      </c>
      <c r="H14" s="124">
        <v>153</v>
      </c>
      <c r="I14" s="383">
        <f t="shared" si="0"/>
        <v>153</v>
      </c>
      <c r="J14" s="663"/>
    </row>
    <row r="15" spans="1:10" s="20" customFormat="1" ht="13.5" customHeight="1">
      <c r="A15" s="59"/>
      <c r="B15" s="247" t="str">
        <f t="shared" si="1"/>
        <v>1150010000</v>
      </c>
      <c r="C15" s="66">
        <v>3635</v>
      </c>
      <c r="D15" s="66">
        <v>5031</v>
      </c>
      <c r="E15" s="65" t="s">
        <v>88</v>
      </c>
      <c r="F15" s="130" t="s">
        <v>107</v>
      </c>
      <c r="G15" s="124">
        <v>0</v>
      </c>
      <c r="H15" s="124">
        <v>4.5</v>
      </c>
      <c r="I15" s="383">
        <f t="shared" si="0"/>
        <v>4.5</v>
      </c>
      <c r="J15" s="663"/>
    </row>
    <row r="16" spans="1:10" s="20" customFormat="1" ht="13.5" customHeight="1">
      <c r="A16" s="59"/>
      <c r="B16" s="247" t="str">
        <f t="shared" si="1"/>
        <v>1150010000</v>
      </c>
      <c r="C16" s="66">
        <v>3635</v>
      </c>
      <c r="D16" s="66">
        <v>5031</v>
      </c>
      <c r="E16" s="65" t="s">
        <v>89</v>
      </c>
      <c r="F16" s="130" t="s">
        <v>106</v>
      </c>
      <c r="G16" s="124">
        <v>0</v>
      </c>
      <c r="H16" s="124">
        <v>2.25</v>
      </c>
      <c r="I16" s="383">
        <f t="shared" si="0"/>
        <v>2.25</v>
      </c>
      <c r="J16" s="663"/>
    </row>
    <row r="17" spans="1:10" s="20" customFormat="1" ht="13.5" customHeight="1">
      <c r="A17" s="59"/>
      <c r="B17" s="247" t="str">
        <f t="shared" si="1"/>
        <v>1150010000</v>
      </c>
      <c r="C17" s="66">
        <v>3635</v>
      </c>
      <c r="D17" s="66">
        <v>5031</v>
      </c>
      <c r="E17" s="65" t="s">
        <v>26</v>
      </c>
      <c r="F17" s="130" t="s">
        <v>10</v>
      </c>
      <c r="G17" s="124">
        <v>0</v>
      </c>
      <c r="H17" s="124">
        <v>38.25</v>
      </c>
      <c r="I17" s="383">
        <f t="shared" si="0"/>
        <v>38.25</v>
      </c>
      <c r="J17" s="663"/>
    </row>
    <row r="18" spans="1:10" s="20" customFormat="1" ht="13.5" customHeight="1">
      <c r="A18" s="59"/>
      <c r="B18" s="247" t="str">
        <f t="shared" si="1"/>
        <v>1150010000</v>
      </c>
      <c r="C18" s="66">
        <v>3635</v>
      </c>
      <c r="D18" s="66">
        <v>5032</v>
      </c>
      <c r="E18" s="65" t="s">
        <v>88</v>
      </c>
      <c r="F18" s="130" t="s">
        <v>391</v>
      </c>
      <c r="G18" s="124">
        <v>0</v>
      </c>
      <c r="H18" s="124">
        <v>1.62</v>
      </c>
      <c r="I18" s="383">
        <f t="shared" si="0"/>
        <v>1.62</v>
      </c>
      <c r="J18" s="663"/>
    </row>
    <row r="19" spans="1:10" s="20" customFormat="1" ht="13.5" customHeight="1">
      <c r="A19" s="59"/>
      <c r="B19" s="247" t="str">
        <f t="shared" si="1"/>
        <v>1150010000</v>
      </c>
      <c r="C19" s="66">
        <v>3635</v>
      </c>
      <c r="D19" s="66">
        <v>5032</v>
      </c>
      <c r="E19" s="65" t="s">
        <v>89</v>
      </c>
      <c r="F19" s="130" t="s">
        <v>392</v>
      </c>
      <c r="G19" s="124">
        <v>0</v>
      </c>
      <c r="H19" s="124">
        <v>0.81</v>
      </c>
      <c r="I19" s="383">
        <f t="shared" si="0"/>
        <v>0.81</v>
      </c>
      <c r="J19" s="663"/>
    </row>
    <row r="20" spans="1:10" s="20" customFormat="1" ht="13.5" customHeight="1">
      <c r="A20" s="59"/>
      <c r="B20" s="247" t="str">
        <f t="shared" si="1"/>
        <v>1150010000</v>
      </c>
      <c r="C20" s="66">
        <v>3635</v>
      </c>
      <c r="D20" s="66">
        <v>5032</v>
      </c>
      <c r="E20" s="65" t="s">
        <v>26</v>
      </c>
      <c r="F20" s="130" t="s">
        <v>393</v>
      </c>
      <c r="G20" s="124">
        <v>0</v>
      </c>
      <c r="H20" s="124">
        <v>13.77</v>
      </c>
      <c r="I20" s="383">
        <f t="shared" si="0"/>
        <v>13.77</v>
      </c>
      <c r="J20" s="663"/>
    </row>
    <row r="21" spans="1:10" s="20" customFormat="1" ht="13.5" customHeight="1">
      <c r="A21" s="59"/>
      <c r="B21" s="247" t="str">
        <f t="shared" si="1"/>
        <v>1150010000</v>
      </c>
      <c r="C21" s="66">
        <v>3635</v>
      </c>
      <c r="D21" s="66">
        <v>5139</v>
      </c>
      <c r="E21" s="65" t="s">
        <v>88</v>
      </c>
      <c r="F21" s="130" t="s">
        <v>6</v>
      </c>
      <c r="G21" s="124">
        <v>0</v>
      </c>
      <c r="H21" s="124">
        <v>0.5</v>
      </c>
      <c r="I21" s="383">
        <f t="shared" si="0"/>
        <v>0.5</v>
      </c>
      <c r="J21" s="663"/>
    </row>
    <row r="22" spans="1:9" s="20" customFormat="1" ht="13.5" customHeight="1">
      <c r="A22" s="59"/>
      <c r="B22" s="247" t="str">
        <f t="shared" si="1"/>
        <v>1150010000</v>
      </c>
      <c r="C22" s="66">
        <v>3635</v>
      </c>
      <c r="D22" s="66">
        <v>5139</v>
      </c>
      <c r="E22" s="65" t="s">
        <v>89</v>
      </c>
      <c r="F22" s="130" t="s">
        <v>5</v>
      </c>
      <c r="G22" s="124">
        <v>0</v>
      </c>
      <c r="H22" s="124">
        <v>0.25</v>
      </c>
      <c r="I22" s="383">
        <f t="shared" si="0"/>
        <v>0.25</v>
      </c>
    </row>
    <row r="23" spans="1:9" s="20" customFormat="1" ht="13.5" customHeight="1">
      <c r="A23" s="59"/>
      <c r="B23" s="247" t="str">
        <f t="shared" si="1"/>
        <v>1150010000</v>
      </c>
      <c r="C23" s="66">
        <v>3635</v>
      </c>
      <c r="D23" s="66">
        <v>5139</v>
      </c>
      <c r="E23" s="65" t="s">
        <v>26</v>
      </c>
      <c r="F23" s="130" t="s">
        <v>4</v>
      </c>
      <c r="G23" s="124">
        <v>0</v>
      </c>
      <c r="H23" s="124">
        <v>4.25</v>
      </c>
      <c r="I23" s="383">
        <f t="shared" si="0"/>
        <v>4.25</v>
      </c>
    </row>
    <row r="24" spans="1:9" s="20" customFormat="1" ht="13.5" customHeight="1">
      <c r="A24" s="59"/>
      <c r="B24" s="247" t="str">
        <f t="shared" si="1"/>
        <v>1150010000</v>
      </c>
      <c r="C24" s="66">
        <v>3635</v>
      </c>
      <c r="D24" s="66">
        <v>5169</v>
      </c>
      <c r="E24" s="65" t="s">
        <v>88</v>
      </c>
      <c r="F24" s="130" t="s">
        <v>199</v>
      </c>
      <c r="G24" s="124">
        <v>0</v>
      </c>
      <c r="H24" s="124">
        <v>63.68</v>
      </c>
      <c r="I24" s="383">
        <f t="shared" si="0"/>
        <v>63.68</v>
      </c>
    </row>
    <row r="25" spans="1:9" s="20" customFormat="1" ht="13.5" customHeight="1">
      <c r="A25" s="59"/>
      <c r="B25" s="247" t="str">
        <f t="shared" si="1"/>
        <v>1150010000</v>
      </c>
      <c r="C25" s="66">
        <v>3635</v>
      </c>
      <c r="D25" s="66">
        <v>5169</v>
      </c>
      <c r="E25" s="65" t="s">
        <v>89</v>
      </c>
      <c r="F25" s="130" t="s">
        <v>198</v>
      </c>
      <c r="G25" s="124">
        <v>0</v>
      </c>
      <c r="H25" s="124">
        <v>31.84</v>
      </c>
      <c r="I25" s="383">
        <f t="shared" si="0"/>
        <v>31.84</v>
      </c>
    </row>
    <row r="26" spans="1:9" s="20" customFormat="1" ht="13.5" customHeight="1">
      <c r="A26" s="59"/>
      <c r="B26" s="247" t="str">
        <f t="shared" si="1"/>
        <v>1150010000</v>
      </c>
      <c r="C26" s="66">
        <v>3635</v>
      </c>
      <c r="D26" s="66">
        <v>5169</v>
      </c>
      <c r="E26" s="65" t="s">
        <v>26</v>
      </c>
      <c r="F26" s="130" t="s">
        <v>197</v>
      </c>
      <c r="G26" s="124">
        <v>0</v>
      </c>
      <c r="H26" s="124">
        <v>541.28</v>
      </c>
      <c r="I26" s="383">
        <f t="shared" si="0"/>
        <v>541.28</v>
      </c>
    </row>
    <row r="27" spans="1:9" s="20" customFormat="1" ht="13.5" customHeight="1">
      <c r="A27" s="59"/>
      <c r="B27" s="247" t="str">
        <f t="shared" si="1"/>
        <v>1150010000</v>
      </c>
      <c r="C27" s="66">
        <v>3635</v>
      </c>
      <c r="D27" s="66">
        <v>5173</v>
      </c>
      <c r="E27" s="65" t="s">
        <v>88</v>
      </c>
      <c r="F27" s="130" t="s">
        <v>3</v>
      </c>
      <c r="G27" s="124">
        <v>0</v>
      </c>
      <c r="H27" s="124">
        <v>2</v>
      </c>
      <c r="I27" s="383">
        <f t="shared" si="0"/>
        <v>2</v>
      </c>
    </row>
    <row r="28" spans="1:9" s="20" customFormat="1" ht="13.5" customHeight="1">
      <c r="A28" s="59"/>
      <c r="B28" s="247" t="str">
        <f t="shared" si="1"/>
        <v>1150010000</v>
      </c>
      <c r="C28" s="66">
        <v>3635</v>
      </c>
      <c r="D28" s="66">
        <v>5173</v>
      </c>
      <c r="E28" s="65" t="s">
        <v>89</v>
      </c>
      <c r="F28" s="130" t="s">
        <v>201</v>
      </c>
      <c r="G28" s="124">
        <v>0</v>
      </c>
      <c r="H28" s="124">
        <v>1</v>
      </c>
      <c r="I28" s="383">
        <f t="shared" si="0"/>
        <v>1</v>
      </c>
    </row>
    <row r="29" spans="1:9" s="20" customFormat="1" ht="13.5" customHeight="1">
      <c r="A29" s="59"/>
      <c r="B29" s="247" t="str">
        <f t="shared" si="1"/>
        <v>1150010000</v>
      </c>
      <c r="C29" s="66">
        <v>3635</v>
      </c>
      <c r="D29" s="66">
        <v>5173</v>
      </c>
      <c r="E29" s="65" t="s">
        <v>26</v>
      </c>
      <c r="F29" s="130" t="s">
        <v>200</v>
      </c>
      <c r="G29" s="124">
        <v>0</v>
      </c>
      <c r="H29" s="124">
        <v>17</v>
      </c>
      <c r="I29" s="383">
        <f t="shared" si="0"/>
        <v>17</v>
      </c>
    </row>
    <row r="30" spans="1:9" s="20" customFormat="1" ht="13.5" customHeight="1">
      <c r="A30" s="59"/>
      <c r="B30" s="247" t="str">
        <f t="shared" si="1"/>
        <v>1150010000</v>
      </c>
      <c r="C30" s="66">
        <v>3635</v>
      </c>
      <c r="D30" s="66">
        <v>5175</v>
      </c>
      <c r="E30" s="65" t="s">
        <v>88</v>
      </c>
      <c r="F30" s="130" t="s">
        <v>394</v>
      </c>
      <c r="G30" s="124">
        <v>0</v>
      </c>
      <c r="H30" s="124">
        <v>0.3</v>
      </c>
      <c r="I30" s="383">
        <f t="shared" si="0"/>
        <v>0.3</v>
      </c>
    </row>
    <row r="31" spans="1:9" s="20" customFormat="1" ht="13.5" customHeight="1">
      <c r="A31" s="59"/>
      <c r="B31" s="247" t="str">
        <f t="shared" si="1"/>
        <v>1150010000</v>
      </c>
      <c r="C31" s="66">
        <v>3635</v>
      </c>
      <c r="D31" s="66">
        <v>5175</v>
      </c>
      <c r="E31" s="65" t="s">
        <v>89</v>
      </c>
      <c r="F31" s="130" t="s">
        <v>395</v>
      </c>
      <c r="G31" s="124">
        <v>0</v>
      </c>
      <c r="H31" s="124">
        <v>0.15</v>
      </c>
      <c r="I31" s="383">
        <f t="shared" si="0"/>
        <v>0.15</v>
      </c>
    </row>
    <row r="32" spans="1:9" s="20" customFormat="1" ht="13.5" customHeight="1">
      <c r="A32" s="59"/>
      <c r="B32" s="247" t="str">
        <f t="shared" si="1"/>
        <v>1150010000</v>
      </c>
      <c r="C32" s="66">
        <v>3635</v>
      </c>
      <c r="D32" s="66">
        <v>5175</v>
      </c>
      <c r="E32" s="65" t="s">
        <v>26</v>
      </c>
      <c r="F32" s="130" t="s">
        <v>396</v>
      </c>
      <c r="G32" s="124">
        <v>0</v>
      </c>
      <c r="H32" s="124">
        <v>2.55</v>
      </c>
      <c r="I32" s="383">
        <f t="shared" si="0"/>
        <v>2.55</v>
      </c>
    </row>
    <row r="33" spans="1:9" s="20" customFormat="1" ht="13.5" customHeight="1">
      <c r="A33" s="59"/>
      <c r="B33" s="247" t="str">
        <f t="shared" si="1"/>
        <v>1150010000</v>
      </c>
      <c r="C33" s="66">
        <v>3635</v>
      </c>
      <c r="D33" s="66">
        <v>6111</v>
      </c>
      <c r="E33" s="65" t="s">
        <v>88</v>
      </c>
      <c r="F33" s="130" t="s">
        <v>397</v>
      </c>
      <c r="G33" s="124">
        <v>0</v>
      </c>
      <c r="H33" s="124">
        <v>20</v>
      </c>
      <c r="I33" s="383">
        <f t="shared" si="0"/>
        <v>20</v>
      </c>
    </row>
    <row r="34" spans="1:9" s="20" customFormat="1" ht="13.5" customHeight="1">
      <c r="A34" s="59"/>
      <c r="B34" s="247" t="str">
        <f t="shared" si="1"/>
        <v>1150010000</v>
      </c>
      <c r="C34" s="66">
        <v>3635</v>
      </c>
      <c r="D34" s="66">
        <v>6111</v>
      </c>
      <c r="E34" s="65" t="s">
        <v>145</v>
      </c>
      <c r="F34" s="130" t="s">
        <v>398</v>
      </c>
      <c r="G34" s="124">
        <v>0</v>
      </c>
      <c r="H34" s="124">
        <v>10</v>
      </c>
      <c r="I34" s="383">
        <f t="shared" si="0"/>
        <v>10</v>
      </c>
    </row>
    <row r="35" spans="1:9" s="20" customFormat="1" ht="13.5" customHeight="1">
      <c r="A35" s="59"/>
      <c r="B35" s="247" t="str">
        <f t="shared" si="1"/>
        <v>1150010000</v>
      </c>
      <c r="C35" s="66">
        <v>3635</v>
      </c>
      <c r="D35" s="66">
        <v>6111</v>
      </c>
      <c r="E35" s="65" t="s">
        <v>26</v>
      </c>
      <c r="F35" s="130" t="s">
        <v>399</v>
      </c>
      <c r="G35" s="124">
        <v>0</v>
      </c>
      <c r="H35" s="124">
        <v>170</v>
      </c>
      <c r="I35" s="383">
        <f t="shared" si="0"/>
        <v>170</v>
      </c>
    </row>
    <row r="36" spans="1:9" s="20" customFormat="1" ht="13.5" customHeight="1" thickBot="1">
      <c r="A36" s="417"/>
      <c r="B36" s="664" t="str">
        <f t="shared" si="1"/>
        <v>1150010000</v>
      </c>
      <c r="C36" s="665">
        <v>3635</v>
      </c>
      <c r="D36" s="665">
        <v>5169</v>
      </c>
      <c r="E36" s="239" t="s">
        <v>110</v>
      </c>
      <c r="F36" s="240" t="s">
        <v>30</v>
      </c>
      <c r="G36" s="131">
        <v>0</v>
      </c>
      <c r="H36" s="131">
        <v>30</v>
      </c>
      <c r="I36" s="384">
        <f t="shared" si="0"/>
        <v>30</v>
      </c>
    </row>
    <row r="37" spans="2:9" s="20" customFormat="1" ht="12.75">
      <c r="B37" s="256"/>
      <c r="C37" s="2"/>
      <c r="D37" s="2"/>
      <c r="E37" s="2"/>
      <c r="F37" s="2"/>
      <c r="G37" s="123"/>
      <c r="H37" s="123"/>
      <c r="I37" s="125"/>
    </row>
  </sheetData>
  <sheetProtection/>
  <mergeCells count="3">
    <mergeCell ref="A3:I3"/>
    <mergeCell ref="A5:I5"/>
    <mergeCell ref="A7:I7"/>
  </mergeCells>
  <printOptions horizontalCentered="1"/>
  <pageMargins left="0.1968503937007874" right="0.1968503937007874" top="0.3937007874015748" bottom="0.3937007874015748" header="0" footer="0"/>
  <pageSetup fitToHeight="3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3.140625" style="20" customWidth="1"/>
    <col min="2" max="2" width="9.28125" style="256" customWidth="1"/>
    <col min="3" max="3" width="4.7109375" style="2" customWidth="1"/>
    <col min="4" max="4" width="4.28125" style="2" customWidth="1"/>
    <col min="5" max="5" width="7.8515625" style="133" customWidth="1"/>
    <col min="6" max="6" width="33.8515625" style="2" customWidth="1"/>
    <col min="7" max="7" width="9.140625" style="123" customWidth="1"/>
    <col min="8" max="8" width="11.28125" style="123" bestFit="1" customWidth="1"/>
    <col min="9" max="9" width="8.7109375" style="470" bestFit="1" customWidth="1"/>
    <col min="10" max="10" width="10.00390625" style="1" bestFit="1" customWidth="1"/>
    <col min="11" max="16384" width="9.140625" style="1" customWidth="1"/>
  </cols>
  <sheetData>
    <row r="1" spans="1:9" s="19" customFormat="1" ht="13.5" customHeight="1">
      <c r="A1" s="62"/>
      <c r="B1" s="253"/>
      <c r="C1" s="111"/>
      <c r="D1" s="111"/>
      <c r="E1" s="111"/>
      <c r="F1" s="111"/>
      <c r="G1" s="111"/>
      <c r="H1" s="111"/>
      <c r="I1" s="769" t="str">
        <f>'92301'!I1</f>
        <v>Příloha č. 1 k ZR-RO č. 27/13</v>
      </c>
    </row>
    <row r="2" spans="1:9" s="19" customFormat="1" ht="12" customHeight="1">
      <c r="A2" s="18"/>
      <c r="B2" s="254"/>
      <c r="C2" s="77"/>
      <c r="D2" s="77"/>
      <c r="E2" s="77"/>
      <c r="F2" s="77"/>
      <c r="G2" s="77"/>
      <c r="H2" s="120"/>
      <c r="I2" s="121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55"/>
      <c r="C4" s="22"/>
      <c r="D4" s="22"/>
      <c r="E4" s="22"/>
      <c r="F4" s="132"/>
      <c r="G4" s="22"/>
      <c r="H4" s="122"/>
      <c r="I4" s="451"/>
    </row>
    <row r="5" spans="1:9" ht="15.75">
      <c r="A5" s="783" t="s">
        <v>156</v>
      </c>
      <c r="B5" s="783"/>
      <c r="C5" s="783"/>
      <c r="D5" s="783"/>
      <c r="E5" s="783"/>
      <c r="F5" s="783"/>
      <c r="G5" s="783"/>
      <c r="H5" s="783"/>
      <c r="I5" s="783"/>
    </row>
    <row r="6" spans="1:9" ht="12.75">
      <c r="A6" s="21"/>
      <c r="B6" s="255"/>
      <c r="C6" s="22"/>
      <c r="D6" s="22"/>
      <c r="E6" s="22"/>
      <c r="F6" s="132"/>
      <c r="G6" s="22"/>
      <c r="H6" s="122"/>
      <c r="I6" s="451"/>
    </row>
    <row r="7" spans="1:9" ht="15.75">
      <c r="A7" s="784" t="s">
        <v>157</v>
      </c>
      <c r="B7" s="784"/>
      <c r="C7" s="784"/>
      <c r="D7" s="784"/>
      <c r="E7" s="784"/>
      <c r="F7" s="784"/>
      <c r="G7" s="784"/>
      <c r="H7" s="784"/>
      <c r="I7" s="784"/>
    </row>
    <row r="8" spans="1:9" s="635" customFormat="1" ht="12.75" customHeight="1" thickBot="1">
      <c r="A8" s="20"/>
      <c r="B8" s="256"/>
      <c r="C8" s="2"/>
      <c r="D8" s="2"/>
      <c r="E8" s="133"/>
      <c r="F8" s="2"/>
      <c r="G8" s="123"/>
      <c r="H8" s="123"/>
      <c r="I8" s="119" t="s">
        <v>96</v>
      </c>
    </row>
    <row r="9" spans="1:9" s="3" customFormat="1" ht="23.25" thickBot="1">
      <c r="A9" s="32" t="s">
        <v>97</v>
      </c>
      <c r="B9" s="257" t="s">
        <v>98</v>
      </c>
      <c r="C9" s="33" t="s">
        <v>99</v>
      </c>
      <c r="D9" s="33" t="s">
        <v>100</v>
      </c>
      <c r="E9" s="134" t="s">
        <v>71</v>
      </c>
      <c r="F9" s="33" t="s">
        <v>72</v>
      </c>
      <c r="G9" s="452" t="s">
        <v>298</v>
      </c>
      <c r="H9" s="453" t="s">
        <v>301</v>
      </c>
      <c r="I9" s="454" t="s">
        <v>299</v>
      </c>
    </row>
    <row r="10" spans="1:9" s="673" customFormat="1" ht="23.25" thickBot="1">
      <c r="A10" s="666" t="s">
        <v>101</v>
      </c>
      <c r="B10" s="667" t="s">
        <v>95</v>
      </c>
      <c r="C10" s="668" t="s">
        <v>95</v>
      </c>
      <c r="D10" s="668" t="s">
        <v>95</v>
      </c>
      <c r="E10" s="669" t="s">
        <v>95</v>
      </c>
      <c r="F10" s="670" t="s">
        <v>330</v>
      </c>
      <c r="G10" s="671">
        <f>SUM(G11+G16+G21+G25+G31+G35+G41+G45+G47+G50+G57+G59)</f>
        <v>0</v>
      </c>
      <c r="H10" s="719">
        <f>SUM(H11+H16+H21+H25+H31+H35+H41+H45+H47+H50+H57+H59)</f>
        <v>132132.52000000002</v>
      </c>
      <c r="I10" s="672">
        <f>SUM(I11+I16+I21+I25+I31+I35+I41+I45+I47+I50+I57)</f>
        <v>131732.52000000002</v>
      </c>
    </row>
    <row r="11" spans="1:9" s="3" customFormat="1" ht="22.5">
      <c r="A11" s="445" t="s">
        <v>101</v>
      </c>
      <c r="B11" s="446">
        <v>1750071440</v>
      </c>
      <c r="C11" s="447" t="s">
        <v>95</v>
      </c>
      <c r="D11" s="448" t="s">
        <v>95</v>
      </c>
      <c r="E11" s="449" t="s">
        <v>95</v>
      </c>
      <c r="F11" s="450" t="s">
        <v>167</v>
      </c>
      <c r="G11" s="231">
        <f>SUM(G12:G15)</f>
        <v>0</v>
      </c>
      <c r="H11" s="231">
        <f>SUM(H12:H15)</f>
        <v>48390</v>
      </c>
      <c r="I11" s="674">
        <f>SUM(G11+H11)</f>
        <v>48390</v>
      </c>
    </row>
    <row r="12" spans="1:9" s="3" customFormat="1" ht="12.75" customHeight="1">
      <c r="A12" s="7"/>
      <c r="B12" s="675">
        <f>$B$11</f>
        <v>1750071440</v>
      </c>
      <c r="C12" s="85">
        <v>3123</v>
      </c>
      <c r="D12" s="85">
        <v>6121</v>
      </c>
      <c r="E12" s="676" t="s">
        <v>110</v>
      </c>
      <c r="F12" s="146" t="s">
        <v>159</v>
      </c>
      <c r="G12" s="49">
        <v>0</v>
      </c>
      <c r="H12" s="49">
        <v>500</v>
      </c>
      <c r="I12" s="434">
        <f>SUM(G12:H12)</f>
        <v>500</v>
      </c>
    </row>
    <row r="13" spans="1:9" s="3" customFormat="1" ht="12.75" customHeight="1">
      <c r="A13" s="7"/>
      <c r="B13" s="675">
        <f>$B$11</f>
        <v>1750071440</v>
      </c>
      <c r="C13" s="85">
        <v>3123</v>
      </c>
      <c r="D13" s="85">
        <v>6121</v>
      </c>
      <c r="E13" s="676" t="s">
        <v>256</v>
      </c>
      <c r="F13" s="146" t="s">
        <v>158</v>
      </c>
      <c r="G13" s="49">
        <v>0</v>
      </c>
      <c r="H13" s="49">
        <v>4789</v>
      </c>
      <c r="I13" s="434">
        <f>SUM(G13:H13)</f>
        <v>4789</v>
      </c>
    </row>
    <row r="14" spans="1:9" s="3" customFormat="1" ht="12.75" customHeight="1">
      <c r="A14" s="7"/>
      <c r="B14" s="675">
        <f>$B$11</f>
        <v>1750071440</v>
      </c>
      <c r="C14" s="85">
        <v>3123</v>
      </c>
      <c r="D14" s="85">
        <v>6121</v>
      </c>
      <c r="E14" s="676" t="s">
        <v>257</v>
      </c>
      <c r="F14" s="146" t="s">
        <v>158</v>
      </c>
      <c r="G14" s="49">
        <v>0</v>
      </c>
      <c r="H14" s="49">
        <v>2395</v>
      </c>
      <c r="I14" s="434">
        <f>SUM(G14:H14)</f>
        <v>2395</v>
      </c>
    </row>
    <row r="15" spans="1:9" s="3" customFormat="1" ht="12.75" customHeight="1">
      <c r="A15" s="64"/>
      <c r="B15" s="675">
        <f>$B$11</f>
        <v>1750071440</v>
      </c>
      <c r="C15" s="85">
        <v>3123</v>
      </c>
      <c r="D15" s="85">
        <v>6121</v>
      </c>
      <c r="E15" s="676" t="s">
        <v>258</v>
      </c>
      <c r="F15" s="146" t="s">
        <v>158</v>
      </c>
      <c r="G15" s="49">
        <v>0</v>
      </c>
      <c r="H15" s="49">
        <v>40706</v>
      </c>
      <c r="I15" s="434">
        <f>SUM(G15:H15)</f>
        <v>40706</v>
      </c>
    </row>
    <row r="16" spans="1:9" s="3" customFormat="1" ht="22.5">
      <c r="A16" s="11" t="s">
        <v>101</v>
      </c>
      <c r="B16" s="263">
        <v>1750401438</v>
      </c>
      <c r="C16" s="52" t="s">
        <v>95</v>
      </c>
      <c r="D16" s="53" t="s">
        <v>95</v>
      </c>
      <c r="E16" s="128" t="s">
        <v>95</v>
      </c>
      <c r="F16" s="129" t="s">
        <v>300</v>
      </c>
      <c r="G16" s="71">
        <f>SUM(G17:G20)</f>
        <v>0</v>
      </c>
      <c r="H16" s="71">
        <f>SUM(H17:H20)</f>
        <v>4040</v>
      </c>
      <c r="I16" s="559">
        <f>SUM(G16+H16)</f>
        <v>4040</v>
      </c>
    </row>
    <row r="17" spans="1:9" s="3" customFormat="1" ht="12.75" customHeight="1">
      <c r="A17" s="7"/>
      <c r="B17" s="259">
        <f>$B$16</f>
        <v>1750401438</v>
      </c>
      <c r="C17" s="85">
        <v>3123</v>
      </c>
      <c r="D17" s="85">
        <v>6121</v>
      </c>
      <c r="E17" s="676" t="s">
        <v>110</v>
      </c>
      <c r="F17" s="146" t="s">
        <v>159</v>
      </c>
      <c r="G17" s="49">
        <v>0</v>
      </c>
      <c r="H17" s="49">
        <v>910</v>
      </c>
      <c r="I17" s="434">
        <f>SUM(G17:H17)</f>
        <v>910</v>
      </c>
    </row>
    <row r="18" spans="1:9" s="3" customFormat="1" ht="12.75" customHeight="1">
      <c r="A18" s="64"/>
      <c r="B18" s="259">
        <f>$B$16</f>
        <v>1750401438</v>
      </c>
      <c r="C18" s="85">
        <v>3123</v>
      </c>
      <c r="D18" s="85">
        <v>6121</v>
      </c>
      <c r="E18" s="676" t="s">
        <v>256</v>
      </c>
      <c r="F18" s="677" t="s">
        <v>158</v>
      </c>
      <c r="G18" s="49">
        <v>0</v>
      </c>
      <c r="H18" s="49">
        <v>394</v>
      </c>
      <c r="I18" s="434">
        <f>SUM(G18:H18)</f>
        <v>394</v>
      </c>
    </row>
    <row r="19" spans="1:9" s="3" customFormat="1" ht="12.75" customHeight="1">
      <c r="A19" s="59"/>
      <c r="B19" s="259">
        <f>$B$16</f>
        <v>1750401438</v>
      </c>
      <c r="C19" s="85">
        <v>3123</v>
      </c>
      <c r="D19" s="85">
        <v>6121</v>
      </c>
      <c r="E19" s="676" t="s">
        <v>257</v>
      </c>
      <c r="F19" s="146" t="s">
        <v>158</v>
      </c>
      <c r="G19" s="49">
        <v>0</v>
      </c>
      <c r="H19" s="49">
        <v>152</v>
      </c>
      <c r="I19" s="434">
        <f>SUM(G19:H19)</f>
        <v>152</v>
      </c>
    </row>
    <row r="20" spans="1:9" s="3" customFormat="1" ht="12.75" customHeight="1">
      <c r="A20" s="59"/>
      <c r="B20" s="259">
        <f>$B$16</f>
        <v>1750401438</v>
      </c>
      <c r="C20" s="85">
        <v>3123</v>
      </c>
      <c r="D20" s="85">
        <v>6121</v>
      </c>
      <c r="E20" s="676" t="s">
        <v>258</v>
      </c>
      <c r="F20" s="146" t="s">
        <v>158</v>
      </c>
      <c r="G20" s="49">
        <v>0</v>
      </c>
      <c r="H20" s="49">
        <v>2584</v>
      </c>
      <c r="I20" s="434">
        <f>SUM(G20:H20)</f>
        <v>2584</v>
      </c>
    </row>
    <row r="21" spans="1:9" s="3" customFormat="1" ht="33.75" customHeight="1">
      <c r="A21" s="13" t="s">
        <v>101</v>
      </c>
      <c r="B21" s="260">
        <v>1750571910</v>
      </c>
      <c r="C21" s="99" t="s">
        <v>95</v>
      </c>
      <c r="D21" s="99" t="s">
        <v>95</v>
      </c>
      <c r="E21" s="99" t="s">
        <v>95</v>
      </c>
      <c r="F21" s="141" t="s">
        <v>108</v>
      </c>
      <c r="G21" s="143">
        <f>SUM(G22:G24)</f>
        <v>0</v>
      </c>
      <c r="H21" s="143">
        <f>SUM(H22:H24)</f>
        <v>10000</v>
      </c>
      <c r="I21" s="559">
        <f>G21+H21</f>
        <v>10000</v>
      </c>
    </row>
    <row r="22" spans="1:9" s="3" customFormat="1" ht="12.75" customHeight="1">
      <c r="A22" s="142"/>
      <c r="B22" s="261">
        <f>$B$21</f>
        <v>1750571910</v>
      </c>
      <c r="C22" s="66">
        <v>3533</v>
      </c>
      <c r="D22" s="66">
        <v>6121</v>
      </c>
      <c r="E22" s="65" t="s">
        <v>64</v>
      </c>
      <c r="F22" s="112" t="s">
        <v>158</v>
      </c>
      <c r="G22" s="49">
        <v>0</v>
      </c>
      <c r="H22" s="49">
        <v>1425</v>
      </c>
      <c r="I22" s="434">
        <f>SUM(G22:H22)</f>
        <v>1425</v>
      </c>
    </row>
    <row r="23" spans="1:9" s="3" customFormat="1" ht="11.25" customHeight="1">
      <c r="A23" s="142"/>
      <c r="B23" s="261">
        <f>$B$21</f>
        <v>1750571910</v>
      </c>
      <c r="C23" s="66">
        <v>3533</v>
      </c>
      <c r="D23" s="66">
        <v>6121</v>
      </c>
      <c r="E23" s="65" t="s">
        <v>48</v>
      </c>
      <c r="F23" s="112" t="s">
        <v>158</v>
      </c>
      <c r="G23" s="49">
        <v>0</v>
      </c>
      <c r="H23" s="49">
        <v>8075</v>
      </c>
      <c r="I23" s="434">
        <f>SUM(G23:H23)</f>
        <v>8075</v>
      </c>
    </row>
    <row r="24" spans="1:9" s="635" customFormat="1" ht="12.75" customHeight="1">
      <c r="A24" s="142"/>
      <c r="B24" s="261">
        <f>$B$21</f>
        <v>1750571910</v>
      </c>
      <c r="C24" s="66">
        <v>3533</v>
      </c>
      <c r="D24" s="66">
        <v>6121</v>
      </c>
      <c r="E24" s="65" t="s">
        <v>110</v>
      </c>
      <c r="F24" s="112" t="s">
        <v>158</v>
      </c>
      <c r="G24" s="49">
        <v>0</v>
      </c>
      <c r="H24" s="49">
        <v>500</v>
      </c>
      <c r="I24" s="434">
        <f>SUM(G24:H24)</f>
        <v>500</v>
      </c>
    </row>
    <row r="25" spans="1:9" s="635" customFormat="1" ht="22.5" customHeight="1">
      <c r="A25" s="11" t="s">
        <v>101</v>
      </c>
      <c r="B25" s="248">
        <v>1750581414</v>
      </c>
      <c r="C25" s="136" t="s">
        <v>95</v>
      </c>
      <c r="D25" s="137" t="s">
        <v>95</v>
      </c>
      <c r="E25" s="138" t="s">
        <v>95</v>
      </c>
      <c r="F25" s="139" t="s">
        <v>105</v>
      </c>
      <c r="G25" s="143">
        <f>SUM(G26:G30)</f>
        <v>0</v>
      </c>
      <c r="H25" s="143">
        <f>SUM(H26:H30)</f>
        <v>8910</v>
      </c>
      <c r="I25" s="363">
        <f>G25+H25</f>
        <v>8910</v>
      </c>
    </row>
    <row r="26" spans="1:9" s="635" customFormat="1" ht="12.75" customHeight="1">
      <c r="A26" s="7"/>
      <c r="B26" s="251">
        <f>B25</f>
        <v>1750581414</v>
      </c>
      <c r="C26" s="66">
        <v>3122</v>
      </c>
      <c r="D26" s="66">
        <v>6121</v>
      </c>
      <c r="E26" s="65" t="s">
        <v>110</v>
      </c>
      <c r="F26" s="130" t="s">
        <v>158</v>
      </c>
      <c r="G26" s="49">
        <v>0</v>
      </c>
      <c r="H26" s="49">
        <v>1500</v>
      </c>
      <c r="I26" s="434">
        <f>SUM(G26:H26)</f>
        <v>1500</v>
      </c>
    </row>
    <row r="27" spans="1:9" s="20" customFormat="1" ht="13.5" customHeight="1">
      <c r="A27" s="7"/>
      <c r="B27" s="251">
        <f>B25</f>
        <v>1750581414</v>
      </c>
      <c r="C27" s="66">
        <v>3122</v>
      </c>
      <c r="D27" s="66">
        <v>6121</v>
      </c>
      <c r="E27" s="65" t="s">
        <v>224</v>
      </c>
      <c r="F27" s="130" t="s">
        <v>158</v>
      </c>
      <c r="G27" s="49">
        <v>0</v>
      </c>
      <c r="H27" s="49">
        <v>1111.5</v>
      </c>
      <c r="I27" s="434">
        <f>SUM(G27:H27)</f>
        <v>1111.5</v>
      </c>
    </row>
    <row r="28" spans="1:9" s="20" customFormat="1" ht="12.75" customHeight="1">
      <c r="A28" s="7"/>
      <c r="B28" s="251">
        <f>B26</f>
        <v>1750581414</v>
      </c>
      <c r="C28" s="66">
        <v>3122</v>
      </c>
      <c r="D28" s="66">
        <v>6121</v>
      </c>
      <c r="E28" s="65" t="s">
        <v>112</v>
      </c>
      <c r="F28" s="130" t="s">
        <v>158</v>
      </c>
      <c r="G28" s="49">
        <v>0</v>
      </c>
      <c r="H28" s="49">
        <v>6295.1</v>
      </c>
      <c r="I28" s="434">
        <f>SUM(G28:H28)</f>
        <v>6295.1</v>
      </c>
    </row>
    <row r="29" spans="1:9" s="20" customFormat="1" ht="12.75" customHeight="1">
      <c r="A29" s="7"/>
      <c r="B29" s="251">
        <f>B28</f>
        <v>1750581414</v>
      </c>
      <c r="C29" s="66">
        <v>6310</v>
      </c>
      <c r="D29" s="66">
        <v>5163</v>
      </c>
      <c r="E29" s="65" t="s">
        <v>224</v>
      </c>
      <c r="F29" s="130" t="s">
        <v>109</v>
      </c>
      <c r="G29" s="49">
        <v>0</v>
      </c>
      <c r="H29" s="49">
        <v>0.6</v>
      </c>
      <c r="I29" s="434">
        <f>SUM(G29:H29)</f>
        <v>0.6</v>
      </c>
    </row>
    <row r="30" spans="1:9" s="20" customFormat="1" ht="12.75" customHeight="1">
      <c r="A30" s="7"/>
      <c r="B30" s="251">
        <f>B29</f>
        <v>1750581414</v>
      </c>
      <c r="C30" s="66">
        <v>6310</v>
      </c>
      <c r="D30" s="66">
        <v>5163</v>
      </c>
      <c r="E30" s="65" t="s">
        <v>116</v>
      </c>
      <c r="F30" s="130" t="s">
        <v>109</v>
      </c>
      <c r="G30" s="49">
        <v>0</v>
      </c>
      <c r="H30" s="49">
        <v>2.8</v>
      </c>
      <c r="I30" s="434">
        <f>SUM(G30:H30)</f>
        <v>2.8</v>
      </c>
    </row>
    <row r="31" spans="1:9" s="20" customFormat="1" ht="45">
      <c r="A31" s="11" t="s">
        <v>101</v>
      </c>
      <c r="B31" s="263">
        <v>1750601516</v>
      </c>
      <c r="C31" s="52" t="s">
        <v>95</v>
      </c>
      <c r="D31" s="53" t="s">
        <v>95</v>
      </c>
      <c r="E31" s="128" t="s">
        <v>95</v>
      </c>
      <c r="F31" s="129" t="s">
        <v>188</v>
      </c>
      <c r="G31" s="143">
        <f>SUM(G32:G34)</f>
        <v>0</v>
      </c>
      <c r="H31" s="143">
        <f>SUM(H32:H34)</f>
        <v>12300</v>
      </c>
      <c r="I31" s="559">
        <f>SUM(G31+H31)</f>
        <v>12300</v>
      </c>
    </row>
    <row r="32" spans="1:9" s="20" customFormat="1" ht="14.25" customHeight="1">
      <c r="A32" s="678"/>
      <c r="B32" s="675">
        <f>B30</f>
        <v>1750581414</v>
      </c>
      <c r="C32" s="85">
        <v>4357</v>
      </c>
      <c r="D32" s="679">
        <v>6121</v>
      </c>
      <c r="E32" s="680" t="s">
        <v>64</v>
      </c>
      <c r="F32" s="681" t="s">
        <v>158</v>
      </c>
      <c r="G32" s="475">
        <v>0</v>
      </c>
      <c r="H32" s="475">
        <v>1800</v>
      </c>
      <c r="I32" s="383">
        <v>1800</v>
      </c>
    </row>
    <row r="33" spans="1:9" s="20" customFormat="1" ht="13.5" customHeight="1">
      <c r="A33" s="64"/>
      <c r="B33" s="675">
        <f>B31</f>
        <v>1750601516</v>
      </c>
      <c r="C33" s="85">
        <v>4357</v>
      </c>
      <c r="D33" s="85">
        <v>6121</v>
      </c>
      <c r="E33" s="676" t="s">
        <v>400</v>
      </c>
      <c r="F33" s="146" t="s">
        <v>158</v>
      </c>
      <c r="G33" s="475">
        <v>0</v>
      </c>
      <c r="H33" s="475">
        <v>10200</v>
      </c>
      <c r="I33" s="383">
        <f>SUM(G33:H33)</f>
        <v>10200</v>
      </c>
    </row>
    <row r="34" spans="1:9" s="635" customFormat="1" ht="13.5" customHeight="1">
      <c r="A34" s="682"/>
      <c r="B34" s="683">
        <f>B31</f>
        <v>1750601516</v>
      </c>
      <c r="C34" s="684">
        <v>4357</v>
      </c>
      <c r="D34" s="684">
        <v>6121</v>
      </c>
      <c r="E34" s="685" t="s">
        <v>110</v>
      </c>
      <c r="F34" s="681" t="s">
        <v>159</v>
      </c>
      <c r="G34" s="475">
        <v>0</v>
      </c>
      <c r="H34" s="475">
        <v>300</v>
      </c>
      <c r="I34" s="383">
        <f>SUM(G34:H34)</f>
        <v>300</v>
      </c>
    </row>
    <row r="35" spans="1:9" s="635" customFormat="1" ht="35.25" customHeight="1">
      <c r="A35" s="11" t="s">
        <v>101</v>
      </c>
      <c r="B35" s="51" t="s">
        <v>161</v>
      </c>
      <c r="C35" s="52" t="s">
        <v>95</v>
      </c>
      <c r="D35" s="53" t="s">
        <v>95</v>
      </c>
      <c r="E35" s="128" t="s">
        <v>95</v>
      </c>
      <c r="F35" s="223" t="s">
        <v>189</v>
      </c>
      <c r="G35" s="71">
        <f>SUM(G36:G40)</f>
        <v>0</v>
      </c>
      <c r="H35" s="71">
        <f>SUM(H36:H40)</f>
        <v>7670.52</v>
      </c>
      <c r="I35" s="559">
        <f>SUM(G35+H35)</f>
        <v>7670.52</v>
      </c>
    </row>
    <row r="36" spans="1:9" s="635" customFormat="1" ht="12.75" customHeight="1">
      <c r="A36" s="7"/>
      <c r="B36" s="259" t="str">
        <f>B35</f>
        <v>0256121501</v>
      </c>
      <c r="C36" s="85">
        <v>4357</v>
      </c>
      <c r="D36" s="85">
        <v>6121</v>
      </c>
      <c r="E36" s="676" t="s">
        <v>224</v>
      </c>
      <c r="F36" s="146" t="s">
        <v>158</v>
      </c>
      <c r="G36" s="49">
        <v>0</v>
      </c>
      <c r="H36" s="49">
        <v>1134.98</v>
      </c>
      <c r="I36" s="434">
        <f>SUM(G36:H36)</f>
        <v>1134.98</v>
      </c>
    </row>
    <row r="37" spans="1:9" s="635" customFormat="1" ht="12.75" customHeight="1">
      <c r="A37" s="7"/>
      <c r="B37" s="259" t="str">
        <f>B36</f>
        <v>0256121501</v>
      </c>
      <c r="C37" s="85">
        <v>4357</v>
      </c>
      <c r="D37" s="85">
        <v>6121</v>
      </c>
      <c r="E37" s="676" t="s">
        <v>112</v>
      </c>
      <c r="F37" s="146" t="s">
        <v>158</v>
      </c>
      <c r="G37" s="49">
        <v>0</v>
      </c>
      <c r="H37" s="49">
        <v>6431.54</v>
      </c>
      <c r="I37" s="434">
        <v>0</v>
      </c>
    </row>
    <row r="38" spans="1:9" s="635" customFormat="1" ht="12.75" customHeight="1">
      <c r="A38" s="7"/>
      <c r="B38" s="259" t="str">
        <f>B37</f>
        <v>0256121501</v>
      </c>
      <c r="C38" s="85">
        <v>6310</v>
      </c>
      <c r="D38" s="85">
        <v>5163</v>
      </c>
      <c r="E38" s="65" t="s">
        <v>224</v>
      </c>
      <c r="F38" s="146" t="s">
        <v>109</v>
      </c>
      <c r="G38" s="49">
        <v>0</v>
      </c>
      <c r="H38" s="49">
        <v>0.6</v>
      </c>
      <c r="I38" s="434">
        <v>0.6</v>
      </c>
    </row>
    <row r="39" spans="1:9" s="635" customFormat="1" ht="12.75" customHeight="1">
      <c r="A39" s="7"/>
      <c r="B39" s="259" t="str">
        <f>B38</f>
        <v>0256121501</v>
      </c>
      <c r="C39" s="85">
        <v>6310</v>
      </c>
      <c r="D39" s="85">
        <v>5163</v>
      </c>
      <c r="E39" s="65" t="s">
        <v>116</v>
      </c>
      <c r="F39" s="146" t="s">
        <v>109</v>
      </c>
      <c r="G39" s="49">
        <v>0</v>
      </c>
      <c r="H39" s="49">
        <v>3.4</v>
      </c>
      <c r="I39" s="434">
        <v>3.4</v>
      </c>
    </row>
    <row r="40" spans="1:9" s="635" customFormat="1" ht="12.75" customHeight="1">
      <c r="A40" s="7"/>
      <c r="B40" s="259" t="str">
        <f>B35</f>
        <v>0256121501</v>
      </c>
      <c r="C40" s="85">
        <v>4357</v>
      </c>
      <c r="D40" s="85">
        <v>6121</v>
      </c>
      <c r="E40" s="676" t="s">
        <v>110</v>
      </c>
      <c r="F40" s="146" t="s">
        <v>159</v>
      </c>
      <c r="G40" s="49">
        <v>0</v>
      </c>
      <c r="H40" s="49">
        <v>100</v>
      </c>
      <c r="I40" s="434">
        <f>SUM(G40:H40)</f>
        <v>100</v>
      </c>
    </row>
    <row r="41" spans="1:9" s="3" customFormat="1" ht="22.5">
      <c r="A41" s="11" t="s">
        <v>101</v>
      </c>
      <c r="B41" s="51" t="s">
        <v>162</v>
      </c>
      <c r="C41" s="52" t="s">
        <v>95</v>
      </c>
      <c r="D41" s="53" t="s">
        <v>95</v>
      </c>
      <c r="E41" s="128" t="s">
        <v>95</v>
      </c>
      <c r="F41" s="129" t="s">
        <v>324</v>
      </c>
      <c r="G41" s="143">
        <f>SUM(G42:G44)</f>
        <v>0</v>
      </c>
      <c r="H41" s="143">
        <f>SUM(H42:H44)</f>
        <v>12200</v>
      </c>
      <c r="I41" s="559">
        <f>SUM(G41+H41)</f>
        <v>12200</v>
      </c>
    </row>
    <row r="42" spans="1:9" s="3" customFormat="1" ht="12.75" customHeight="1">
      <c r="A42" s="7"/>
      <c r="B42" s="259" t="str">
        <f>B41</f>
        <v>0256131702</v>
      </c>
      <c r="C42" s="85">
        <v>3315</v>
      </c>
      <c r="D42" s="85">
        <v>6121</v>
      </c>
      <c r="E42" s="676" t="s">
        <v>224</v>
      </c>
      <c r="F42" s="146" t="s">
        <v>158</v>
      </c>
      <c r="G42" s="49">
        <v>0</v>
      </c>
      <c r="H42" s="49">
        <v>717.5</v>
      </c>
      <c r="I42" s="434">
        <v>717.5</v>
      </c>
    </row>
    <row r="43" spans="1:9" s="3" customFormat="1" ht="12.75" customHeight="1">
      <c r="A43" s="7"/>
      <c r="B43" s="259" t="str">
        <f>B40</f>
        <v>0256121501</v>
      </c>
      <c r="C43" s="85">
        <v>3315</v>
      </c>
      <c r="D43" s="85">
        <v>6121</v>
      </c>
      <c r="E43" s="676" t="s">
        <v>112</v>
      </c>
      <c r="F43" s="146" t="s">
        <v>158</v>
      </c>
      <c r="G43" s="49">
        <v>0</v>
      </c>
      <c r="H43" s="49">
        <v>10732.5</v>
      </c>
      <c r="I43" s="434">
        <v>10732.5</v>
      </c>
    </row>
    <row r="44" spans="1:9" s="3" customFormat="1" ht="12.75" customHeight="1">
      <c r="A44" s="7"/>
      <c r="B44" s="259" t="str">
        <f>B41</f>
        <v>0256131702</v>
      </c>
      <c r="C44" s="85">
        <v>3315</v>
      </c>
      <c r="D44" s="85">
        <v>6121</v>
      </c>
      <c r="E44" s="676" t="s">
        <v>110</v>
      </c>
      <c r="F44" s="146" t="s">
        <v>159</v>
      </c>
      <c r="G44" s="49">
        <v>0</v>
      </c>
      <c r="H44" s="49">
        <v>750</v>
      </c>
      <c r="I44" s="434">
        <f>SUM(G44:H44)</f>
        <v>750</v>
      </c>
    </row>
    <row r="45" spans="1:9" s="3" customFormat="1" ht="22.5">
      <c r="A45" s="11" t="s">
        <v>101</v>
      </c>
      <c r="B45" s="51" t="s">
        <v>326</v>
      </c>
      <c r="C45" s="52" t="s">
        <v>95</v>
      </c>
      <c r="D45" s="53" t="s">
        <v>95</v>
      </c>
      <c r="E45" s="128" t="s">
        <v>95</v>
      </c>
      <c r="F45" s="129" t="s">
        <v>327</v>
      </c>
      <c r="G45" s="71">
        <f>SUM(G46)</f>
        <v>0</v>
      </c>
      <c r="H45" s="71">
        <f>SUM(H46)</f>
        <v>300</v>
      </c>
      <c r="I45" s="559">
        <f>SUM(G45+H45)</f>
        <v>300</v>
      </c>
    </row>
    <row r="46" spans="1:9" s="3" customFormat="1" ht="12.75" customHeight="1">
      <c r="A46" s="7"/>
      <c r="B46" s="259" t="str">
        <f>B45</f>
        <v>0256371702</v>
      </c>
      <c r="C46" s="85">
        <v>3315</v>
      </c>
      <c r="D46" s="85">
        <v>6121</v>
      </c>
      <c r="E46" s="676" t="s">
        <v>110</v>
      </c>
      <c r="F46" s="146" t="s">
        <v>158</v>
      </c>
      <c r="G46" s="49">
        <v>0</v>
      </c>
      <c r="H46" s="49">
        <v>300</v>
      </c>
      <c r="I46" s="434">
        <f>SUM(G46:H46)</f>
        <v>300</v>
      </c>
    </row>
    <row r="47" spans="1:9" s="3" customFormat="1" ht="22.5">
      <c r="A47" s="11" t="s">
        <v>101</v>
      </c>
      <c r="B47" s="263">
        <v>256140000</v>
      </c>
      <c r="C47" s="52" t="s">
        <v>95</v>
      </c>
      <c r="D47" s="53" t="s">
        <v>95</v>
      </c>
      <c r="E47" s="128" t="s">
        <v>95</v>
      </c>
      <c r="F47" s="129" t="s">
        <v>325</v>
      </c>
      <c r="G47" s="143">
        <f>SUM(G48:G49)</f>
        <v>0</v>
      </c>
      <c r="H47" s="143">
        <f>SUM(H48:H49)</f>
        <v>1800</v>
      </c>
      <c r="I47" s="559">
        <f>SUM(G47+H47)</f>
        <v>1800</v>
      </c>
    </row>
    <row r="48" spans="1:9" s="3" customFormat="1" ht="12.75" customHeight="1">
      <c r="A48" s="7"/>
      <c r="B48" s="259">
        <f>B47</f>
        <v>256140000</v>
      </c>
      <c r="C48" s="85">
        <v>2223</v>
      </c>
      <c r="D48" s="85">
        <v>6121</v>
      </c>
      <c r="E48" s="676" t="s">
        <v>110</v>
      </c>
      <c r="F48" s="146" t="s">
        <v>158</v>
      </c>
      <c r="G48" s="49">
        <v>0</v>
      </c>
      <c r="H48" s="49">
        <v>1000</v>
      </c>
      <c r="I48" s="434">
        <f>SUM(G48:H48)</f>
        <v>1000</v>
      </c>
    </row>
    <row r="49" spans="1:9" s="3" customFormat="1" ht="12.75" customHeight="1">
      <c r="A49" s="7"/>
      <c r="B49" s="259">
        <f>B47</f>
        <v>256140000</v>
      </c>
      <c r="C49" s="85">
        <v>2223</v>
      </c>
      <c r="D49" s="85">
        <v>6901</v>
      </c>
      <c r="E49" s="676" t="s">
        <v>110</v>
      </c>
      <c r="F49" s="146" t="s">
        <v>192</v>
      </c>
      <c r="G49" s="49">
        <v>0</v>
      </c>
      <c r="H49" s="49">
        <v>800</v>
      </c>
      <c r="I49" s="434">
        <f>SUM(G49:H49)</f>
        <v>800</v>
      </c>
    </row>
    <row r="50" spans="1:9" s="3" customFormat="1" ht="22.5">
      <c r="A50" s="11" t="s">
        <v>101</v>
      </c>
      <c r="B50" s="51" t="s">
        <v>163</v>
      </c>
      <c r="C50" s="52" t="s">
        <v>95</v>
      </c>
      <c r="D50" s="53" t="s">
        <v>95</v>
      </c>
      <c r="E50" s="128" t="s">
        <v>95</v>
      </c>
      <c r="F50" s="223" t="s">
        <v>164</v>
      </c>
      <c r="G50" s="71">
        <f>SUM(G51:G56)</f>
        <v>0</v>
      </c>
      <c r="H50" s="71">
        <f>SUM(H51:H56)</f>
        <v>26120</v>
      </c>
      <c r="I50" s="559">
        <f>SUM(G50+H50)</f>
        <v>26120</v>
      </c>
    </row>
    <row r="51" spans="1:9" s="3" customFormat="1" ht="12.75" customHeight="1">
      <c r="A51" s="7"/>
      <c r="B51" s="259" t="str">
        <f>B50</f>
        <v>0256151442</v>
      </c>
      <c r="C51" s="85">
        <v>3123</v>
      </c>
      <c r="D51" s="85">
        <v>6121</v>
      </c>
      <c r="E51" s="676" t="s">
        <v>224</v>
      </c>
      <c r="F51" s="146" t="s">
        <v>158</v>
      </c>
      <c r="G51" s="49">
        <v>0</v>
      </c>
      <c r="H51" s="49">
        <v>3864.9</v>
      </c>
      <c r="I51" s="434">
        <f>SUM(G51:H51)</f>
        <v>3864.9</v>
      </c>
    </row>
    <row r="52" spans="1:9" s="3" customFormat="1" ht="12.75" customHeight="1">
      <c r="A52" s="7"/>
      <c r="B52" s="259" t="str">
        <f>B51</f>
        <v>0256151442</v>
      </c>
      <c r="C52" s="85">
        <v>3123</v>
      </c>
      <c r="D52" s="85">
        <v>6121</v>
      </c>
      <c r="E52" s="676" t="s">
        <v>112</v>
      </c>
      <c r="F52" s="146" t="s">
        <v>158</v>
      </c>
      <c r="G52" s="49">
        <v>0</v>
      </c>
      <c r="H52" s="49">
        <v>21901.1</v>
      </c>
      <c r="I52" s="434">
        <v>21901.1</v>
      </c>
    </row>
    <row r="53" spans="1:9" s="3" customFormat="1" ht="12.75" customHeight="1">
      <c r="A53" s="7"/>
      <c r="B53" s="259" t="str">
        <f>B52</f>
        <v>0256151442</v>
      </c>
      <c r="C53" s="85">
        <v>3123</v>
      </c>
      <c r="D53" s="85">
        <v>5137</v>
      </c>
      <c r="E53" s="65" t="s">
        <v>224</v>
      </c>
      <c r="F53" s="511" t="s">
        <v>168</v>
      </c>
      <c r="G53" s="49">
        <v>0</v>
      </c>
      <c r="H53" s="49">
        <v>52.5</v>
      </c>
      <c r="I53" s="434">
        <v>52.5</v>
      </c>
    </row>
    <row r="54" spans="1:9" s="3" customFormat="1" ht="12.75" customHeight="1">
      <c r="A54" s="7"/>
      <c r="B54" s="259" t="str">
        <f>B53</f>
        <v>0256151442</v>
      </c>
      <c r="C54" s="85">
        <v>3123</v>
      </c>
      <c r="D54" s="85">
        <v>5137</v>
      </c>
      <c r="E54" s="65" t="s">
        <v>116</v>
      </c>
      <c r="F54" s="511" t="s">
        <v>168</v>
      </c>
      <c r="G54" s="49">
        <v>0</v>
      </c>
      <c r="H54" s="49">
        <v>297.5</v>
      </c>
      <c r="I54" s="434">
        <v>297.5</v>
      </c>
    </row>
    <row r="55" spans="1:9" s="3" customFormat="1" ht="12.75" customHeight="1">
      <c r="A55" s="7"/>
      <c r="B55" s="259" t="str">
        <f>B52</f>
        <v>0256151442</v>
      </c>
      <c r="C55" s="66">
        <v>6310</v>
      </c>
      <c r="D55" s="66">
        <v>5163</v>
      </c>
      <c r="E55" s="65" t="s">
        <v>224</v>
      </c>
      <c r="F55" s="130" t="s">
        <v>109</v>
      </c>
      <c r="G55" s="49">
        <v>0</v>
      </c>
      <c r="H55" s="49">
        <v>0.6</v>
      </c>
      <c r="I55" s="434">
        <v>0.6</v>
      </c>
    </row>
    <row r="56" spans="1:9" s="3" customFormat="1" ht="12.75" customHeight="1">
      <c r="A56" s="7"/>
      <c r="B56" s="259" t="str">
        <f>B55</f>
        <v>0256151442</v>
      </c>
      <c r="C56" s="66">
        <v>6310</v>
      </c>
      <c r="D56" s="66">
        <v>5163</v>
      </c>
      <c r="E56" s="65" t="s">
        <v>116</v>
      </c>
      <c r="F56" s="130" t="s">
        <v>109</v>
      </c>
      <c r="G56" s="49">
        <v>0</v>
      </c>
      <c r="H56" s="49">
        <v>3.4</v>
      </c>
      <c r="I56" s="434">
        <v>3.4</v>
      </c>
    </row>
    <row r="57" spans="1:9" s="3" customFormat="1" ht="21.75" customHeight="1">
      <c r="A57" s="11" t="s">
        <v>101</v>
      </c>
      <c r="B57" s="51" t="s">
        <v>329</v>
      </c>
      <c r="C57" s="52" t="s">
        <v>95</v>
      </c>
      <c r="D57" s="53" t="s">
        <v>95</v>
      </c>
      <c r="E57" s="128" t="s">
        <v>95</v>
      </c>
      <c r="F57" s="223" t="s">
        <v>328</v>
      </c>
      <c r="G57" s="71">
        <f>SUM(G58)</f>
        <v>0</v>
      </c>
      <c r="H57" s="71">
        <f>SUM(H58)</f>
        <v>2</v>
      </c>
      <c r="I57" s="559">
        <f>SUM(G57+H57)</f>
        <v>2</v>
      </c>
    </row>
    <row r="58" spans="1:9" s="3" customFormat="1" ht="22.5">
      <c r="A58" s="232"/>
      <c r="B58" s="686" t="str">
        <f>B57</f>
        <v>1750551432</v>
      </c>
      <c r="C58" s="684">
        <v>6310</v>
      </c>
      <c r="D58" s="684">
        <v>5163</v>
      </c>
      <c r="E58" s="685" t="s">
        <v>110</v>
      </c>
      <c r="F58" s="681" t="s">
        <v>109</v>
      </c>
      <c r="G58" s="687">
        <v>0</v>
      </c>
      <c r="H58" s="687">
        <v>2</v>
      </c>
      <c r="I58" s="688">
        <f>SUM(G58:H58)</f>
        <v>2</v>
      </c>
    </row>
    <row r="59" spans="1:9" s="3" customFormat="1" ht="22.5" customHeight="1">
      <c r="A59" s="11" t="s">
        <v>101</v>
      </c>
      <c r="B59" s="51" t="s">
        <v>401</v>
      </c>
      <c r="C59" s="52" t="s">
        <v>95</v>
      </c>
      <c r="D59" s="53" t="s">
        <v>95</v>
      </c>
      <c r="E59" s="128" t="s">
        <v>95</v>
      </c>
      <c r="F59" s="223" t="s">
        <v>402</v>
      </c>
      <c r="G59" s="71">
        <f>SUM(G60)</f>
        <v>0</v>
      </c>
      <c r="H59" s="71">
        <f>SUM(H60)</f>
        <v>400</v>
      </c>
      <c r="I59" s="559">
        <f>SUM(G59+H59)</f>
        <v>400</v>
      </c>
    </row>
    <row r="60" spans="1:9" s="3" customFormat="1" ht="12.75" customHeight="1" thickBot="1">
      <c r="A60" s="430"/>
      <c r="B60" s="431"/>
      <c r="C60" s="537">
        <v>3123</v>
      </c>
      <c r="D60" s="537">
        <v>6121</v>
      </c>
      <c r="E60" s="689" t="s">
        <v>110</v>
      </c>
      <c r="F60" s="432" t="s">
        <v>158</v>
      </c>
      <c r="G60" s="433">
        <v>0</v>
      </c>
      <c r="H60" s="433">
        <v>400</v>
      </c>
      <c r="I60" s="435">
        <f>SUM(G60:H60)</f>
        <v>400</v>
      </c>
    </row>
    <row r="61" spans="1:9" s="3" customFormat="1" ht="12.75">
      <c r="A61" s="233"/>
      <c r="B61" s="280"/>
      <c r="C61" s="100"/>
      <c r="D61" s="100"/>
      <c r="E61" s="101"/>
      <c r="F61" s="690"/>
      <c r="G61" s="287"/>
      <c r="H61" s="287"/>
      <c r="I61" s="288"/>
    </row>
    <row r="62" spans="1:9" s="3" customFormat="1" ht="12.75" customHeight="1">
      <c r="A62" s="20"/>
      <c r="B62" s="256"/>
      <c r="C62" s="2"/>
      <c r="D62" s="2"/>
      <c r="E62" s="133"/>
      <c r="F62" s="2"/>
      <c r="G62" s="123"/>
      <c r="H62" s="236"/>
      <c r="I62" s="691"/>
    </row>
    <row r="63" spans="1:9" s="3" customFormat="1" ht="12.75" customHeight="1">
      <c r="A63" s="20"/>
      <c r="B63" s="256"/>
      <c r="C63" s="2"/>
      <c r="D63" s="2"/>
      <c r="E63" s="133"/>
      <c r="F63" s="2"/>
      <c r="G63" s="123"/>
      <c r="H63" s="236"/>
      <c r="I63" s="691"/>
    </row>
    <row r="64" spans="1:9" s="3" customFormat="1" ht="12.75">
      <c r="A64" s="20"/>
      <c r="B64" s="256"/>
      <c r="C64" s="2"/>
      <c r="D64" s="2"/>
      <c r="E64" s="133"/>
      <c r="F64" s="2"/>
      <c r="G64" s="123"/>
      <c r="H64" s="236"/>
      <c r="I64" s="691"/>
    </row>
    <row r="65" spans="1:9" s="3" customFormat="1" ht="12.75" customHeight="1">
      <c r="A65" s="20"/>
      <c r="B65" s="256"/>
      <c r="C65" s="2"/>
      <c r="D65" s="2"/>
      <c r="E65" s="133"/>
      <c r="F65" s="2"/>
      <c r="G65" s="123"/>
      <c r="H65" s="236"/>
      <c r="I65" s="691"/>
    </row>
    <row r="66" spans="1:9" s="3" customFormat="1" ht="12.75" customHeight="1">
      <c r="A66" s="20"/>
      <c r="B66" s="256"/>
      <c r="C66" s="2"/>
      <c r="D66" s="2"/>
      <c r="E66" s="133"/>
      <c r="F66" s="2"/>
      <c r="G66" s="123"/>
      <c r="H66" s="236"/>
      <c r="I66" s="691"/>
    </row>
    <row r="67" spans="1:9" s="3" customFormat="1" ht="12.75" customHeight="1">
      <c r="A67" s="20"/>
      <c r="B67" s="256"/>
      <c r="C67" s="2"/>
      <c r="D67" s="2"/>
      <c r="E67" s="133"/>
      <c r="F67" s="2"/>
      <c r="G67" s="123"/>
      <c r="H67" s="236"/>
      <c r="I67" s="691"/>
    </row>
    <row r="68" spans="1:9" s="3" customFormat="1" ht="12.75" customHeight="1">
      <c r="A68" s="20"/>
      <c r="B68" s="256"/>
      <c r="C68" s="2"/>
      <c r="D68" s="2"/>
      <c r="E68" s="133"/>
      <c r="F68" s="2"/>
      <c r="G68" s="123"/>
      <c r="H68" s="123"/>
      <c r="I68" s="470"/>
    </row>
  </sheetData>
  <sheetProtection/>
  <mergeCells count="3">
    <mergeCell ref="A3:I3"/>
    <mergeCell ref="A5:I5"/>
    <mergeCell ref="A7:I7"/>
  </mergeCells>
  <printOptions horizontalCentered="1"/>
  <pageMargins left="0.7" right="0.7" top="0.75" bottom="0.75" header="0.3" footer="0.3"/>
  <pageSetup fitToHeight="10" fitToWidth="1"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3.140625" style="20" customWidth="1"/>
    <col min="2" max="2" width="9.28125" style="256" customWidth="1"/>
    <col min="3" max="4" width="4.7109375" style="2" customWidth="1"/>
    <col min="5" max="5" width="7.8515625" style="2" bestFit="1" customWidth="1"/>
    <col min="6" max="6" width="37.28125" style="2" customWidth="1"/>
    <col min="7" max="7" width="7.00390625" style="123" bestFit="1" customWidth="1"/>
    <col min="8" max="8" width="9.57421875" style="123" bestFit="1" customWidth="1"/>
    <col min="9" max="9" width="7.7109375" style="470" customWidth="1"/>
    <col min="10" max="16384" width="9.140625" style="1" customWidth="1"/>
  </cols>
  <sheetData>
    <row r="1" spans="1:9" s="19" customFormat="1" ht="11.25">
      <c r="A1" s="62"/>
      <c r="B1" s="253"/>
      <c r="C1" s="111"/>
      <c r="D1" s="111"/>
      <c r="E1" s="111"/>
      <c r="F1" s="111"/>
      <c r="G1" s="111"/>
      <c r="H1" s="111"/>
      <c r="I1" s="769" t="str">
        <f>'92301'!I1</f>
        <v>Příloha č. 1 k ZR-RO č. 27/13</v>
      </c>
    </row>
    <row r="2" spans="1:9" s="19" customFormat="1" ht="11.25">
      <c r="A2" s="18"/>
      <c r="B2" s="254"/>
      <c r="C2" s="77"/>
      <c r="D2" s="77"/>
      <c r="E2" s="77"/>
      <c r="F2" s="77"/>
      <c r="G2" s="77"/>
      <c r="H2" s="120"/>
      <c r="I2" s="121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55"/>
      <c r="C4" s="22"/>
      <c r="D4" s="22"/>
      <c r="E4" s="22"/>
      <c r="F4" s="22"/>
      <c r="G4" s="22"/>
      <c r="H4" s="122"/>
      <c r="I4" s="451"/>
    </row>
    <row r="5" spans="1:9" ht="15.75">
      <c r="A5" s="783" t="s">
        <v>121</v>
      </c>
      <c r="B5" s="783"/>
      <c r="C5" s="783"/>
      <c r="D5" s="783"/>
      <c r="E5" s="783"/>
      <c r="F5" s="783"/>
      <c r="G5" s="783"/>
      <c r="H5" s="783"/>
      <c r="I5" s="783"/>
    </row>
    <row r="6" spans="1:9" ht="12.75">
      <c r="A6" s="21"/>
      <c r="B6" s="255"/>
      <c r="C6" s="22"/>
      <c r="D6" s="22"/>
      <c r="E6" s="22"/>
      <c r="F6" s="22"/>
      <c r="G6" s="22"/>
      <c r="H6" s="122"/>
      <c r="I6" s="451"/>
    </row>
    <row r="7" spans="1:9" ht="15.75">
      <c r="A7" s="784" t="s">
        <v>122</v>
      </c>
      <c r="B7" s="784"/>
      <c r="C7" s="784"/>
      <c r="D7" s="784"/>
      <c r="E7" s="784"/>
      <c r="F7" s="784"/>
      <c r="G7" s="784"/>
      <c r="H7" s="784"/>
      <c r="I7" s="784"/>
    </row>
    <row r="8" spans="7:9" ht="13.5" thickBot="1">
      <c r="G8" s="327"/>
      <c r="I8" s="119" t="s">
        <v>96</v>
      </c>
    </row>
    <row r="9" spans="1:9" ht="23.25" thickBot="1">
      <c r="A9" s="5" t="s">
        <v>97</v>
      </c>
      <c r="B9" s="257" t="s">
        <v>98</v>
      </c>
      <c r="C9" s="33" t="s">
        <v>99</v>
      </c>
      <c r="D9" s="33" t="s">
        <v>100</v>
      </c>
      <c r="E9" s="443" t="s">
        <v>71</v>
      </c>
      <c r="F9" s="33" t="s">
        <v>72</v>
      </c>
      <c r="G9" s="452" t="s">
        <v>298</v>
      </c>
      <c r="H9" s="453" t="s">
        <v>301</v>
      </c>
      <c r="I9" s="454" t="s">
        <v>299</v>
      </c>
    </row>
    <row r="10" spans="1:9" ht="12.75">
      <c r="A10" s="402" t="s">
        <v>101</v>
      </c>
      <c r="B10" s="412" t="s">
        <v>95</v>
      </c>
      <c r="C10" s="413" t="s">
        <v>95</v>
      </c>
      <c r="D10" s="413" t="s">
        <v>95</v>
      </c>
      <c r="E10" s="413" t="s">
        <v>95</v>
      </c>
      <c r="F10" s="405" t="s">
        <v>330</v>
      </c>
      <c r="G10" s="414">
        <f>SUM(G11+G16+G29)</f>
        <v>0</v>
      </c>
      <c r="H10" s="720">
        <f>SUM(H11+H16+H29)</f>
        <v>2300</v>
      </c>
      <c r="I10" s="415">
        <f>SUM(I11+I16+I29)</f>
        <v>2300</v>
      </c>
    </row>
    <row r="11" spans="1:9" s="20" customFormat="1" ht="22.5">
      <c r="A11" s="13" t="s">
        <v>101</v>
      </c>
      <c r="B11" s="248" t="s">
        <v>123</v>
      </c>
      <c r="C11" s="99" t="s">
        <v>95</v>
      </c>
      <c r="D11" s="99" t="s">
        <v>95</v>
      </c>
      <c r="E11" s="126" t="s">
        <v>95</v>
      </c>
      <c r="F11" s="127" t="s">
        <v>124</v>
      </c>
      <c r="G11" s="71">
        <f>SUM(G12:G15)</f>
        <v>0</v>
      </c>
      <c r="H11" s="71">
        <f>SUM(H12:H15)</f>
        <v>100</v>
      </c>
      <c r="I11" s="364">
        <f>G11+H11</f>
        <v>100</v>
      </c>
    </row>
    <row r="12" spans="1:9" ht="13.5" customHeight="1">
      <c r="A12" s="59"/>
      <c r="B12" s="247" t="str">
        <f>$B$11</f>
        <v>1550010000</v>
      </c>
      <c r="C12" s="66">
        <v>6172</v>
      </c>
      <c r="D12" s="66">
        <v>5166</v>
      </c>
      <c r="E12" s="65" t="s">
        <v>261</v>
      </c>
      <c r="F12" s="130" t="s">
        <v>81</v>
      </c>
      <c r="G12" s="49">
        <v>0</v>
      </c>
      <c r="H12" s="49">
        <v>42.5</v>
      </c>
      <c r="I12" s="434">
        <f>SUM(G12+H12)</f>
        <v>42.5</v>
      </c>
    </row>
    <row r="13" spans="1:9" ht="13.5" customHeight="1">
      <c r="A13" s="59"/>
      <c r="B13" s="247" t="str">
        <f>$B$11</f>
        <v>1550010000</v>
      </c>
      <c r="C13" s="66">
        <v>6172</v>
      </c>
      <c r="D13" s="66">
        <v>5166</v>
      </c>
      <c r="E13" s="65" t="s">
        <v>262</v>
      </c>
      <c r="F13" s="130" t="s">
        <v>81</v>
      </c>
      <c r="G13" s="49">
        <v>0</v>
      </c>
      <c r="H13" s="49">
        <v>7.5</v>
      </c>
      <c r="I13" s="434">
        <f>SUM(G13+H13)</f>
        <v>7.5</v>
      </c>
    </row>
    <row r="14" spans="1:9" ht="13.5" customHeight="1">
      <c r="A14" s="59"/>
      <c r="B14" s="247" t="str">
        <f>$B$11</f>
        <v>1550010000</v>
      </c>
      <c r="C14" s="66">
        <v>6172</v>
      </c>
      <c r="D14" s="66">
        <v>5169</v>
      </c>
      <c r="E14" s="65" t="s">
        <v>261</v>
      </c>
      <c r="F14" s="130" t="s">
        <v>83</v>
      </c>
      <c r="G14" s="49">
        <v>0</v>
      </c>
      <c r="H14" s="49">
        <v>42.5</v>
      </c>
      <c r="I14" s="434">
        <f>SUM(G14+H14)</f>
        <v>42.5</v>
      </c>
    </row>
    <row r="15" spans="1:9" ht="13.5" customHeight="1">
      <c r="A15" s="59"/>
      <c r="B15" s="247" t="str">
        <f>$B$11</f>
        <v>1550010000</v>
      </c>
      <c r="C15" s="66">
        <v>6172</v>
      </c>
      <c r="D15" s="66">
        <v>5169</v>
      </c>
      <c r="E15" s="65" t="s">
        <v>262</v>
      </c>
      <c r="F15" s="130" t="s">
        <v>83</v>
      </c>
      <c r="G15" s="49">
        <v>0</v>
      </c>
      <c r="H15" s="49">
        <v>7.5</v>
      </c>
      <c r="I15" s="434">
        <f>SUM(G15+H15)</f>
        <v>7.5</v>
      </c>
    </row>
    <row r="16" spans="1:9" s="20" customFormat="1" ht="22.5">
      <c r="A16" s="13" t="s">
        <v>101</v>
      </c>
      <c r="B16" s="248" t="s">
        <v>52</v>
      </c>
      <c r="C16" s="99" t="s">
        <v>95</v>
      </c>
      <c r="D16" s="99" t="s">
        <v>95</v>
      </c>
      <c r="E16" s="126" t="s">
        <v>95</v>
      </c>
      <c r="F16" s="127" t="s">
        <v>53</v>
      </c>
      <c r="G16" s="71">
        <f>SUM(G17:G28)</f>
        <v>0</v>
      </c>
      <c r="H16" s="71">
        <f>SUM(H17:H28)</f>
        <v>1200.02</v>
      </c>
      <c r="I16" s="364">
        <f>G16+H16</f>
        <v>1200.02</v>
      </c>
    </row>
    <row r="17" spans="1:9" ht="12" customHeight="1">
      <c r="A17" s="59"/>
      <c r="B17" s="247" t="str">
        <f>$B$16</f>
        <v>1550020000</v>
      </c>
      <c r="C17" s="66">
        <v>6172</v>
      </c>
      <c r="D17" s="66">
        <v>5011</v>
      </c>
      <c r="E17" s="65" t="s">
        <v>261</v>
      </c>
      <c r="F17" s="130" t="s">
        <v>74</v>
      </c>
      <c r="G17" s="49">
        <v>0</v>
      </c>
      <c r="H17" s="49">
        <v>25.5</v>
      </c>
      <c r="I17" s="434">
        <f aca="true" t="shared" si="0" ref="I17:I28">SUM(G17+H17)</f>
        <v>25.5</v>
      </c>
    </row>
    <row r="18" spans="1:9" ht="12" customHeight="1">
      <c r="A18" s="59"/>
      <c r="B18" s="247" t="str">
        <f aca="true" t="shared" si="1" ref="B18:B28">$B$16</f>
        <v>1550020000</v>
      </c>
      <c r="C18" s="66">
        <v>6172</v>
      </c>
      <c r="D18" s="66">
        <v>5011</v>
      </c>
      <c r="E18" s="65" t="s">
        <v>262</v>
      </c>
      <c r="F18" s="130" t="s">
        <v>74</v>
      </c>
      <c r="G18" s="49">
        <v>0</v>
      </c>
      <c r="H18" s="49">
        <v>4.5</v>
      </c>
      <c r="I18" s="434">
        <f t="shared" si="0"/>
        <v>4.5</v>
      </c>
    </row>
    <row r="19" spans="1:9" ht="12" customHeight="1">
      <c r="A19" s="59"/>
      <c r="B19" s="247" t="str">
        <f t="shared" si="1"/>
        <v>1550020000</v>
      </c>
      <c r="C19" s="66">
        <v>6172</v>
      </c>
      <c r="D19" s="66">
        <v>5021</v>
      </c>
      <c r="E19" s="65" t="s">
        <v>261</v>
      </c>
      <c r="F19" s="130" t="s">
        <v>263</v>
      </c>
      <c r="G19" s="49">
        <v>0</v>
      </c>
      <c r="H19" s="49">
        <v>15.3</v>
      </c>
      <c r="I19" s="434">
        <f t="shared" si="0"/>
        <v>15.3</v>
      </c>
    </row>
    <row r="20" spans="1:9" ht="12" customHeight="1">
      <c r="A20" s="59"/>
      <c r="B20" s="247" t="str">
        <f t="shared" si="1"/>
        <v>1550020000</v>
      </c>
      <c r="C20" s="66">
        <v>6172</v>
      </c>
      <c r="D20" s="66">
        <v>5021</v>
      </c>
      <c r="E20" s="65" t="s">
        <v>262</v>
      </c>
      <c r="F20" s="130" t="s">
        <v>263</v>
      </c>
      <c r="G20" s="49">
        <v>0</v>
      </c>
      <c r="H20" s="49">
        <v>2.7</v>
      </c>
      <c r="I20" s="434">
        <f t="shared" si="0"/>
        <v>2.7</v>
      </c>
    </row>
    <row r="21" spans="1:9" ht="12" customHeight="1">
      <c r="A21" s="59"/>
      <c r="B21" s="247" t="str">
        <f t="shared" si="1"/>
        <v>1550020000</v>
      </c>
      <c r="C21" s="66">
        <v>6172</v>
      </c>
      <c r="D21" s="66">
        <v>5031</v>
      </c>
      <c r="E21" s="65" t="s">
        <v>261</v>
      </c>
      <c r="F21" s="130" t="s">
        <v>27</v>
      </c>
      <c r="G21" s="49">
        <v>0</v>
      </c>
      <c r="H21" s="49">
        <v>10.41</v>
      </c>
      <c r="I21" s="434">
        <f>SUM(G21+H21)</f>
        <v>10.41</v>
      </c>
    </row>
    <row r="22" spans="1:9" ht="12" customHeight="1">
      <c r="A22" s="59"/>
      <c r="B22" s="247" t="str">
        <f t="shared" si="1"/>
        <v>1550020000</v>
      </c>
      <c r="C22" s="66">
        <v>6172</v>
      </c>
      <c r="D22" s="66">
        <v>5031</v>
      </c>
      <c r="E22" s="65" t="s">
        <v>262</v>
      </c>
      <c r="F22" s="130" t="s">
        <v>27</v>
      </c>
      <c r="G22" s="49">
        <v>0</v>
      </c>
      <c r="H22" s="49">
        <v>1.9</v>
      </c>
      <c r="I22" s="434">
        <f t="shared" si="0"/>
        <v>1.9</v>
      </c>
    </row>
    <row r="23" spans="1:9" ht="12" customHeight="1">
      <c r="A23" s="59"/>
      <c r="B23" s="247" t="str">
        <f t="shared" si="1"/>
        <v>1550020000</v>
      </c>
      <c r="C23" s="66">
        <v>6172</v>
      </c>
      <c r="D23" s="66">
        <v>5032</v>
      </c>
      <c r="E23" s="65" t="s">
        <v>261</v>
      </c>
      <c r="F23" s="130" t="s">
        <v>76</v>
      </c>
      <c r="G23" s="49">
        <v>0</v>
      </c>
      <c r="H23" s="49">
        <v>3.7</v>
      </c>
      <c r="I23" s="434">
        <f t="shared" si="0"/>
        <v>3.7</v>
      </c>
    </row>
    <row r="24" spans="1:9" ht="12" customHeight="1">
      <c r="A24" s="59"/>
      <c r="B24" s="247" t="str">
        <f t="shared" si="1"/>
        <v>1550020000</v>
      </c>
      <c r="C24" s="66">
        <v>6172</v>
      </c>
      <c r="D24" s="66">
        <v>5032</v>
      </c>
      <c r="E24" s="65" t="s">
        <v>262</v>
      </c>
      <c r="F24" s="130" t="s">
        <v>76</v>
      </c>
      <c r="G24" s="49">
        <v>0</v>
      </c>
      <c r="H24" s="49">
        <v>0.65</v>
      </c>
      <c r="I24" s="434">
        <f t="shared" si="0"/>
        <v>0.65</v>
      </c>
    </row>
    <row r="25" spans="1:9" ht="12" customHeight="1">
      <c r="A25" s="59"/>
      <c r="B25" s="247" t="str">
        <f t="shared" si="1"/>
        <v>1550020000</v>
      </c>
      <c r="C25" s="66">
        <v>6172</v>
      </c>
      <c r="D25" s="66">
        <v>5162</v>
      </c>
      <c r="E25" s="65" t="s">
        <v>261</v>
      </c>
      <c r="F25" s="130" t="s">
        <v>220</v>
      </c>
      <c r="G25" s="49">
        <v>0</v>
      </c>
      <c r="H25" s="49">
        <v>30.31</v>
      </c>
      <c r="I25" s="434">
        <f t="shared" si="0"/>
        <v>30.31</v>
      </c>
    </row>
    <row r="26" spans="1:9" ht="12" customHeight="1">
      <c r="A26" s="59"/>
      <c r="B26" s="247" t="str">
        <f t="shared" si="1"/>
        <v>1550020000</v>
      </c>
      <c r="C26" s="66">
        <v>6172</v>
      </c>
      <c r="D26" s="66">
        <v>5162</v>
      </c>
      <c r="E26" s="65" t="s">
        <v>262</v>
      </c>
      <c r="F26" s="130" t="s">
        <v>220</v>
      </c>
      <c r="G26" s="49">
        <v>0</v>
      </c>
      <c r="H26" s="49">
        <v>5.05</v>
      </c>
      <c r="I26" s="434">
        <f t="shared" si="0"/>
        <v>5.05</v>
      </c>
    </row>
    <row r="27" spans="1:9" ht="12" customHeight="1">
      <c r="A27" s="59"/>
      <c r="B27" s="247" t="str">
        <f t="shared" si="1"/>
        <v>1550020000</v>
      </c>
      <c r="C27" s="66">
        <v>6172</v>
      </c>
      <c r="D27" s="66">
        <v>5166</v>
      </c>
      <c r="E27" s="65" t="s">
        <v>261</v>
      </c>
      <c r="F27" s="130" t="s">
        <v>81</v>
      </c>
      <c r="G27" s="49">
        <v>0</v>
      </c>
      <c r="H27" s="49">
        <v>935</v>
      </c>
      <c r="I27" s="434">
        <f t="shared" si="0"/>
        <v>935</v>
      </c>
    </row>
    <row r="28" spans="1:9" ht="12" customHeight="1">
      <c r="A28" s="59"/>
      <c r="B28" s="247" t="str">
        <f t="shared" si="1"/>
        <v>1550020000</v>
      </c>
      <c r="C28" s="66">
        <v>6172</v>
      </c>
      <c r="D28" s="66">
        <v>5166</v>
      </c>
      <c r="E28" s="65" t="s">
        <v>262</v>
      </c>
      <c r="F28" s="130" t="s">
        <v>81</v>
      </c>
      <c r="G28" s="49">
        <v>0</v>
      </c>
      <c r="H28" s="49">
        <v>165</v>
      </c>
      <c r="I28" s="434">
        <f t="shared" si="0"/>
        <v>165</v>
      </c>
    </row>
    <row r="29" spans="1:9" s="476" customFormat="1" ht="22.5">
      <c r="A29" s="80" t="s">
        <v>101</v>
      </c>
      <c r="B29" s="10" t="s">
        <v>206</v>
      </c>
      <c r="C29" s="26" t="s">
        <v>95</v>
      </c>
      <c r="D29" s="27" t="s">
        <v>95</v>
      </c>
      <c r="E29" s="503" t="s">
        <v>95</v>
      </c>
      <c r="F29" s="223" t="s">
        <v>50</v>
      </c>
      <c r="G29" s="71">
        <f>SUM(G40:G41)</f>
        <v>0</v>
      </c>
      <c r="H29" s="71">
        <f>SUM(H30:H45)</f>
        <v>999.98</v>
      </c>
      <c r="I29" s="441">
        <f>SUM(G29:H29)</f>
        <v>999.98</v>
      </c>
    </row>
    <row r="30" spans="1:9" ht="12" customHeight="1">
      <c r="A30" s="59"/>
      <c r="B30" s="247" t="str">
        <f>B29</f>
        <v>1550030000</v>
      </c>
      <c r="C30" s="66">
        <v>6172</v>
      </c>
      <c r="D30" s="66">
        <v>5011</v>
      </c>
      <c r="E30" s="65" t="s">
        <v>113</v>
      </c>
      <c r="F30" s="130" t="s">
        <v>74</v>
      </c>
      <c r="G30" s="49">
        <v>0</v>
      </c>
      <c r="H30" s="49">
        <v>155.55</v>
      </c>
      <c r="I30" s="434">
        <f aca="true" t="shared" si="2" ref="I30:I45">SUM(G30+H30)</f>
        <v>155.55</v>
      </c>
    </row>
    <row r="31" spans="1:9" ht="12" customHeight="1">
      <c r="A31" s="59"/>
      <c r="B31" s="247" t="str">
        <f aca="true" t="shared" si="3" ref="B31:B45">B30</f>
        <v>1550030000</v>
      </c>
      <c r="C31" s="66">
        <v>6172</v>
      </c>
      <c r="D31" s="66">
        <v>5011</v>
      </c>
      <c r="E31" s="65" t="s">
        <v>114</v>
      </c>
      <c r="F31" s="130" t="s">
        <v>74</v>
      </c>
      <c r="G31" s="49">
        <v>0</v>
      </c>
      <c r="H31" s="49">
        <v>29.45</v>
      </c>
      <c r="I31" s="434">
        <f t="shared" si="2"/>
        <v>29.45</v>
      </c>
    </row>
    <row r="32" spans="1:9" ht="12" customHeight="1">
      <c r="A32" s="59"/>
      <c r="B32" s="247" t="str">
        <f t="shared" si="3"/>
        <v>1550030000</v>
      </c>
      <c r="C32" s="66">
        <v>6172</v>
      </c>
      <c r="D32" s="66">
        <v>5031</v>
      </c>
      <c r="E32" s="65" t="s">
        <v>113</v>
      </c>
      <c r="F32" s="130" t="s">
        <v>27</v>
      </c>
      <c r="G32" s="49">
        <v>0</v>
      </c>
      <c r="H32" s="49">
        <v>38.68</v>
      </c>
      <c r="I32" s="434">
        <f t="shared" si="2"/>
        <v>38.68</v>
      </c>
    </row>
    <row r="33" spans="1:9" ht="12" customHeight="1">
      <c r="A33" s="59"/>
      <c r="B33" s="247" t="str">
        <f t="shared" si="3"/>
        <v>1550030000</v>
      </c>
      <c r="C33" s="66">
        <v>6172</v>
      </c>
      <c r="D33" s="66">
        <v>5031</v>
      </c>
      <c r="E33" s="65" t="s">
        <v>114</v>
      </c>
      <c r="F33" s="130" t="s">
        <v>27</v>
      </c>
      <c r="G33" s="49">
        <v>0</v>
      </c>
      <c r="H33" s="49">
        <v>6.9</v>
      </c>
      <c r="I33" s="434">
        <f t="shared" si="2"/>
        <v>6.9</v>
      </c>
    </row>
    <row r="34" spans="1:9" ht="12" customHeight="1">
      <c r="A34" s="59"/>
      <c r="B34" s="247" t="str">
        <f t="shared" si="3"/>
        <v>1550030000</v>
      </c>
      <c r="C34" s="66">
        <v>6172</v>
      </c>
      <c r="D34" s="66">
        <v>5032</v>
      </c>
      <c r="E34" s="65" t="s">
        <v>113</v>
      </c>
      <c r="F34" s="130" t="s">
        <v>76</v>
      </c>
      <c r="G34" s="49">
        <v>0</v>
      </c>
      <c r="H34" s="49">
        <v>14</v>
      </c>
      <c r="I34" s="434">
        <f t="shared" si="2"/>
        <v>14</v>
      </c>
    </row>
    <row r="35" spans="1:9" ht="12" customHeight="1">
      <c r="A35" s="59"/>
      <c r="B35" s="247" t="str">
        <f t="shared" si="3"/>
        <v>1550030000</v>
      </c>
      <c r="C35" s="66">
        <v>6172</v>
      </c>
      <c r="D35" s="66">
        <v>5032</v>
      </c>
      <c r="E35" s="65" t="s">
        <v>114</v>
      </c>
      <c r="F35" s="130" t="s">
        <v>76</v>
      </c>
      <c r="G35" s="49">
        <v>0</v>
      </c>
      <c r="H35" s="49">
        <v>2.47</v>
      </c>
      <c r="I35" s="434">
        <f t="shared" si="2"/>
        <v>2.47</v>
      </c>
    </row>
    <row r="36" spans="1:9" ht="12" customHeight="1">
      <c r="A36" s="59"/>
      <c r="B36" s="247" t="str">
        <f t="shared" si="3"/>
        <v>1550030000</v>
      </c>
      <c r="C36" s="66">
        <v>6172</v>
      </c>
      <c r="D36" s="66">
        <v>5137</v>
      </c>
      <c r="E36" s="65" t="s">
        <v>113</v>
      </c>
      <c r="F36" s="130" t="s">
        <v>77</v>
      </c>
      <c r="G36" s="49">
        <v>0</v>
      </c>
      <c r="H36" s="49">
        <v>19.5</v>
      </c>
      <c r="I36" s="434">
        <f t="shared" si="2"/>
        <v>19.5</v>
      </c>
    </row>
    <row r="37" spans="1:9" ht="12" customHeight="1">
      <c r="A37" s="59"/>
      <c r="B37" s="247" t="str">
        <f t="shared" si="3"/>
        <v>1550030000</v>
      </c>
      <c r="C37" s="66">
        <v>6172</v>
      </c>
      <c r="D37" s="66">
        <v>5137</v>
      </c>
      <c r="E37" s="65" t="s">
        <v>114</v>
      </c>
      <c r="F37" s="130" t="s">
        <v>77</v>
      </c>
      <c r="G37" s="49">
        <v>0</v>
      </c>
      <c r="H37" s="49">
        <v>3.5</v>
      </c>
      <c r="I37" s="434">
        <f t="shared" si="2"/>
        <v>3.5</v>
      </c>
    </row>
    <row r="38" spans="1:9" ht="12" customHeight="1">
      <c r="A38" s="59"/>
      <c r="B38" s="247" t="str">
        <f t="shared" si="3"/>
        <v>1550030000</v>
      </c>
      <c r="C38" s="66">
        <v>6172</v>
      </c>
      <c r="D38" s="66">
        <v>5139</v>
      </c>
      <c r="E38" s="65" t="s">
        <v>113</v>
      </c>
      <c r="F38" s="130" t="s">
        <v>126</v>
      </c>
      <c r="G38" s="49">
        <v>0</v>
      </c>
      <c r="H38" s="49">
        <v>76.44</v>
      </c>
      <c r="I38" s="434">
        <f t="shared" si="2"/>
        <v>76.44</v>
      </c>
    </row>
    <row r="39" spans="1:9" ht="12" customHeight="1">
      <c r="A39" s="59"/>
      <c r="B39" s="247" t="str">
        <f t="shared" si="3"/>
        <v>1550030000</v>
      </c>
      <c r="C39" s="66">
        <v>6172</v>
      </c>
      <c r="D39" s="66">
        <v>5139</v>
      </c>
      <c r="E39" s="65" t="s">
        <v>114</v>
      </c>
      <c r="F39" s="130" t="s">
        <v>126</v>
      </c>
      <c r="G39" s="49">
        <v>0</v>
      </c>
      <c r="H39" s="49">
        <v>13.49</v>
      </c>
      <c r="I39" s="434">
        <f t="shared" si="2"/>
        <v>13.49</v>
      </c>
    </row>
    <row r="40" spans="1:9" ht="12" customHeight="1">
      <c r="A40" s="59"/>
      <c r="B40" s="247" t="str">
        <f t="shared" si="3"/>
        <v>1550030000</v>
      </c>
      <c r="C40" s="66">
        <v>6172</v>
      </c>
      <c r="D40" s="66">
        <v>5164</v>
      </c>
      <c r="E40" s="65" t="s">
        <v>113</v>
      </c>
      <c r="F40" s="130" t="s">
        <v>80</v>
      </c>
      <c r="G40" s="49">
        <v>0</v>
      </c>
      <c r="H40" s="49">
        <v>25.5</v>
      </c>
      <c r="I40" s="434">
        <f t="shared" si="2"/>
        <v>25.5</v>
      </c>
    </row>
    <row r="41" spans="1:9" ht="12" customHeight="1">
      <c r="A41" s="59"/>
      <c r="B41" s="247" t="str">
        <f t="shared" si="3"/>
        <v>1550030000</v>
      </c>
      <c r="C41" s="66">
        <v>6172</v>
      </c>
      <c r="D41" s="66">
        <v>5164</v>
      </c>
      <c r="E41" s="65" t="s">
        <v>114</v>
      </c>
      <c r="F41" s="130" t="s">
        <v>80</v>
      </c>
      <c r="G41" s="49">
        <v>0</v>
      </c>
      <c r="H41" s="49">
        <v>4.5</v>
      </c>
      <c r="I41" s="434">
        <f t="shared" si="2"/>
        <v>4.5</v>
      </c>
    </row>
    <row r="42" spans="1:9" ht="13.5" customHeight="1">
      <c r="A42" s="59"/>
      <c r="B42" s="247" t="str">
        <f t="shared" si="3"/>
        <v>1550030000</v>
      </c>
      <c r="C42" s="66">
        <v>6172</v>
      </c>
      <c r="D42" s="66">
        <v>5167</v>
      </c>
      <c r="E42" s="65" t="s">
        <v>113</v>
      </c>
      <c r="F42" s="130" t="s">
        <v>82</v>
      </c>
      <c r="G42" s="49">
        <v>0</v>
      </c>
      <c r="H42" s="49">
        <v>42.5</v>
      </c>
      <c r="I42" s="434">
        <f t="shared" si="2"/>
        <v>42.5</v>
      </c>
    </row>
    <row r="43" spans="1:9" ht="13.5" customHeight="1">
      <c r="A43" s="59"/>
      <c r="B43" s="247" t="str">
        <f t="shared" si="3"/>
        <v>1550030000</v>
      </c>
      <c r="C43" s="66">
        <v>6172</v>
      </c>
      <c r="D43" s="66">
        <v>5167</v>
      </c>
      <c r="E43" s="65" t="s">
        <v>114</v>
      </c>
      <c r="F43" s="130" t="s">
        <v>82</v>
      </c>
      <c r="G43" s="49">
        <v>0</v>
      </c>
      <c r="H43" s="49">
        <v>7.5</v>
      </c>
      <c r="I43" s="434">
        <f t="shared" si="2"/>
        <v>7.5</v>
      </c>
    </row>
    <row r="44" spans="1:9" ht="13.5" customHeight="1">
      <c r="A44" s="59"/>
      <c r="B44" s="247" t="str">
        <f t="shared" si="3"/>
        <v>1550030000</v>
      </c>
      <c r="C44" s="66">
        <v>6172</v>
      </c>
      <c r="D44" s="66">
        <v>5222</v>
      </c>
      <c r="E44" s="65" t="s">
        <v>113</v>
      </c>
      <c r="F44" s="130" t="s">
        <v>403</v>
      </c>
      <c r="G44" s="49">
        <v>0</v>
      </c>
      <c r="H44" s="49">
        <v>476</v>
      </c>
      <c r="I44" s="434">
        <f t="shared" si="2"/>
        <v>476</v>
      </c>
    </row>
    <row r="45" spans="1:9" ht="13.5" customHeight="1" thickBot="1">
      <c r="A45" s="417"/>
      <c r="B45" s="664" t="str">
        <f t="shared" si="3"/>
        <v>1550030000</v>
      </c>
      <c r="C45" s="665">
        <v>6172</v>
      </c>
      <c r="D45" s="665">
        <v>5222</v>
      </c>
      <c r="E45" s="239" t="s">
        <v>114</v>
      </c>
      <c r="F45" s="240" t="s">
        <v>403</v>
      </c>
      <c r="G45" s="433">
        <v>0</v>
      </c>
      <c r="H45" s="433">
        <v>84</v>
      </c>
      <c r="I45" s="435">
        <f t="shared" si="2"/>
        <v>84</v>
      </c>
    </row>
  </sheetData>
  <sheetProtection/>
  <mergeCells count="3">
    <mergeCell ref="A3:I3"/>
    <mergeCell ref="A5:I5"/>
    <mergeCell ref="A7:I7"/>
  </mergeCells>
  <printOptions horizontalCentered="1"/>
  <pageMargins left="0.11811023622047245" right="0.07874015748031496" top="0.1968503937007874" bottom="0.11811023622047245" header="0" footer="0"/>
  <pageSetup fitToHeight="1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I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3.140625" style="20" customWidth="1"/>
    <col min="2" max="2" width="9.28125" style="256" customWidth="1"/>
    <col min="3" max="4" width="4.7109375" style="2" customWidth="1"/>
    <col min="5" max="5" width="7.8515625" style="2" bestFit="1" customWidth="1"/>
    <col min="6" max="6" width="38.7109375" style="2" customWidth="1"/>
    <col min="7" max="7" width="8.28125" style="123" customWidth="1"/>
    <col min="8" max="8" width="8.28125" style="123" bestFit="1" customWidth="1"/>
    <col min="9" max="9" width="9.140625" style="470" customWidth="1"/>
    <col min="10" max="16384" width="9.140625" style="1" customWidth="1"/>
  </cols>
  <sheetData>
    <row r="1" spans="1:9" s="19" customFormat="1" ht="13.5" customHeight="1">
      <c r="A1" s="62"/>
      <c r="B1" s="253"/>
      <c r="C1" s="111"/>
      <c r="D1" s="111"/>
      <c r="E1" s="111"/>
      <c r="F1" s="111"/>
      <c r="G1" s="111"/>
      <c r="H1" s="111"/>
      <c r="I1" s="769" t="str">
        <f>'92301'!I1</f>
        <v>Příloha č. 1 k ZR-RO č. 27/13</v>
      </c>
    </row>
    <row r="2" spans="1:9" s="19" customFormat="1" ht="11.25">
      <c r="A2" s="18"/>
      <c r="B2" s="254"/>
      <c r="C2" s="77"/>
      <c r="D2" s="77"/>
      <c r="E2" s="77"/>
      <c r="F2" s="77"/>
      <c r="G2" s="77"/>
      <c r="H2" s="120"/>
      <c r="I2" s="121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55"/>
      <c r="C4" s="22"/>
      <c r="D4" s="22"/>
      <c r="E4" s="22"/>
      <c r="F4" s="22"/>
      <c r="G4" s="22"/>
      <c r="H4" s="122"/>
      <c r="I4" s="451"/>
    </row>
    <row r="5" spans="1:9" ht="15.75">
      <c r="A5" s="783" t="s">
        <v>331</v>
      </c>
      <c r="B5" s="783"/>
      <c r="C5" s="783"/>
      <c r="D5" s="783"/>
      <c r="E5" s="783"/>
      <c r="F5" s="783"/>
      <c r="G5" s="783"/>
      <c r="H5" s="783"/>
      <c r="I5" s="783"/>
    </row>
    <row r="6" spans="1:9" ht="12.75">
      <c r="A6" s="21"/>
      <c r="B6" s="255"/>
      <c r="C6" s="22"/>
      <c r="D6" s="22"/>
      <c r="E6" s="22"/>
      <c r="F6" s="22"/>
      <c r="G6" s="22"/>
      <c r="H6" s="122"/>
      <c r="I6" s="451"/>
    </row>
    <row r="7" spans="1:9" ht="17.25" customHeight="1">
      <c r="A7" s="784" t="s">
        <v>332</v>
      </c>
      <c r="B7" s="784"/>
      <c r="C7" s="784"/>
      <c r="D7" s="784"/>
      <c r="E7" s="784"/>
      <c r="F7" s="784"/>
      <c r="G7" s="784"/>
      <c r="H7" s="784"/>
      <c r="I7" s="784"/>
    </row>
    <row r="8" ht="12" customHeight="1" thickBot="1">
      <c r="I8" s="119" t="s">
        <v>96</v>
      </c>
    </row>
    <row r="9" spans="1:9" ht="23.25" thickBot="1">
      <c r="A9" s="5" t="s">
        <v>97</v>
      </c>
      <c r="B9" s="257" t="s">
        <v>98</v>
      </c>
      <c r="C9" s="33" t="s">
        <v>99</v>
      </c>
      <c r="D9" s="33" t="s">
        <v>100</v>
      </c>
      <c r="E9" s="443" t="s">
        <v>71</v>
      </c>
      <c r="F9" s="33" t="s">
        <v>72</v>
      </c>
      <c r="G9" s="452" t="s">
        <v>298</v>
      </c>
      <c r="H9" s="453" t="s">
        <v>301</v>
      </c>
      <c r="I9" s="454" t="s">
        <v>299</v>
      </c>
    </row>
    <row r="10" spans="1:9" ht="22.5" customHeight="1" thickBot="1">
      <c r="A10" s="440" t="s">
        <v>101</v>
      </c>
      <c r="B10" s="437" t="s">
        <v>95</v>
      </c>
      <c r="C10" s="438" t="s">
        <v>95</v>
      </c>
      <c r="D10" s="438" t="s">
        <v>95</v>
      </c>
      <c r="E10" s="438" t="s">
        <v>95</v>
      </c>
      <c r="F10" s="436" t="s">
        <v>330</v>
      </c>
      <c r="G10" s="439">
        <f>G11</f>
        <v>0</v>
      </c>
      <c r="H10" s="721">
        <f>H11</f>
        <v>550</v>
      </c>
      <c r="I10" s="442">
        <f>I11</f>
        <v>550</v>
      </c>
    </row>
    <row r="11" spans="1:9" s="476" customFormat="1" ht="12.75">
      <c r="A11" s="227" t="s">
        <v>101</v>
      </c>
      <c r="B11" s="278">
        <v>1850010000</v>
      </c>
      <c r="C11" s="228" t="s">
        <v>95</v>
      </c>
      <c r="D11" s="229" t="s">
        <v>95</v>
      </c>
      <c r="E11" s="692" t="s">
        <v>95</v>
      </c>
      <c r="F11" s="230" t="s">
        <v>15</v>
      </c>
      <c r="G11" s="231">
        <f>SUM(G12:G30)</f>
        <v>0</v>
      </c>
      <c r="H11" s="231">
        <v>550</v>
      </c>
      <c r="I11" s="373">
        <f>SUM(I12:I30)</f>
        <v>550</v>
      </c>
    </row>
    <row r="12" spans="1:9" ht="12" customHeight="1">
      <c r="A12" s="59"/>
      <c r="B12" s="247">
        <v>1850010000</v>
      </c>
      <c r="C12" s="66">
        <v>6172</v>
      </c>
      <c r="D12" s="66">
        <v>5011</v>
      </c>
      <c r="E12" s="65" t="s">
        <v>261</v>
      </c>
      <c r="F12" s="130" t="s">
        <v>74</v>
      </c>
      <c r="G12" s="49">
        <v>0</v>
      </c>
      <c r="H12" s="49">
        <v>70</v>
      </c>
      <c r="I12" s="434">
        <f aca="true" t="shared" si="0" ref="I12:I30">SUM(G12+H12)</f>
        <v>70</v>
      </c>
    </row>
    <row r="13" spans="1:9" ht="12" customHeight="1">
      <c r="A13" s="59"/>
      <c r="B13" s="247">
        <v>1850010000</v>
      </c>
      <c r="C13" s="66">
        <v>6172</v>
      </c>
      <c r="D13" s="66">
        <v>5021</v>
      </c>
      <c r="E13" s="65" t="s">
        <v>261</v>
      </c>
      <c r="F13" s="130" t="s">
        <v>263</v>
      </c>
      <c r="G13" s="49">
        <v>0</v>
      </c>
      <c r="H13" s="49">
        <v>10</v>
      </c>
      <c r="I13" s="434">
        <f t="shared" si="0"/>
        <v>10</v>
      </c>
    </row>
    <row r="14" spans="1:9" ht="12" customHeight="1">
      <c r="A14" s="59"/>
      <c r="B14" s="247">
        <v>1850010000</v>
      </c>
      <c r="C14" s="66">
        <v>6172</v>
      </c>
      <c r="D14" s="66">
        <v>5031</v>
      </c>
      <c r="E14" s="65" t="s">
        <v>261</v>
      </c>
      <c r="F14" s="130" t="s">
        <v>27</v>
      </c>
      <c r="G14" s="49">
        <v>0</v>
      </c>
      <c r="H14" s="49">
        <v>22</v>
      </c>
      <c r="I14" s="434">
        <f t="shared" si="0"/>
        <v>22</v>
      </c>
    </row>
    <row r="15" spans="1:9" ht="12" customHeight="1">
      <c r="A15" s="59"/>
      <c r="B15" s="247">
        <v>1850010000</v>
      </c>
      <c r="C15" s="66">
        <v>6172</v>
      </c>
      <c r="D15" s="66">
        <v>5032</v>
      </c>
      <c r="E15" s="65" t="s">
        <v>261</v>
      </c>
      <c r="F15" s="130" t="s">
        <v>76</v>
      </c>
      <c r="G15" s="49">
        <v>0</v>
      </c>
      <c r="H15" s="49">
        <v>12</v>
      </c>
      <c r="I15" s="434">
        <f t="shared" si="0"/>
        <v>12</v>
      </c>
    </row>
    <row r="16" spans="1:9" ht="12" customHeight="1">
      <c r="A16" s="59"/>
      <c r="B16" s="247">
        <v>1850010000</v>
      </c>
      <c r="C16" s="66">
        <v>6172</v>
      </c>
      <c r="D16" s="66">
        <v>5032</v>
      </c>
      <c r="E16" s="65" t="s">
        <v>262</v>
      </c>
      <c r="F16" s="130" t="s">
        <v>76</v>
      </c>
      <c r="G16" s="49">
        <v>0</v>
      </c>
      <c r="H16" s="49">
        <v>0</v>
      </c>
      <c r="I16" s="434">
        <f t="shared" si="0"/>
        <v>0</v>
      </c>
    </row>
    <row r="17" spans="1:9" ht="12" customHeight="1">
      <c r="A17" s="59"/>
      <c r="B17" s="247">
        <v>1850010000</v>
      </c>
      <c r="C17" s="66">
        <v>6172</v>
      </c>
      <c r="D17" s="66">
        <v>5136</v>
      </c>
      <c r="E17" s="65" t="s">
        <v>261</v>
      </c>
      <c r="F17" s="130" t="s">
        <v>1</v>
      </c>
      <c r="G17" s="49">
        <v>0</v>
      </c>
      <c r="H17" s="49">
        <v>10</v>
      </c>
      <c r="I17" s="434">
        <f t="shared" si="0"/>
        <v>10</v>
      </c>
    </row>
    <row r="18" spans="1:9" ht="12" customHeight="1">
      <c r="A18" s="59"/>
      <c r="B18" s="247">
        <v>1850010000</v>
      </c>
      <c r="C18" s="66">
        <v>6172</v>
      </c>
      <c r="D18" s="66">
        <v>5137</v>
      </c>
      <c r="E18" s="65" t="s">
        <v>261</v>
      </c>
      <c r="F18" s="130" t="s">
        <v>77</v>
      </c>
      <c r="G18" s="49">
        <v>0</v>
      </c>
      <c r="H18" s="49">
        <v>95</v>
      </c>
      <c r="I18" s="434">
        <f t="shared" si="0"/>
        <v>95</v>
      </c>
    </row>
    <row r="19" spans="1:9" ht="12" customHeight="1">
      <c r="A19" s="59"/>
      <c r="B19" s="247">
        <v>1850010000</v>
      </c>
      <c r="C19" s="66">
        <v>6172</v>
      </c>
      <c r="D19" s="66">
        <v>5139</v>
      </c>
      <c r="E19" s="65" t="s">
        <v>261</v>
      </c>
      <c r="F19" s="130" t="s">
        <v>126</v>
      </c>
      <c r="G19" s="49">
        <v>0</v>
      </c>
      <c r="H19" s="49">
        <v>52</v>
      </c>
      <c r="I19" s="434">
        <f t="shared" si="0"/>
        <v>52</v>
      </c>
    </row>
    <row r="20" spans="1:9" ht="12" customHeight="1">
      <c r="A20" s="59"/>
      <c r="B20" s="247">
        <v>1850010000</v>
      </c>
      <c r="C20" s="66">
        <v>6172</v>
      </c>
      <c r="D20" s="66">
        <v>5139</v>
      </c>
      <c r="E20" s="65" t="s">
        <v>262</v>
      </c>
      <c r="F20" s="130" t="s">
        <v>126</v>
      </c>
      <c r="G20" s="49">
        <v>0</v>
      </c>
      <c r="H20" s="49">
        <v>0</v>
      </c>
      <c r="I20" s="434">
        <f t="shared" si="0"/>
        <v>0</v>
      </c>
    </row>
    <row r="21" spans="1:9" ht="12" customHeight="1">
      <c r="A21" s="59"/>
      <c r="B21" s="247">
        <v>1850010000</v>
      </c>
      <c r="C21" s="66">
        <v>6172</v>
      </c>
      <c r="D21" s="66">
        <v>5162</v>
      </c>
      <c r="E21" s="65" t="s">
        <v>261</v>
      </c>
      <c r="F21" s="130" t="s">
        <v>220</v>
      </c>
      <c r="G21" s="49">
        <v>0</v>
      </c>
      <c r="H21" s="49">
        <v>4</v>
      </c>
      <c r="I21" s="434">
        <f t="shared" si="0"/>
        <v>4</v>
      </c>
    </row>
    <row r="22" spans="1:9" ht="12" customHeight="1">
      <c r="A22" s="59"/>
      <c r="B22" s="247">
        <v>1850010000</v>
      </c>
      <c r="C22" s="66">
        <v>6172</v>
      </c>
      <c r="D22" s="66">
        <v>5164</v>
      </c>
      <c r="E22" s="65" t="s">
        <v>261</v>
      </c>
      <c r="F22" s="130" t="s">
        <v>80</v>
      </c>
      <c r="G22" s="49">
        <v>0</v>
      </c>
      <c r="H22" s="49">
        <v>3</v>
      </c>
      <c r="I22" s="434">
        <f t="shared" si="0"/>
        <v>3</v>
      </c>
    </row>
    <row r="23" spans="1:9" ht="12" customHeight="1">
      <c r="A23" s="59"/>
      <c r="B23" s="247">
        <f>$B$11</f>
        <v>1850010000</v>
      </c>
      <c r="C23" s="66">
        <v>6172</v>
      </c>
      <c r="D23" s="66">
        <v>5166</v>
      </c>
      <c r="E23" s="65" t="s">
        <v>261</v>
      </c>
      <c r="F23" s="130" t="s">
        <v>81</v>
      </c>
      <c r="G23" s="49">
        <v>0</v>
      </c>
      <c r="H23" s="49">
        <v>128</v>
      </c>
      <c r="I23" s="434">
        <f t="shared" si="0"/>
        <v>128</v>
      </c>
    </row>
    <row r="24" spans="1:9" ht="12" customHeight="1">
      <c r="A24" s="59"/>
      <c r="B24" s="247">
        <f>$B$11</f>
        <v>1850010000</v>
      </c>
      <c r="C24" s="66">
        <v>6172</v>
      </c>
      <c r="D24" s="66">
        <v>5166</v>
      </c>
      <c r="E24" s="65" t="s">
        <v>262</v>
      </c>
      <c r="F24" s="130" t="s">
        <v>81</v>
      </c>
      <c r="G24" s="49">
        <v>0</v>
      </c>
      <c r="H24" s="49">
        <v>0</v>
      </c>
      <c r="I24" s="434">
        <f t="shared" si="0"/>
        <v>0</v>
      </c>
    </row>
    <row r="25" spans="1:9" ht="13.5" customHeight="1">
      <c r="A25" s="59"/>
      <c r="B25" s="247">
        <v>1850010000</v>
      </c>
      <c r="C25" s="66">
        <v>6172</v>
      </c>
      <c r="D25" s="66">
        <v>5167</v>
      </c>
      <c r="E25" s="65" t="s">
        <v>261</v>
      </c>
      <c r="F25" s="130" t="s">
        <v>82</v>
      </c>
      <c r="G25" s="49">
        <v>0</v>
      </c>
      <c r="H25" s="49">
        <v>100</v>
      </c>
      <c r="I25" s="434">
        <f t="shared" si="0"/>
        <v>100</v>
      </c>
    </row>
    <row r="26" spans="1:9" ht="13.5" customHeight="1">
      <c r="A26" s="59"/>
      <c r="B26" s="247">
        <v>1850010000</v>
      </c>
      <c r="C26" s="66">
        <v>6172</v>
      </c>
      <c r="D26" s="66">
        <v>5173</v>
      </c>
      <c r="E26" s="65" t="s">
        <v>261</v>
      </c>
      <c r="F26" s="130" t="s">
        <v>46</v>
      </c>
      <c r="G26" s="49">
        <v>0</v>
      </c>
      <c r="H26" s="49">
        <v>1</v>
      </c>
      <c r="I26" s="434">
        <f t="shared" si="0"/>
        <v>1</v>
      </c>
    </row>
    <row r="27" spans="1:9" ht="13.5" customHeight="1">
      <c r="A27" s="59"/>
      <c r="B27" s="247">
        <v>1850010000</v>
      </c>
      <c r="C27" s="66">
        <v>6172</v>
      </c>
      <c r="D27" s="66">
        <v>5173</v>
      </c>
      <c r="E27" s="65" t="s">
        <v>262</v>
      </c>
      <c r="F27" s="130" t="s">
        <v>46</v>
      </c>
      <c r="G27" s="49">
        <v>0</v>
      </c>
      <c r="H27" s="49">
        <v>0</v>
      </c>
      <c r="I27" s="434">
        <f t="shared" si="0"/>
        <v>0</v>
      </c>
    </row>
    <row r="28" spans="1:9" ht="13.5" customHeight="1">
      <c r="A28" s="59"/>
      <c r="B28" s="247">
        <v>1850010000</v>
      </c>
      <c r="C28" s="66">
        <v>6172</v>
      </c>
      <c r="D28" s="66">
        <v>5175</v>
      </c>
      <c r="E28" s="65" t="s">
        <v>261</v>
      </c>
      <c r="F28" s="130" t="s">
        <v>28</v>
      </c>
      <c r="G28" s="49">
        <v>0</v>
      </c>
      <c r="H28" s="49">
        <v>40</v>
      </c>
      <c r="I28" s="434">
        <f t="shared" si="0"/>
        <v>40</v>
      </c>
    </row>
    <row r="29" spans="1:9" ht="13.5" customHeight="1">
      <c r="A29" s="59"/>
      <c r="B29" s="247">
        <v>1850010000</v>
      </c>
      <c r="C29" s="66">
        <v>6172</v>
      </c>
      <c r="D29" s="66">
        <v>5175</v>
      </c>
      <c r="E29" s="65" t="s">
        <v>262</v>
      </c>
      <c r="F29" s="130" t="s">
        <v>28</v>
      </c>
      <c r="G29" s="49">
        <v>0</v>
      </c>
      <c r="H29" s="49">
        <v>0</v>
      </c>
      <c r="I29" s="434">
        <f t="shared" si="0"/>
        <v>0</v>
      </c>
    </row>
    <row r="30" spans="1:9" ht="13.5" customHeight="1" thickBot="1">
      <c r="A30" s="417"/>
      <c r="B30" s="664">
        <v>1850010000</v>
      </c>
      <c r="C30" s="665">
        <v>6172</v>
      </c>
      <c r="D30" s="665">
        <v>5424</v>
      </c>
      <c r="E30" s="239" t="s">
        <v>261</v>
      </c>
      <c r="F30" s="240" t="s">
        <v>169</v>
      </c>
      <c r="G30" s="433">
        <v>0</v>
      </c>
      <c r="H30" s="433">
        <v>3</v>
      </c>
      <c r="I30" s="435">
        <f t="shared" si="0"/>
        <v>3</v>
      </c>
    </row>
    <row r="31" spans="2:9" ht="12.75">
      <c r="B31" s="725"/>
      <c r="I31" s="125"/>
    </row>
  </sheetData>
  <sheetProtection/>
  <mergeCells count="3">
    <mergeCell ref="A3:I3"/>
    <mergeCell ref="A5:I5"/>
    <mergeCell ref="A7:I7"/>
  </mergeCells>
  <printOptions horizontalCentered="1"/>
  <pageMargins left="0.1968503937007874" right="0.1968503937007874" top="0.3937007874015748" bottom="0.3937007874015748" header="0" footer="0"/>
  <pageSetup fitToHeight="4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140625" style="20" customWidth="1"/>
    <col min="2" max="2" width="9.28125" style="256" customWidth="1"/>
    <col min="3" max="4" width="4.7109375" style="2" customWidth="1"/>
    <col min="5" max="5" width="8.8515625" style="2" customWidth="1"/>
    <col min="6" max="6" width="34.7109375" style="2" customWidth="1"/>
    <col min="7" max="7" width="7.57421875" style="123" customWidth="1"/>
    <col min="8" max="8" width="9.28125" style="123" customWidth="1"/>
    <col min="9" max="9" width="9.28125" style="470" customWidth="1"/>
    <col min="10" max="16384" width="9.140625" style="1" customWidth="1"/>
  </cols>
  <sheetData>
    <row r="1" spans="1:9" s="19" customFormat="1" ht="13.5" customHeight="1">
      <c r="A1" s="62"/>
      <c r="B1" s="253"/>
      <c r="C1" s="111"/>
      <c r="D1" s="111"/>
      <c r="E1" s="111"/>
      <c r="F1" s="111"/>
      <c r="G1" s="111"/>
      <c r="H1" s="111"/>
      <c r="I1" s="768" t="s">
        <v>473</v>
      </c>
    </row>
    <row r="2" spans="1:9" s="19" customFormat="1" ht="12" customHeight="1">
      <c r="A2" s="18"/>
      <c r="B2" s="254"/>
      <c r="C2" s="77"/>
      <c r="D2" s="77"/>
      <c r="E2" s="77"/>
      <c r="F2" s="77"/>
      <c r="G2" s="77"/>
      <c r="H2" s="120"/>
      <c r="I2" s="121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55"/>
      <c r="C4" s="22"/>
      <c r="D4" s="22"/>
      <c r="E4" s="22"/>
      <c r="F4" s="22"/>
      <c r="G4" s="22"/>
      <c r="H4" s="122"/>
      <c r="I4" s="451"/>
    </row>
    <row r="5" spans="1:9" ht="15.75">
      <c r="A5" s="783" t="s">
        <v>68</v>
      </c>
      <c r="B5" s="783"/>
      <c r="C5" s="783"/>
      <c r="D5" s="783"/>
      <c r="E5" s="783"/>
      <c r="F5" s="783"/>
      <c r="G5" s="783"/>
      <c r="H5" s="783"/>
      <c r="I5" s="783"/>
    </row>
    <row r="6" spans="1:9" ht="12.75">
      <c r="A6" s="21"/>
      <c r="B6" s="255"/>
      <c r="C6" s="22"/>
      <c r="D6" s="22"/>
      <c r="E6" s="22"/>
      <c r="F6" s="22"/>
      <c r="G6" s="22"/>
      <c r="H6" s="122"/>
      <c r="I6" s="451"/>
    </row>
    <row r="7" spans="1:12" ht="17.25" customHeight="1">
      <c r="A7" s="784" t="s">
        <v>288</v>
      </c>
      <c r="B7" s="784"/>
      <c r="C7" s="784"/>
      <c r="D7" s="784"/>
      <c r="E7" s="784"/>
      <c r="F7" s="784"/>
      <c r="G7" s="784"/>
      <c r="H7" s="784"/>
      <c r="I7" s="784"/>
      <c r="L7" s="767"/>
    </row>
    <row r="8" ht="12" customHeight="1" thickBot="1">
      <c r="I8" s="119" t="s">
        <v>96</v>
      </c>
    </row>
    <row r="9" spans="1:9" ht="23.25" thickBot="1">
      <c r="A9" s="5" t="s">
        <v>97</v>
      </c>
      <c r="B9" s="257" t="s">
        <v>98</v>
      </c>
      <c r="C9" s="33" t="s">
        <v>99</v>
      </c>
      <c r="D9" s="33" t="s">
        <v>100</v>
      </c>
      <c r="E9" s="443" t="s">
        <v>71</v>
      </c>
      <c r="F9" s="33" t="s">
        <v>72</v>
      </c>
      <c r="G9" s="452" t="s">
        <v>298</v>
      </c>
      <c r="H9" s="707" t="s">
        <v>301</v>
      </c>
      <c r="I9" s="454" t="s">
        <v>299</v>
      </c>
    </row>
    <row r="10" spans="1:9" ht="24.75" customHeight="1">
      <c r="A10" s="402" t="s">
        <v>101</v>
      </c>
      <c r="B10" s="412" t="s">
        <v>95</v>
      </c>
      <c r="C10" s="413" t="s">
        <v>95</v>
      </c>
      <c r="D10" s="413" t="s">
        <v>95</v>
      </c>
      <c r="E10" s="413" t="s">
        <v>95</v>
      </c>
      <c r="F10" s="405" t="s">
        <v>330</v>
      </c>
      <c r="G10" s="414">
        <v>1500</v>
      </c>
      <c r="H10" s="708">
        <v>18000</v>
      </c>
      <c r="I10" s="415">
        <f>SUM(I16+I17+I27+I37)</f>
        <v>19499.999999999996</v>
      </c>
    </row>
    <row r="11" spans="1:9" s="20" customFormat="1" ht="33.75">
      <c r="A11" s="13" t="s">
        <v>101</v>
      </c>
      <c r="B11" s="98" t="s">
        <v>60</v>
      </c>
      <c r="C11" s="99" t="s">
        <v>95</v>
      </c>
      <c r="D11" s="99" t="s">
        <v>95</v>
      </c>
      <c r="E11" s="126"/>
      <c r="F11" s="223" t="s">
        <v>66</v>
      </c>
      <c r="G11" s="71">
        <f>SUM(G12:G15)</f>
        <v>1500</v>
      </c>
      <c r="H11" s="709">
        <f>H12+H13+H14+H15+H16+H17+H27+H37</f>
        <v>17999.999999999996</v>
      </c>
      <c r="I11" s="364">
        <f aca="true" t="shared" si="0" ref="I11:I17">G11+H11</f>
        <v>19499.999999999996</v>
      </c>
    </row>
    <row r="12" spans="1:9" s="20" customFormat="1" ht="13.5" customHeight="1">
      <c r="A12" s="59"/>
      <c r="B12" s="247" t="str">
        <f>$B$11</f>
        <v>0150020000</v>
      </c>
      <c r="C12" s="693">
        <v>5279</v>
      </c>
      <c r="D12" s="693">
        <v>5901</v>
      </c>
      <c r="E12" s="694" t="s">
        <v>404</v>
      </c>
      <c r="F12" s="695" t="s">
        <v>405</v>
      </c>
      <c r="G12" s="696">
        <v>1300</v>
      </c>
      <c r="H12" s="710">
        <v>-1300</v>
      </c>
      <c r="I12" s="383">
        <f t="shared" si="0"/>
        <v>0</v>
      </c>
    </row>
    <row r="13" spans="1:10" s="20" customFormat="1" ht="13.5" customHeight="1">
      <c r="A13" s="59"/>
      <c r="B13" s="247" t="str">
        <f>$B$11</f>
        <v>0150020000</v>
      </c>
      <c r="C13" s="693">
        <v>5279</v>
      </c>
      <c r="D13" s="693">
        <v>5139</v>
      </c>
      <c r="E13" s="694" t="s">
        <v>404</v>
      </c>
      <c r="F13" s="695" t="s">
        <v>406</v>
      </c>
      <c r="G13" s="697">
        <v>50</v>
      </c>
      <c r="H13" s="710">
        <v>-50</v>
      </c>
      <c r="I13" s="383">
        <f t="shared" si="0"/>
        <v>0</v>
      </c>
      <c r="J13" s="24"/>
    </row>
    <row r="14" spans="1:9" s="20" customFormat="1" ht="13.5" customHeight="1">
      <c r="A14" s="59"/>
      <c r="B14" s="247" t="str">
        <f>$B$11</f>
        <v>0150020000</v>
      </c>
      <c r="C14" s="693">
        <v>5279</v>
      </c>
      <c r="D14" s="693">
        <v>5169</v>
      </c>
      <c r="E14" s="694" t="s">
        <v>404</v>
      </c>
      <c r="F14" s="695" t="s">
        <v>407</v>
      </c>
      <c r="G14" s="698">
        <v>50</v>
      </c>
      <c r="H14" s="710">
        <v>-50</v>
      </c>
      <c r="I14" s="383">
        <f t="shared" si="0"/>
        <v>0</v>
      </c>
    </row>
    <row r="15" spans="1:9" s="20" customFormat="1" ht="13.5" customHeight="1">
      <c r="A15" s="59"/>
      <c r="B15" s="247" t="str">
        <f>$B$11</f>
        <v>0150020000</v>
      </c>
      <c r="C15" s="703">
        <v>5279</v>
      </c>
      <c r="D15" s="703">
        <v>5175</v>
      </c>
      <c r="E15" s="704" t="s">
        <v>404</v>
      </c>
      <c r="F15" s="705" t="s">
        <v>408</v>
      </c>
      <c r="G15" s="706">
        <v>100</v>
      </c>
      <c r="H15" s="710">
        <v>-100</v>
      </c>
      <c r="I15" s="383">
        <f t="shared" si="0"/>
        <v>0</v>
      </c>
    </row>
    <row r="16" spans="1:9" s="20" customFormat="1" ht="13.5" customHeight="1">
      <c r="A16" s="13"/>
      <c r="B16" s="65" t="s">
        <v>60</v>
      </c>
      <c r="C16" s="699">
        <v>6310</v>
      </c>
      <c r="D16" s="699">
        <v>5163</v>
      </c>
      <c r="E16" s="700" t="s">
        <v>110</v>
      </c>
      <c r="F16" s="701" t="s">
        <v>333</v>
      </c>
      <c r="G16" s="702">
        <v>0</v>
      </c>
      <c r="H16" s="711">
        <v>3</v>
      </c>
      <c r="I16" s="383">
        <f t="shared" si="0"/>
        <v>3</v>
      </c>
    </row>
    <row r="17" spans="1:12" s="20" customFormat="1" ht="13.5" customHeight="1">
      <c r="A17" s="13"/>
      <c r="B17" s="98" t="s">
        <v>60</v>
      </c>
      <c r="C17" s="385" t="s">
        <v>95</v>
      </c>
      <c r="D17" s="385" t="s">
        <v>95</v>
      </c>
      <c r="E17" s="98" t="s">
        <v>95</v>
      </c>
      <c r="F17" s="223" t="s">
        <v>334</v>
      </c>
      <c r="G17" s="71">
        <v>0</v>
      </c>
      <c r="H17" s="709">
        <f>SUM(H18:H26)</f>
        <v>137</v>
      </c>
      <c r="I17" s="364">
        <f t="shared" si="0"/>
        <v>137</v>
      </c>
      <c r="L17" s="24"/>
    </row>
    <row r="18" spans="1:11" s="20" customFormat="1" ht="13.5" customHeight="1">
      <c r="A18" s="59"/>
      <c r="B18" s="247" t="str">
        <f aca="true" t="shared" si="1" ref="B18:B26">$B$11</f>
        <v>0150020000</v>
      </c>
      <c r="C18" s="66">
        <v>5279</v>
      </c>
      <c r="D18" s="66">
        <v>5139</v>
      </c>
      <c r="E18" s="65" t="s">
        <v>88</v>
      </c>
      <c r="F18" s="130" t="s">
        <v>203</v>
      </c>
      <c r="G18" s="124">
        <v>0</v>
      </c>
      <c r="H18" s="710">
        <v>3</v>
      </c>
      <c r="I18" s="383">
        <v>3</v>
      </c>
      <c r="K18" s="24"/>
    </row>
    <row r="19" spans="1:9" s="20" customFormat="1" ht="13.5" customHeight="1">
      <c r="A19" s="59"/>
      <c r="B19" s="247" t="str">
        <f t="shared" si="1"/>
        <v>0150020000</v>
      </c>
      <c r="C19" s="66">
        <v>5279</v>
      </c>
      <c r="D19" s="66">
        <v>5139</v>
      </c>
      <c r="E19" s="65" t="s">
        <v>89</v>
      </c>
      <c r="F19" s="130" t="s">
        <v>203</v>
      </c>
      <c r="G19" s="124">
        <v>0</v>
      </c>
      <c r="H19" s="710">
        <v>1.5</v>
      </c>
      <c r="I19" s="383">
        <v>1.5</v>
      </c>
    </row>
    <row r="20" spans="1:10" s="20" customFormat="1" ht="13.5" customHeight="1">
      <c r="A20" s="59"/>
      <c r="B20" s="247" t="str">
        <f t="shared" si="1"/>
        <v>0150020000</v>
      </c>
      <c r="C20" s="66">
        <v>5279</v>
      </c>
      <c r="D20" s="66">
        <v>5139</v>
      </c>
      <c r="E20" s="65" t="s">
        <v>26</v>
      </c>
      <c r="F20" s="130" t="s">
        <v>203</v>
      </c>
      <c r="G20" s="124">
        <v>0</v>
      </c>
      <c r="H20" s="710">
        <v>25.5</v>
      </c>
      <c r="I20" s="383">
        <v>25.5</v>
      </c>
      <c r="J20" s="24"/>
    </row>
    <row r="21" spans="1:9" s="20" customFormat="1" ht="13.5" customHeight="1">
      <c r="A21" s="59"/>
      <c r="B21" s="247" t="str">
        <f t="shared" si="1"/>
        <v>0150020000</v>
      </c>
      <c r="C21" s="66">
        <v>5279</v>
      </c>
      <c r="D21" s="66">
        <v>5169</v>
      </c>
      <c r="E21" s="65" t="s">
        <v>88</v>
      </c>
      <c r="F21" s="130" t="s">
        <v>30</v>
      </c>
      <c r="G21" s="124">
        <v>0</v>
      </c>
      <c r="H21" s="710">
        <v>8.7</v>
      </c>
      <c r="I21" s="383">
        <v>8.7</v>
      </c>
    </row>
    <row r="22" spans="1:9" s="20" customFormat="1" ht="13.5" customHeight="1">
      <c r="A22" s="59"/>
      <c r="B22" s="247" t="str">
        <f t="shared" si="1"/>
        <v>0150020000</v>
      </c>
      <c r="C22" s="66">
        <v>5279</v>
      </c>
      <c r="D22" s="66">
        <v>5169</v>
      </c>
      <c r="E22" s="65" t="s">
        <v>89</v>
      </c>
      <c r="F22" s="130" t="s">
        <v>30</v>
      </c>
      <c r="G22" s="124">
        <v>0</v>
      </c>
      <c r="H22" s="710">
        <v>4.35</v>
      </c>
      <c r="I22" s="383">
        <v>4.35</v>
      </c>
    </row>
    <row r="23" spans="1:9" s="20" customFormat="1" ht="13.5" customHeight="1">
      <c r="A23" s="59"/>
      <c r="B23" s="247" t="str">
        <f t="shared" si="1"/>
        <v>0150020000</v>
      </c>
      <c r="C23" s="66">
        <v>5279</v>
      </c>
      <c r="D23" s="66">
        <v>5169</v>
      </c>
      <c r="E23" s="65" t="s">
        <v>26</v>
      </c>
      <c r="F23" s="130" t="s">
        <v>30</v>
      </c>
      <c r="G23" s="124">
        <v>0</v>
      </c>
      <c r="H23" s="710">
        <v>73.95</v>
      </c>
      <c r="I23" s="383">
        <v>73.95</v>
      </c>
    </row>
    <row r="24" spans="1:9" s="20" customFormat="1" ht="13.5" customHeight="1">
      <c r="A24" s="59"/>
      <c r="B24" s="247" t="str">
        <f t="shared" si="1"/>
        <v>0150020000</v>
      </c>
      <c r="C24" s="66">
        <v>5279</v>
      </c>
      <c r="D24" s="66">
        <v>5175</v>
      </c>
      <c r="E24" s="65" t="s">
        <v>88</v>
      </c>
      <c r="F24" s="130" t="s">
        <v>165</v>
      </c>
      <c r="G24" s="124">
        <v>0</v>
      </c>
      <c r="H24" s="710">
        <v>2</v>
      </c>
      <c r="I24" s="383">
        <v>2</v>
      </c>
    </row>
    <row r="25" spans="1:9" s="20" customFormat="1" ht="13.5" customHeight="1">
      <c r="A25" s="59"/>
      <c r="B25" s="247" t="str">
        <f t="shared" si="1"/>
        <v>0150020000</v>
      </c>
      <c r="C25" s="66">
        <v>5279</v>
      </c>
      <c r="D25" s="66">
        <v>5175</v>
      </c>
      <c r="E25" s="65" t="s">
        <v>89</v>
      </c>
      <c r="F25" s="130" t="s">
        <v>165</v>
      </c>
      <c r="G25" s="124">
        <v>0</v>
      </c>
      <c r="H25" s="710">
        <v>1</v>
      </c>
      <c r="I25" s="383">
        <v>1</v>
      </c>
    </row>
    <row r="26" spans="1:9" s="20" customFormat="1" ht="13.5" customHeight="1">
      <c r="A26" s="59"/>
      <c r="B26" s="247" t="str">
        <f t="shared" si="1"/>
        <v>0150020000</v>
      </c>
      <c r="C26" s="66">
        <v>5279</v>
      </c>
      <c r="D26" s="66">
        <v>5175</v>
      </c>
      <c r="E26" s="65" t="s">
        <v>26</v>
      </c>
      <c r="F26" s="130" t="s">
        <v>165</v>
      </c>
      <c r="G26" s="124">
        <v>0</v>
      </c>
      <c r="H26" s="710">
        <v>17</v>
      </c>
      <c r="I26" s="383">
        <v>17</v>
      </c>
    </row>
    <row r="27" spans="1:11" s="20" customFormat="1" ht="13.5" customHeight="1">
      <c r="A27" s="471"/>
      <c r="B27" s="455" t="s">
        <v>60</v>
      </c>
      <c r="C27" s="472" t="s">
        <v>95</v>
      </c>
      <c r="D27" s="472" t="s">
        <v>95</v>
      </c>
      <c r="E27" s="472" t="s">
        <v>95</v>
      </c>
      <c r="F27" s="473" t="s">
        <v>335</v>
      </c>
      <c r="G27" s="461">
        <v>0</v>
      </c>
      <c r="H27" s="712">
        <f>SUM(H28:H36)</f>
        <v>18149.999999999996</v>
      </c>
      <c r="I27" s="474">
        <f>G27+H27</f>
        <v>18149.999999999996</v>
      </c>
      <c r="K27" s="24"/>
    </row>
    <row r="28" spans="1:11" ht="13.5" customHeight="1">
      <c r="A28" s="456"/>
      <c r="B28" s="455" t="s">
        <v>60</v>
      </c>
      <c r="C28" s="112">
        <v>5279</v>
      </c>
      <c r="D28" s="112">
        <v>6111</v>
      </c>
      <c r="E28" s="112">
        <v>41100000</v>
      </c>
      <c r="F28" s="112" t="s">
        <v>144</v>
      </c>
      <c r="G28" s="457">
        <v>0</v>
      </c>
      <c r="H28" s="713">
        <v>1500.4</v>
      </c>
      <c r="I28" s="458">
        <v>1500.4</v>
      </c>
      <c r="K28" s="459"/>
    </row>
    <row r="29" spans="1:11" ht="13.5" customHeight="1">
      <c r="A29" s="456"/>
      <c r="B29" s="455" t="s">
        <v>60</v>
      </c>
      <c r="C29" s="112">
        <v>5279</v>
      </c>
      <c r="D29" s="112">
        <v>6111</v>
      </c>
      <c r="E29" s="112">
        <v>41117007</v>
      </c>
      <c r="F29" s="112" t="s">
        <v>144</v>
      </c>
      <c r="G29" s="457">
        <v>0</v>
      </c>
      <c r="H29" s="713">
        <v>750.2</v>
      </c>
      <c r="I29" s="458">
        <v>750.2</v>
      </c>
      <c r="K29" s="459"/>
    </row>
    <row r="30" spans="1:9" ht="13.5" customHeight="1">
      <c r="A30" s="456"/>
      <c r="B30" s="455" t="s">
        <v>60</v>
      </c>
      <c r="C30" s="112">
        <v>5279</v>
      </c>
      <c r="D30" s="112">
        <v>6111</v>
      </c>
      <c r="E30" s="112">
        <v>41500000</v>
      </c>
      <c r="F30" s="112" t="s">
        <v>144</v>
      </c>
      <c r="G30" s="457">
        <v>0</v>
      </c>
      <c r="H30" s="713">
        <v>12753.4</v>
      </c>
      <c r="I30" s="458">
        <v>12753.4</v>
      </c>
    </row>
    <row r="31" spans="1:9" ht="13.5" customHeight="1">
      <c r="A31" s="456"/>
      <c r="B31" s="455" t="s">
        <v>60</v>
      </c>
      <c r="C31" s="112">
        <v>5279</v>
      </c>
      <c r="D31" s="112">
        <v>6125</v>
      </c>
      <c r="E31" s="112">
        <v>41100000</v>
      </c>
      <c r="F31" s="112" t="s">
        <v>341</v>
      </c>
      <c r="G31" s="457">
        <v>0</v>
      </c>
      <c r="H31" s="713">
        <v>302.5</v>
      </c>
      <c r="I31" s="458">
        <v>302.5</v>
      </c>
    </row>
    <row r="32" spans="1:11" ht="13.5" customHeight="1">
      <c r="A32" s="456"/>
      <c r="B32" s="455" t="s">
        <v>60</v>
      </c>
      <c r="C32" s="112">
        <v>5279</v>
      </c>
      <c r="D32" s="112">
        <v>6125</v>
      </c>
      <c r="E32" s="112">
        <v>41117007</v>
      </c>
      <c r="F32" s="112" t="s">
        <v>341</v>
      </c>
      <c r="G32" s="457">
        <v>0</v>
      </c>
      <c r="H32" s="713">
        <v>151.25</v>
      </c>
      <c r="I32" s="458">
        <v>151.25</v>
      </c>
      <c r="K32" s="459"/>
    </row>
    <row r="33" spans="1:9" ht="13.5" customHeight="1">
      <c r="A33" s="456"/>
      <c r="B33" s="455" t="s">
        <v>60</v>
      </c>
      <c r="C33" s="112">
        <v>5279</v>
      </c>
      <c r="D33" s="112">
        <v>6125</v>
      </c>
      <c r="E33" s="112">
        <v>41500000</v>
      </c>
      <c r="F33" s="112" t="s">
        <v>341</v>
      </c>
      <c r="G33" s="457">
        <v>0</v>
      </c>
      <c r="H33" s="713">
        <v>2571.25</v>
      </c>
      <c r="I33" s="458">
        <v>2571.25</v>
      </c>
    </row>
    <row r="34" spans="1:9" ht="13.5" customHeight="1">
      <c r="A34" s="456"/>
      <c r="B34" s="455" t="s">
        <v>60</v>
      </c>
      <c r="C34" s="112">
        <v>5279</v>
      </c>
      <c r="D34" s="112">
        <v>5167</v>
      </c>
      <c r="E34" s="112">
        <v>41100000</v>
      </c>
      <c r="F34" s="112" t="s">
        <v>336</v>
      </c>
      <c r="G34" s="457">
        <v>0</v>
      </c>
      <c r="H34" s="713">
        <v>12.1</v>
      </c>
      <c r="I34" s="458">
        <v>12.1</v>
      </c>
    </row>
    <row r="35" spans="1:11" ht="13.5" customHeight="1">
      <c r="A35" s="456"/>
      <c r="B35" s="455" t="s">
        <v>60</v>
      </c>
      <c r="C35" s="112">
        <v>5279</v>
      </c>
      <c r="D35" s="112">
        <v>5167</v>
      </c>
      <c r="E35" s="112">
        <v>41117007</v>
      </c>
      <c r="F35" s="112" t="s">
        <v>337</v>
      </c>
      <c r="G35" s="457">
        <v>0</v>
      </c>
      <c r="H35" s="713">
        <v>6.05</v>
      </c>
      <c r="I35" s="458">
        <v>6.05</v>
      </c>
      <c r="K35" s="459"/>
    </row>
    <row r="36" spans="1:9" ht="13.5" customHeight="1">
      <c r="A36" s="456"/>
      <c r="B36" s="455" t="s">
        <v>60</v>
      </c>
      <c r="C36" s="112">
        <v>5279</v>
      </c>
      <c r="D36" s="112">
        <v>5167</v>
      </c>
      <c r="E36" s="112">
        <v>41500000</v>
      </c>
      <c r="F36" s="112" t="s">
        <v>338</v>
      </c>
      <c r="G36" s="457">
        <v>0</v>
      </c>
      <c r="H36" s="713">
        <v>102.85</v>
      </c>
      <c r="I36" s="458">
        <v>102.85</v>
      </c>
    </row>
    <row r="37" spans="1:11" ht="24" customHeight="1">
      <c r="A37" s="471"/>
      <c r="B37" s="455" t="s">
        <v>60</v>
      </c>
      <c r="C37" s="472" t="s">
        <v>95</v>
      </c>
      <c r="D37" s="472" t="s">
        <v>95</v>
      </c>
      <c r="E37" s="472" t="s">
        <v>95</v>
      </c>
      <c r="F37" s="473" t="s">
        <v>339</v>
      </c>
      <c r="G37" s="461">
        <v>0</v>
      </c>
      <c r="H37" s="712">
        <f>SUM(H38:H40)</f>
        <v>1210</v>
      </c>
      <c r="I37" s="474">
        <f>G37+H37</f>
        <v>1210</v>
      </c>
      <c r="K37" s="459"/>
    </row>
    <row r="38" spans="1:11" ht="13.5" customHeight="1">
      <c r="A38" s="456"/>
      <c r="B38" s="455" t="s">
        <v>60</v>
      </c>
      <c r="C38" s="460">
        <v>5279</v>
      </c>
      <c r="D38" s="460">
        <v>6119</v>
      </c>
      <c r="E38" s="112">
        <v>41100000</v>
      </c>
      <c r="F38" s="112" t="s">
        <v>340</v>
      </c>
      <c r="G38" s="461">
        <v>0</v>
      </c>
      <c r="H38" s="713">
        <v>121</v>
      </c>
      <c r="I38" s="458">
        <v>121</v>
      </c>
      <c r="K38" s="459"/>
    </row>
    <row r="39" spans="1:11" ht="13.5" customHeight="1">
      <c r="A39" s="456"/>
      <c r="B39" s="455" t="s">
        <v>60</v>
      </c>
      <c r="C39" s="460">
        <v>5279</v>
      </c>
      <c r="D39" s="460">
        <v>6119</v>
      </c>
      <c r="E39" s="112">
        <v>41117007</v>
      </c>
      <c r="F39" s="112" t="s">
        <v>340</v>
      </c>
      <c r="G39" s="461">
        <v>0</v>
      </c>
      <c r="H39" s="713">
        <v>60.5</v>
      </c>
      <c r="I39" s="458">
        <v>60.5</v>
      </c>
      <c r="K39" s="459"/>
    </row>
    <row r="40" spans="1:9" ht="13.5" customHeight="1" thickBot="1">
      <c r="A40" s="462"/>
      <c r="B40" s="463" t="s">
        <v>60</v>
      </c>
      <c r="C40" s="464">
        <v>5279</v>
      </c>
      <c r="D40" s="464">
        <v>6119</v>
      </c>
      <c r="E40" s="464">
        <v>41500000</v>
      </c>
      <c r="F40" s="464" t="s">
        <v>340</v>
      </c>
      <c r="G40" s="465">
        <v>0</v>
      </c>
      <c r="H40" s="714">
        <v>1028.5</v>
      </c>
      <c r="I40" s="466">
        <v>1028.5</v>
      </c>
    </row>
    <row r="41" spans="1:9" ht="12.75">
      <c r="A41" s="19"/>
      <c r="B41" s="467"/>
      <c r="C41" s="468"/>
      <c r="D41" s="468"/>
      <c r="E41" s="468"/>
      <c r="F41" s="468"/>
      <c r="G41" s="48"/>
      <c r="H41" s="48"/>
      <c r="I41" s="125"/>
    </row>
    <row r="42" spans="1:9" ht="12.75">
      <c r="A42" s="19"/>
      <c r="B42" s="467"/>
      <c r="C42" s="468"/>
      <c r="D42" s="468"/>
      <c r="E42" s="468"/>
      <c r="F42" s="468"/>
      <c r="G42" s="48"/>
      <c r="H42" s="48"/>
      <c r="I42" s="125"/>
    </row>
    <row r="43" spans="1:9" ht="12.75">
      <c r="A43" s="19"/>
      <c r="B43" s="467"/>
      <c r="C43" s="468"/>
      <c r="D43" s="468"/>
      <c r="E43" s="468"/>
      <c r="F43" s="468"/>
      <c r="G43" s="48"/>
      <c r="H43" s="48"/>
      <c r="I43" s="125"/>
    </row>
    <row r="44" spans="1:9" ht="12.75">
      <c r="A44" s="19"/>
      <c r="B44" s="467"/>
      <c r="C44" s="468"/>
      <c r="D44" s="468"/>
      <c r="E44" s="468"/>
      <c r="F44" s="468"/>
      <c r="G44" s="48"/>
      <c r="H44" s="48"/>
      <c r="I44" s="125"/>
    </row>
    <row r="45" spans="1:9" ht="12.75">
      <c r="A45" s="19"/>
      <c r="B45" s="467"/>
      <c r="C45" s="468"/>
      <c r="D45" s="468"/>
      <c r="E45" s="468"/>
      <c r="F45" s="468"/>
      <c r="G45" s="48"/>
      <c r="H45" s="48"/>
      <c r="I45" s="125"/>
    </row>
    <row r="46" spans="1:9" ht="12.75">
      <c r="A46" s="19"/>
      <c r="B46" s="467"/>
      <c r="C46" s="468"/>
      <c r="D46" s="468"/>
      <c r="E46" s="468"/>
      <c r="F46" s="468"/>
      <c r="G46" s="48"/>
      <c r="H46" s="48"/>
      <c r="I46" s="125"/>
    </row>
    <row r="47" spans="1:9" ht="12.75">
      <c r="A47" s="19"/>
      <c r="B47" s="467"/>
      <c r="C47" s="468"/>
      <c r="D47" s="468"/>
      <c r="E47" s="468"/>
      <c r="F47" s="468"/>
      <c r="G47" s="48"/>
      <c r="H47" s="48"/>
      <c r="I47" s="125"/>
    </row>
    <row r="48" spans="1:9" ht="12.75">
      <c r="A48" s="19"/>
      <c r="B48" s="467"/>
      <c r="C48" s="468"/>
      <c r="D48" s="468"/>
      <c r="E48" s="468"/>
      <c r="F48" s="468"/>
      <c r="G48" s="48"/>
      <c r="H48" s="48"/>
      <c r="I48" s="125"/>
    </row>
    <row r="49" spans="1:9" ht="12.75">
      <c r="A49" s="19"/>
      <c r="B49" s="467"/>
      <c r="C49" s="468"/>
      <c r="D49" s="468"/>
      <c r="E49" s="468"/>
      <c r="F49" s="468"/>
      <c r="G49" s="48"/>
      <c r="H49" s="48"/>
      <c r="I49" s="125"/>
    </row>
    <row r="50" spans="1:14" ht="12.75">
      <c r="A50" s="19"/>
      <c r="B50" s="467"/>
      <c r="C50" s="468"/>
      <c r="D50" s="468"/>
      <c r="E50" s="468"/>
      <c r="F50" s="468"/>
      <c r="G50" s="48"/>
      <c r="H50" s="48"/>
      <c r="I50" s="125"/>
      <c r="N50" s="469"/>
    </row>
    <row r="51" spans="1:9" ht="12.75">
      <c r="A51" s="19"/>
      <c r="B51" s="467"/>
      <c r="C51" s="468"/>
      <c r="D51" s="468"/>
      <c r="E51" s="468"/>
      <c r="F51" s="468"/>
      <c r="G51" s="48"/>
      <c r="H51" s="48"/>
      <c r="I51" s="125"/>
    </row>
  </sheetData>
  <sheetProtection/>
  <mergeCells count="3">
    <mergeCell ref="A3:I3"/>
    <mergeCell ref="A5:I5"/>
    <mergeCell ref="A7:I7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63"/>
  <sheetViews>
    <sheetView zoomScalePageLayoutView="0" workbookViewId="0" topLeftCell="A1">
      <pane ySplit="10" topLeftCell="A13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3.140625" style="531" customWidth="1"/>
    <col min="2" max="2" width="9.57421875" style="530" customWidth="1"/>
    <col min="3" max="3" width="4.28125" style="531" customWidth="1"/>
    <col min="4" max="4" width="4.140625" style="531" customWidth="1"/>
    <col min="5" max="5" width="7.57421875" style="532" customWidth="1"/>
    <col min="6" max="6" width="35.7109375" style="72" customWidth="1"/>
    <col min="7" max="7" width="8.7109375" style="533" bestFit="1" customWidth="1"/>
    <col min="8" max="8" width="11.28125" style="533" customWidth="1"/>
    <col min="9" max="9" width="11.28125" style="220" customWidth="1"/>
    <col min="10" max="10" width="8.421875" style="217" customWidth="1"/>
    <col min="11" max="11" width="8.8515625" style="63" customWidth="1"/>
    <col min="12" max="16384" width="9.140625" style="72" customWidth="1"/>
  </cols>
  <sheetData>
    <row r="1" spans="1:11" s="19" customFormat="1" ht="11.25">
      <c r="A1" s="104"/>
      <c r="B1" s="242"/>
      <c r="C1" s="167"/>
      <c r="D1" s="167"/>
      <c r="E1" s="167"/>
      <c r="F1" s="167"/>
      <c r="G1" s="295"/>
      <c r="H1" s="295"/>
      <c r="I1" s="770" t="str">
        <f>'92301'!I1</f>
        <v>Příloha č. 1 k ZR-RO č. 27/13</v>
      </c>
      <c r="J1" s="76"/>
      <c r="K1" s="40"/>
    </row>
    <row r="2" spans="1:11" s="19" customFormat="1" ht="12" customHeight="1">
      <c r="A2" s="168"/>
      <c r="B2" s="243"/>
      <c r="C2" s="168"/>
      <c r="D2" s="168"/>
      <c r="E2" s="169"/>
      <c r="F2" s="168"/>
      <c r="G2" s="237"/>
      <c r="H2" s="296"/>
      <c r="I2" s="297"/>
      <c r="J2" s="209"/>
      <c r="K2" s="40"/>
    </row>
    <row r="3" spans="1:11" s="1" customFormat="1" ht="18" customHeight="1">
      <c r="A3" s="782" t="s">
        <v>302</v>
      </c>
      <c r="B3" s="782"/>
      <c r="C3" s="782"/>
      <c r="D3" s="782"/>
      <c r="E3" s="782"/>
      <c r="F3" s="782"/>
      <c r="G3" s="782"/>
      <c r="H3" s="782"/>
      <c r="I3" s="782"/>
      <c r="J3" s="209"/>
      <c r="K3" s="63"/>
    </row>
    <row r="4" spans="1:10" ht="12.75">
      <c r="A4" s="170"/>
      <c r="B4" s="342"/>
      <c r="C4" s="170"/>
      <c r="D4" s="170"/>
      <c r="E4" s="172"/>
      <c r="F4" s="171"/>
      <c r="G4" s="298"/>
      <c r="H4" s="173"/>
      <c r="I4" s="333"/>
      <c r="J4" s="209"/>
    </row>
    <row r="5" spans="1:10" ht="15.75">
      <c r="A5" s="785" t="s">
        <v>69</v>
      </c>
      <c r="B5" s="785"/>
      <c r="C5" s="785"/>
      <c r="D5" s="785"/>
      <c r="E5" s="785"/>
      <c r="F5" s="785"/>
      <c r="G5" s="785"/>
      <c r="H5" s="785"/>
      <c r="I5" s="785"/>
      <c r="J5" s="209"/>
    </row>
    <row r="6" spans="1:10" ht="12.75">
      <c r="A6" s="170"/>
      <c r="B6" s="342"/>
      <c r="C6" s="170"/>
      <c r="D6" s="170"/>
      <c r="E6" s="172"/>
      <c r="F6" s="171"/>
      <c r="G6" s="298"/>
      <c r="H6" s="173"/>
      <c r="I6" s="333"/>
      <c r="J6" s="209"/>
    </row>
    <row r="7" spans="1:10" ht="15.75">
      <c r="A7" s="786" t="s">
        <v>70</v>
      </c>
      <c r="B7" s="786"/>
      <c r="C7" s="786"/>
      <c r="D7" s="786"/>
      <c r="E7" s="786"/>
      <c r="F7" s="786"/>
      <c r="G7" s="786"/>
      <c r="H7" s="786"/>
      <c r="I7" s="786"/>
      <c r="J7" s="209"/>
    </row>
    <row r="8" spans="1:10" ht="13.5" thickBot="1">
      <c r="A8" s="174"/>
      <c r="B8" s="343"/>
      <c r="C8" s="174"/>
      <c r="D8" s="174"/>
      <c r="E8" s="175"/>
      <c r="F8" s="87"/>
      <c r="G8" s="105"/>
      <c r="H8" s="105"/>
      <c r="I8" s="119" t="s">
        <v>96</v>
      </c>
      <c r="J8" s="209"/>
    </row>
    <row r="9" spans="1:11" s="476" customFormat="1" ht="23.25" thickBot="1">
      <c r="A9" s="176" t="s">
        <v>97</v>
      </c>
      <c r="B9" s="244" t="s">
        <v>98</v>
      </c>
      <c r="C9" s="443" t="s">
        <v>99</v>
      </c>
      <c r="D9" s="443" t="s">
        <v>100</v>
      </c>
      <c r="E9" s="134" t="s">
        <v>71</v>
      </c>
      <c r="F9" s="177" t="s">
        <v>72</v>
      </c>
      <c r="G9" s="452" t="s">
        <v>298</v>
      </c>
      <c r="H9" s="453" t="s">
        <v>301</v>
      </c>
      <c r="I9" s="454" t="s">
        <v>299</v>
      </c>
      <c r="J9" s="209"/>
      <c r="K9" s="40"/>
    </row>
    <row r="10" spans="1:11" ht="12.75">
      <c r="A10" s="477" t="s">
        <v>95</v>
      </c>
      <c r="B10" s="408" t="s">
        <v>95</v>
      </c>
      <c r="C10" s="478" t="s">
        <v>95</v>
      </c>
      <c r="D10" s="478" t="s">
        <v>95</v>
      </c>
      <c r="E10" s="479" t="s">
        <v>95</v>
      </c>
      <c r="F10" s="405" t="s">
        <v>330</v>
      </c>
      <c r="G10" s="480">
        <f>SUM(G11+G13+G28+G30+G49+G80+G111+G145+G157+G165+G181+G190+G200+G209+G221+G230+G240+G247+G254+G261+G268+G280+G290+G300)</f>
        <v>9050</v>
      </c>
      <c r="H10" s="715">
        <f>SUM(H11+H13+H28+H30+H49+H80+H111+H145+H157+H165+H181+H190+H200+H209+H221+H230+H240+H247+H254+H261+H268+H280+H290+H300)</f>
        <v>187313.22154</v>
      </c>
      <c r="I10" s="556">
        <f>SUM(I11+I13+I28+I30+I49+I80+I111+I145+I157+I165+I181+I190+I200+I209+I221+I230+I240+I247+I254+I261+I268+I280+I290+I300)</f>
        <v>196363.22154</v>
      </c>
      <c r="J10" s="209"/>
      <c r="K10" s="305"/>
    </row>
    <row r="11" spans="1:11" s="476" customFormat="1" ht="22.5">
      <c r="A11" s="8" t="s">
        <v>101</v>
      </c>
      <c r="B11" s="271" t="s">
        <v>63</v>
      </c>
      <c r="C11" s="9" t="s">
        <v>95</v>
      </c>
      <c r="D11" s="9" t="s">
        <v>95</v>
      </c>
      <c r="E11" s="153" t="s">
        <v>95</v>
      </c>
      <c r="F11" s="151" t="s">
        <v>12</v>
      </c>
      <c r="G11" s="58">
        <v>750</v>
      </c>
      <c r="H11" s="58">
        <f>H12</f>
        <v>100</v>
      </c>
      <c r="I11" s="366">
        <f>G11+H11</f>
        <v>850</v>
      </c>
      <c r="J11" s="210"/>
      <c r="K11" s="304"/>
    </row>
    <row r="12" spans="1:11" s="476" customFormat="1" ht="12.75">
      <c r="A12" s="59"/>
      <c r="B12" s="245" t="s">
        <v>63</v>
      </c>
      <c r="C12" s="12">
        <v>3639</v>
      </c>
      <c r="D12" s="41">
        <v>5325</v>
      </c>
      <c r="E12" s="83" t="s">
        <v>110</v>
      </c>
      <c r="F12" s="155" t="s">
        <v>285</v>
      </c>
      <c r="G12" s="74">
        <v>750</v>
      </c>
      <c r="H12" s="73">
        <v>100</v>
      </c>
      <c r="I12" s="400">
        <f>SUM(G12+H12)</f>
        <v>850</v>
      </c>
      <c r="J12" s="210"/>
      <c r="K12" s="40"/>
    </row>
    <row r="13" spans="1:11" s="476" customFormat="1" ht="12.75">
      <c r="A13" s="11" t="s">
        <v>101</v>
      </c>
      <c r="B13" s="344">
        <v>1750450000</v>
      </c>
      <c r="C13" s="52" t="s">
        <v>95</v>
      </c>
      <c r="D13" s="52" t="s">
        <v>95</v>
      </c>
      <c r="E13" s="79" t="s">
        <v>95</v>
      </c>
      <c r="F13" s="151" t="s">
        <v>13</v>
      </c>
      <c r="G13" s="183">
        <f>SUM(G14:G27)</f>
        <v>0</v>
      </c>
      <c r="H13" s="183">
        <f>SUM(H14:H27)</f>
        <v>34780</v>
      </c>
      <c r="I13" s="481">
        <f>SUM(G13+H13)</f>
        <v>34780</v>
      </c>
      <c r="J13" s="210"/>
      <c r="K13" s="304"/>
    </row>
    <row r="14" spans="1:11" s="476" customFormat="1" ht="12.75">
      <c r="A14" s="159"/>
      <c r="B14" s="252" t="s">
        <v>67</v>
      </c>
      <c r="C14" s="160" t="s">
        <v>104</v>
      </c>
      <c r="D14" s="61">
        <v>5011</v>
      </c>
      <c r="E14" s="482" t="s">
        <v>64</v>
      </c>
      <c r="F14" s="483" t="s">
        <v>342</v>
      </c>
      <c r="G14" s="74">
        <v>0</v>
      </c>
      <c r="H14" s="484">
        <v>36</v>
      </c>
      <c r="I14" s="400">
        <f aca="true" t="shared" si="0" ref="I14:I27">SUM(G14+H14)</f>
        <v>36</v>
      </c>
      <c r="J14" s="210"/>
      <c r="K14" s="40"/>
    </row>
    <row r="15" spans="1:11" s="476" customFormat="1" ht="12.75">
      <c r="A15" s="159"/>
      <c r="B15" s="252" t="s">
        <v>67</v>
      </c>
      <c r="C15" s="160" t="s">
        <v>104</v>
      </c>
      <c r="D15" s="61">
        <v>5011</v>
      </c>
      <c r="E15" s="482" t="s">
        <v>125</v>
      </c>
      <c r="F15" s="483" t="s">
        <v>342</v>
      </c>
      <c r="G15" s="74">
        <v>0</v>
      </c>
      <c r="H15" s="484">
        <v>198</v>
      </c>
      <c r="I15" s="400">
        <f t="shared" si="0"/>
        <v>198</v>
      </c>
      <c r="J15" s="210"/>
      <c r="K15" s="40"/>
    </row>
    <row r="16" spans="1:11" s="476" customFormat="1" ht="12.75">
      <c r="A16" s="159"/>
      <c r="B16" s="252" t="s">
        <v>67</v>
      </c>
      <c r="C16" s="160" t="s">
        <v>104</v>
      </c>
      <c r="D16" s="61">
        <v>5031</v>
      </c>
      <c r="E16" s="482" t="s">
        <v>64</v>
      </c>
      <c r="F16" s="483" t="s">
        <v>343</v>
      </c>
      <c r="G16" s="74">
        <v>0</v>
      </c>
      <c r="H16" s="484">
        <v>9</v>
      </c>
      <c r="I16" s="400">
        <f t="shared" si="0"/>
        <v>9</v>
      </c>
      <c r="J16" s="210"/>
      <c r="K16" s="40"/>
    </row>
    <row r="17" spans="1:11" s="476" customFormat="1" ht="12.75">
      <c r="A17" s="159"/>
      <c r="B17" s="252" t="s">
        <v>67</v>
      </c>
      <c r="C17" s="160" t="s">
        <v>104</v>
      </c>
      <c r="D17" s="61">
        <v>5031</v>
      </c>
      <c r="E17" s="482" t="s">
        <v>125</v>
      </c>
      <c r="F17" s="483" t="s">
        <v>343</v>
      </c>
      <c r="G17" s="74">
        <v>0</v>
      </c>
      <c r="H17" s="485">
        <v>51</v>
      </c>
      <c r="I17" s="400">
        <f t="shared" si="0"/>
        <v>51</v>
      </c>
      <c r="J17" s="210"/>
      <c r="K17" s="40"/>
    </row>
    <row r="18" spans="1:11" s="476" customFormat="1" ht="12.75">
      <c r="A18" s="159"/>
      <c r="B18" s="252" t="s">
        <v>67</v>
      </c>
      <c r="C18" s="160" t="s">
        <v>104</v>
      </c>
      <c r="D18" s="61">
        <v>5032</v>
      </c>
      <c r="E18" s="482" t="s">
        <v>64</v>
      </c>
      <c r="F18" s="483" t="s">
        <v>344</v>
      </c>
      <c r="G18" s="74">
        <v>0</v>
      </c>
      <c r="H18" s="485">
        <v>19.4</v>
      </c>
      <c r="I18" s="400">
        <f t="shared" si="0"/>
        <v>19.4</v>
      </c>
      <c r="J18" s="210"/>
      <c r="K18" s="40"/>
    </row>
    <row r="19" spans="1:11" s="476" customFormat="1" ht="12.75">
      <c r="A19" s="159"/>
      <c r="B19" s="252" t="s">
        <v>67</v>
      </c>
      <c r="C19" s="160" t="s">
        <v>104</v>
      </c>
      <c r="D19" s="61">
        <v>5032</v>
      </c>
      <c r="E19" s="482" t="s">
        <v>125</v>
      </c>
      <c r="F19" s="483" t="s">
        <v>344</v>
      </c>
      <c r="G19" s="74">
        <v>0</v>
      </c>
      <c r="H19" s="486">
        <v>16.6</v>
      </c>
      <c r="I19" s="400">
        <f t="shared" si="0"/>
        <v>16.6</v>
      </c>
      <c r="J19" s="210"/>
      <c r="K19" s="40"/>
    </row>
    <row r="20" spans="1:11" s="476" customFormat="1" ht="12.75">
      <c r="A20" s="159"/>
      <c r="B20" s="252" t="s">
        <v>67</v>
      </c>
      <c r="C20" s="160" t="s">
        <v>104</v>
      </c>
      <c r="D20" s="61">
        <v>5169</v>
      </c>
      <c r="E20" s="482" t="s">
        <v>64</v>
      </c>
      <c r="F20" s="483" t="s">
        <v>30</v>
      </c>
      <c r="G20" s="74">
        <v>0</v>
      </c>
      <c r="H20" s="487">
        <v>36</v>
      </c>
      <c r="I20" s="400">
        <f t="shared" si="0"/>
        <v>36</v>
      </c>
      <c r="J20" s="210"/>
      <c r="K20" s="40"/>
    </row>
    <row r="21" spans="1:11" s="476" customFormat="1" ht="12.75">
      <c r="A21" s="159"/>
      <c r="B21" s="252" t="s">
        <v>67</v>
      </c>
      <c r="C21" s="160" t="s">
        <v>104</v>
      </c>
      <c r="D21" s="61">
        <v>5169</v>
      </c>
      <c r="E21" s="482" t="s">
        <v>125</v>
      </c>
      <c r="F21" s="483" t="s">
        <v>30</v>
      </c>
      <c r="G21" s="74">
        <v>0</v>
      </c>
      <c r="H21" s="487">
        <v>204</v>
      </c>
      <c r="I21" s="400">
        <f t="shared" si="0"/>
        <v>204</v>
      </c>
      <c r="J21" s="210"/>
      <c r="K21" s="40"/>
    </row>
    <row r="22" spans="1:11" s="476" customFormat="1" ht="12.75">
      <c r="A22" s="159"/>
      <c r="B22" s="252" t="s">
        <v>67</v>
      </c>
      <c r="C22" s="160" t="s">
        <v>104</v>
      </c>
      <c r="D22" s="61">
        <v>6121</v>
      </c>
      <c r="E22" s="482" t="s">
        <v>110</v>
      </c>
      <c r="F22" s="483" t="s">
        <v>158</v>
      </c>
      <c r="G22" s="74">
        <v>0</v>
      </c>
      <c r="H22" s="73">
        <v>60</v>
      </c>
      <c r="I22" s="400">
        <f t="shared" si="0"/>
        <v>60</v>
      </c>
      <c r="J22" s="210"/>
      <c r="K22" s="40"/>
    </row>
    <row r="23" spans="1:11" s="476" customFormat="1" ht="12.75">
      <c r="A23" s="159"/>
      <c r="B23" s="252" t="s">
        <v>67</v>
      </c>
      <c r="C23" s="160" t="s">
        <v>104</v>
      </c>
      <c r="D23" s="61">
        <v>6121</v>
      </c>
      <c r="E23" s="482" t="s">
        <v>64</v>
      </c>
      <c r="F23" s="483" t="s">
        <v>158</v>
      </c>
      <c r="G23" s="74">
        <v>0</v>
      </c>
      <c r="H23" s="485">
        <v>4425.65</v>
      </c>
      <c r="I23" s="400">
        <f t="shared" si="0"/>
        <v>4425.65</v>
      </c>
      <c r="J23" s="210"/>
      <c r="K23" s="40"/>
    </row>
    <row r="24" spans="1:11" s="476" customFormat="1" ht="12.75">
      <c r="A24" s="159"/>
      <c r="B24" s="252" t="s">
        <v>67</v>
      </c>
      <c r="C24" s="160" t="s">
        <v>104</v>
      </c>
      <c r="D24" s="61">
        <v>6121</v>
      </c>
      <c r="E24" s="482" t="s">
        <v>173</v>
      </c>
      <c r="F24" s="483" t="s">
        <v>158</v>
      </c>
      <c r="G24" s="74">
        <v>0</v>
      </c>
      <c r="H24" s="484">
        <v>25099.35</v>
      </c>
      <c r="I24" s="400">
        <f t="shared" si="0"/>
        <v>25099.35</v>
      </c>
      <c r="J24" s="210"/>
      <c r="K24" s="40"/>
    </row>
    <row r="25" spans="1:11" s="476" customFormat="1" ht="12.75">
      <c r="A25" s="159"/>
      <c r="B25" s="252" t="s">
        <v>67</v>
      </c>
      <c r="C25" s="160" t="s">
        <v>104</v>
      </c>
      <c r="D25" s="61">
        <v>6122</v>
      </c>
      <c r="E25" s="482" t="s">
        <v>64</v>
      </c>
      <c r="F25" s="483" t="s">
        <v>170</v>
      </c>
      <c r="G25" s="74">
        <v>0</v>
      </c>
      <c r="H25" s="486">
        <v>1249.75</v>
      </c>
      <c r="I25" s="400">
        <f t="shared" si="0"/>
        <v>1249.75</v>
      </c>
      <c r="J25" s="210"/>
      <c r="K25" s="40"/>
    </row>
    <row r="26" spans="1:11" s="476" customFormat="1" ht="12.75">
      <c r="A26" s="159"/>
      <c r="B26" s="252" t="s">
        <v>67</v>
      </c>
      <c r="C26" s="160" t="s">
        <v>104</v>
      </c>
      <c r="D26" s="61">
        <v>6122</v>
      </c>
      <c r="E26" s="482" t="s">
        <v>173</v>
      </c>
      <c r="F26" s="483" t="s">
        <v>170</v>
      </c>
      <c r="G26" s="74">
        <v>0</v>
      </c>
      <c r="H26" s="488">
        <v>3372.25</v>
      </c>
      <c r="I26" s="400">
        <f t="shared" si="0"/>
        <v>3372.25</v>
      </c>
      <c r="J26" s="210"/>
      <c r="K26" s="40"/>
    </row>
    <row r="27" spans="1:11" s="476" customFormat="1" ht="12.75">
      <c r="A27" s="159"/>
      <c r="B27" s="252" t="s">
        <v>67</v>
      </c>
      <c r="C27" s="160" t="s">
        <v>205</v>
      </c>
      <c r="D27" s="61">
        <v>5163</v>
      </c>
      <c r="E27" s="482" t="s">
        <v>110</v>
      </c>
      <c r="F27" s="483" t="s">
        <v>109</v>
      </c>
      <c r="G27" s="74">
        <v>0</v>
      </c>
      <c r="H27" s="489">
        <v>3</v>
      </c>
      <c r="I27" s="400">
        <f t="shared" si="0"/>
        <v>3</v>
      </c>
      <c r="J27" s="210"/>
      <c r="K27" s="40"/>
    </row>
    <row r="28" spans="1:11" s="476" customFormat="1" ht="22.5">
      <c r="A28" s="8" t="s">
        <v>101</v>
      </c>
      <c r="B28" s="270">
        <v>1750481428</v>
      </c>
      <c r="C28" s="31" t="s">
        <v>95</v>
      </c>
      <c r="D28" s="31" t="s">
        <v>95</v>
      </c>
      <c r="E28" s="150" t="s">
        <v>95</v>
      </c>
      <c r="F28" s="140" t="s">
        <v>65</v>
      </c>
      <c r="G28" s="70">
        <f>SUM(G29:G29)</f>
        <v>0</v>
      </c>
      <c r="H28" s="70">
        <f>SUM(H29:H29)</f>
        <v>2</v>
      </c>
      <c r="I28" s="481">
        <f>SUM(G28+H28)</f>
        <v>2</v>
      </c>
      <c r="J28" s="210"/>
      <c r="K28" s="40"/>
    </row>
    <row r="29" spans="1:11" s="476" customFormat="1" ht="12.75">
      <c r="A29" s="35"/>
      <c r="B29" s="273">
        <v>1750481428</v>
      </c>
      <c r="C29" s="57">
        <v>6310</v>
      </c>
      <c r="D29" s="57">
        <v>5163</v>
      </c>
      <c r="E29" s="56" t="s">
        <v>110</v>
      </c>
      <c r="F29" s="135" t="s">
        <v>109</v>
      </c>
      <c r="G29" s="74">
        <v>0</v>
      </c>
      <c r="H29" s="73">
        <v>2</v>
      </c>
      <c r="I29" s="400">
        <f>SUM(G29+H29)</f>
        <v>2</v>
      </c>
      <c r="J29" s="210"/>
      <c r="K29" s="40"/>
    </row>
    <row r="30" spans="1:11" s="476" customFormat="1" ht="22.5">
      <c r="A30" s="8" t="s">
        <v>101</v>
      </c>
      <c r="B30" s="331" t="s">
        <v>85</v>
      </c>
      <c r="C30" s="9" t="s">
        <v>95</v>
      </c>
      <c r="D30" s="9" t="s">
        <v>95</v>
      </c>
      <c r="E30" s="153" t="s">
        <v>95</v>
      </c>
      <c r="F30" s="151" t="s">
        <v>86</v>
      </c>
      <c r="G30" s="58">
        <f>SUM(G31:G48)</f>
        <v>0</v>
      </c>
      <c r="H30" s="58">
        <f>SUM(H31:H48)</f>
        <v>5050</v>
      </c>
      <c r="I30" s="481">
        <f>SUM(G30+H30)</f>
        <v>5050</v>
      </c>
      <c r="J30" s="210"/>
      <c r="K30" s="304"/>
    </row>
    <row r="31" spans="1:11" s="34" customFormat="1" ht="12.75">
      <c r="A31" s="59"/>
      <c r="B31" s="245" t="s">
        <v>85</v>
      </c>
      <c r="C31" s="12">
        <v>2143</v>
      </c>
      <c r="D31" s="41">
        <v>5139</v>
      </c>
      <c r="E31" s="83" t="s">
        <v>224</v>
      </c>
      <c r="F31" s="154" t="s">
        <v>78</v>
      </c>
      <c r="G31" s="74">
        <v>0</v>
      </c>
      <c r="H31" s="73">
        <v>25</v>
      </c>
      <c r="I31" s="400">
        <f aca="true" t="shared" si="1" ref="I31:I79">SUM(G31+H31)</f>
        <v>25</v>
      </c>
      <c r="J31" s="210"/>
      <c r="K31" s="40"/>
    </row>
    <row r="32" spans="1:11" s="34" customFormat="1" ht="12.75">
      <c r="A32" s="59"/>
      <c r="B32" s="245" t="s">
        <v>85</v>
      </c>
      <c r="C32" s="12">
        <v>2143</v>
      </c>
      <c r="D32" s="41">
        <v>5139</v>
      </c>
      <c r="E32" s="83" t="s">
        <v>115</v>
      </c>
      <c r="F32" s="154" t="s">
        <v>78</v>
      </c>
      <c r="G32" s="74">
        <v>0</v>
      </c>
      <c r="H32" s="73">
        <v>25</v>
      </c>
      <c r="I32" s="400">
        <f t="shared" si="1"/>
        <v>25</v>
      </c>
      <c r="J32" s="210"/>
      <c r="K32" s="40"/>
    </row>
    <row r="33" spans="1:11" s="34" customFormat="1" ht="12.75">
      <c r="A33" s="59"/>
      <c r="B33" s="245" t="s">
        <v>85</v>
      </c>
      <c r="C33" s="12">
        <v>2143</v>
      </c>
      <c r="D33" s="41">
        <v>5139</v>
      </c>
      <c r="E33" s="83" t="s">
        <v>116</v>
      </c>
      <c r="F33" s="154" t="s">
        <v>78</v>
      </c>
      <c r="G33" s="74">
        <v>0</v>
      </c>
      <c r="H33" s="73">
        <v>270</v>
      </c>
      <c r="I33" s="400">
        <f t="shared" si="1"/>
        <v>270</v>
      </c>
      <c r="J33" s="210"/>
      <c r="K33" s="40"/>
    </row>
    <row r="34" spans="1:11" s="34" customFormat="1" ht="12.75">
      <c r="A34" s="59"/>
      <c r="B34" s="245" t="s">
        <v>85</v>
      </c>
      <c r="C34" s="12">
        <v>2143</v>
      </c>
      <c r="D34" s="41">
        <v>5163</v>
      </c>
      <c r="E34" s="83" t="s">
        <v>224</v>
      </c>
      <c r="F34" s="154" t="s">
        <v>109</v>
      </c>
      <c r="G34" s="74">
        <v>0</v>
      </c>
      <c r="H34" s="73">
        <v>0.23</v>
      </c>
      <c r="I34" s="400">
        <f t="shared" si="1"/>
        <v>0.23</v>
      </c>
      <c r="J34" s="210"/>
      <c r="K34" s="40"/>
    </row>
    <row r="35" spans="1:11" s="34" customFormat="1" ht="12.75">
      <c r="A35" s="59"/>
      <c r="B35" s="245" t="s">
        <v>85</v>
      </c>
      <c r="C35" s="12">
        <v>2143</v>
      </c>
      <c r="D35" s="41">
        <v>5163</v>
      </c>
      <c r="E35" s="83" t="s">
        <v>115</v>
      </c>
      <c r="F35" s="154" t="s">
        <v>109</v>
      </c>
      <c r="G35" s="74">
        <v>0</v>
      </c>
      <c r="H35" s="73">
        <v>0.22</v>
      </c>
      <c r="I35" s="400">
        <f t="shared" si="1"/>
        <v>0.22</v>
      </c>
      <c r="J35" s="210"/>
      <c r="K35" s="40"/>
    </row>
    <row r="36" spans="1:11" s="34" customFormat="1" ht="12.75">
      <c r="A36" s="59"/>
      <c r="B36" s="245" t="s">
        <v>85</v>
      </c>
      <c r="C36" s="12">
        <v>2143</v>
      </c>
      <c r="D36" s="41">
        <v>5163</v>
      </c>
      <c r="E36" s="83" t="s">
        <v>116</v>
      </c>
      <c r="F36" s="154" t="s">
        <v>109</v>
      </c>
      <c r="G36" s="74">
        <v>0</v>
      </c>
      <c r="H36" s="73">
        <v>2.55</v>
      </c>
      <c r="I36" s="400">
        <f t="shared" si="1"/>
        <v>2.55</v>
      </c>
      <c r="J36" s="210"/>
      <c r="K36" s="40"/>
    </row>
    <row r="37" spans="1:11" s="34" customFormat="1" ht="12.75">
      <c r="A37" s="59"/>
      <c r="B37" s="245" t="s">
        <v>85</v>
      </c>
      <c r="C37" s="12">
        <v>2143</v>
      </c>
      <c r="D37" s="41">
        <v>5164</v>
      </c>
      <c r="E37" s="83" t="s">
        <v>224</v>
      </c>
      <c r="F37" s="154" t="s">
        <v>42</v>
      </c>
      <c r="G37" s="74">
        <v>0</v>
      </c>
      <c r="H37" s="73">
        <v>37.5</v>
      </c>
      <c r="I37" s="400">
        <f t="shared" si="1"/>
        <v>37.5</v>
      </c>
      <c r="J37" s="210"/>
      <c r="K37" s="40"/>
    </row>
    <row r="38" spans="1:11" s="34" customFormat="1" ht="12.75">
      <c r="A38" s="59"/>
      <c r="B38" s="245" t="s">
        <v>85</v>
      </c>
      <c r="C38" s="12">
        <v>2143</v>
      </c>
      <c r="D38" s="41">
        <v>5164</v>
      </c>
      <c r="E38" s="83" t="s">
        <v>115</v>
      </c>
      <c r="F38" s="154" t="s">
        <v>42</v>
      </c>
      <c r="G38" s="74">
        <v>0</v>
      </c>
      <c r="H38" s="73">
        <v>37.5</v>
      </c>
      <c r="I38" s="400">
        <f t="shared" si="1"/>
        <v>37.5</v>
      </c>
      <c r="J38" s="210"/>
      <c r="K38" s="40"/>
    </row>
    <row r="39" spans="1:11" s="34" customFormat="1" ht="12.75">
      <c r="A39" s="59"/>
      <c r="B39" s="245" t="s">
        <v>85</v>
      </c>
      <c r="C39" s="12">
        <v>2143</v>
      </c>
      <c r="D39" s="41">
        <v>5164</v>
      </c>
      <c r="E39" s="83" t="s">
        <v>116</v>
      </c>
      <c r="F39" s="154" t="s">
        <v>42</v>
      </c>
      <c r="G39" s="74">
        <v>0</v>
      </c>
      <c r="H39" s="73">
        <v>425</v>
      </c>
      <c r="I39" s="400">
        <f t="shared" si="1"/>
        <v>425</v>
      </c>
      <c r="J39" s="210"/>
      <c r="K39" s="40"/>
    </row>
    <row r="40" spans="1:11" s="34" customFormat="1" ht="12.75">
      <c r="A40" s="59"/>
      <c r="B40" s="245" t="s">
        <v>85</v>
      </c>
      <c r="C40" s="12">
        <v>2143</v>
      </c>
      <c r="D40" s="41">
        <v>5169</v>
      </c>
      <c r="E40" s="83" t="s">
        <v>224</v>
      </c>
      <c r="F40" s="154" t="s">
        <v>83</v>
      </c>
      <c r="G40" s="74">
        <v>0</v>
      </c>
      <c r="H40" s="73">
        <v>331.85</v>
      </c>
      <c r="I40" s="400">
        <f t="shared" si="1"/>
        <v>331.85</v>
      </c>
      <c r="J40" s="210"/>
      <c r="K40" s="40"/>
    </row>
    <row r="41" spans="1:11" s="34" customFormat="1" ht="12.75">
      <c r="A41" s="59"/>
      <c r="B41" s="245" t="s">
        <v>85</v>
      </c>
      <c r="C41" s="12">
        <v>2143</v>
      </c>
      <c r="D41" s="41">
        <v>5169</v>
      </c>
      <c r="E41" s="83" t="s">
        <v>115</v>
      </c>
      <c r="F41" s="154" t="s">
        <v>83</v>
      </c>
      <c r="G41" s="74">
        <v>0</v>
      </c>
      <c r="H41" s="73">
        <v>331.85</v>
      </c>
      <c r="I41" s="400">
        <f t="shared" si="1"/>
        <v>331.85</v>
      </c>
      <c r="J41" s="210"/>
      <c r="K41" s="40"/>
    </row>
    <row r="42" spans="1:11" s="34" customFormat="1" ht="12.75">
      <c r="A42" s="59"/>
      <c r="B42" s="245" t="s">
        <v>85</v>
      </c>
      <c r="C42" s="12">
        <v>2143</v>
      </c>
      <c r="D42" s="41">
        <v>5169</v>
      </c>
      <c r="E42" s="83" t="s">
        <v>116</v>
      </c>
      <c r="F42" s="154" t="s">
        <v>83</v>
      </c>
      <c r="G42" s="74">
        <v>0</v>
      </c>
      <c r="H42" s="73">
        <v>3060.3</v>
      </c>
      <c r="I42" s="400">
        <f t="shared" si="1"/>
        <v>3060.3</v>
      </c>
      <c r="J42" s="210"/>
      <c r="K42" s="40"/>
    </row>
    <row r="43" spans="1:11" s="34" customFormat="1" ht="12.75">
      <c r="A43" s="35"/>
      <c r="B43" s="245" t="s">
        <v>85</v>
      </c>
      <c r="C43" s="57">
        <v>2143</v>
      </c>
      <c r="D43" s="57">
        <v>5173</v>
      </c>
      <c r="E43" s="56" t="s">
        <v>224</v>
      </c>
      <c r="F43" s="135" t="s">
        <v>84</v>
      </c>
      <c r="G43" s="74">
        <v>0</v>
      </c>
      <c r="H43" s="73">
        <v>37.5</v>
      </c>
      <c r="I43" s="400">
        <f t="shared" si="1"/>
        <v>37.5</v>
      </c>
      <c r="J43" s="210"/>
      <c r="K43" s="40"/>
    </row>
    <row r="44" spans="1:11" s="34" customFormat="1" ht="12.75">
      <c r="A44" s="35"/>
      <c r="B44" s="245" t="s">
        <v>85</v>
      </c>
      <c r="C44" s="57">
        <v>2143</v>
      </c>
      <c r="D44" s="57">
        <v>5173</v>
      </c>
      <c r="E44" s="56" t="s">
        <v>115</v>
      </c>
      <c r="F44" s="135" t="s">
        <v>84</v>
      </c>
      <c r="G44" s="74">
        <v>0</v>
      </c>
      <c r="H44" s="73">
        <v>37.5</v>
      </c>
      <c r="I44" s="400">
        <f t="shared" si="1"/>
        <v>37.5</v>
      </c>
      <c r="J44" s="210"/>
      <c r="K44" s="40"/>
    </row>
    <row r="45" spans="1:11" s="34" customFormat="1" ht="12.75">
      <c r="A45" s="35"/>
      <c r="B45" s="245" t="s">
        <v>85</v>
      </c>
      <c r="C45" s="57">
        <v>2143</v>
      </c>
      <c r="D45" s="57">
        <v>5173</v>
      </c>
      <c r="E45" s="56" t="s">
        <v>116</v>
      </c>
      <c r="F45" s="135" t="s">
        <v>84</v>
      </c>
      <c r="G45" s="74">
        <v>0</v>
      </c>
      <c r="H45" s="73">
        <v>425</v>
      </c>
      <c r="I45" s="400">
        <f t="shared" si="1"/>
        <v>425</v>
      </c>
      <c r="J45" s="210"/>
      <c r="K45" s="40"/>
    </row>
    <row r="46" spans="1:11" s="34" customFormat="1" ht="12.75">
      <c r="A46" s="59"/>
      <c r="B46" s="245" t="s">
        <v>85</v>
      </c>
      <c r="C46" s="12">
        <v>6310</v>
      </c>
      <c r="D46" s="41">
        <v>5163</v>
      </c>
      <c r="E46" s="83" t="s">
        <v>224</v>
      </c>
      <c r="F46" s="154" t="s">
        <v>109</v>
      </c>
      <c r="G46" s="74">
        <v>0</v>
      </c>
      <c r="H46" s="73">
        <v>0.23</v>
      </c>
      <c r="I46" s="400">
        <f t="shared" si="1"/>
        <v>0.23</v>
      </c>
      <c r="J46" s="210"/>
      <c r="K46" s="40"/>
    </row>
    <row r="47" spans="1:11" s="34" customFormat="1" ht="12.75">
      <c r="A47" s="59"/>
      <c r="B47" s="245" t="s">
        <v>85</v>
      </c>
      <c r="C47" s="12">
        <v>6310</v>
      </c>
      <c r="D47" s="41">
        <v>5163</v>
      </c>
      <c r="E47" s="83" t="s">
        <v>115</v>
      </c>
      <c r="F47" s="154" t="s">
        <v>109</v>
      </c>
      <c r="G47" s="74">
        <v>0</v>
      </c>
      <c r="H47" s="73">
        <v>0.22</v>
      </c>
      <c r="I47" s="400">
        <f t="shared" si="1"/>
        <v>0.22</v>
      </c>
      <c r="J47" s="210"/>
      <c r="K47" s="40"/>
    </row>
    <row r="48" spans="1:11" s="476" customFormat="1" ht="12.75">
      <c r="A48" s="59"/>
      <c r="B48" s="245" t="s">
        <v>85</v>
      </c>
      <c r="C48" s="12">
        <v>6310</v>
      </c>
      <c r="D48" s="41">
        <v>5163</v>
      </c>
      <c r="E48" s="83" t="s">
        <v>116</v>
      </c>
      <c r="F48" s="154" t="s">
        <v>109</v>
      </c>
      <c r="G48" s="74">
        <v>0</v>
      </c>
      <c r="H48" s="73">
        <v>2.55</v>
      </c>
      <c r="I48" s="400">
        <f t="shared" si="1"/>
        <v>2.55</v>
      </c>
      <c r="J48" s="211"/>
      <c r="K48" s="304"/>
    </row>
    <row r="49" spans="1:11" s="476" customFormat="1" ht="12.75">
      <c r="A49" s="13" t="s">
        <v>87</v>
      </c>
      <c r="B49" s="270">
        <v>1750130000</v>
      </c>
      <c r="C49" s="31" t="s">
        <v>95</v>
      </c>
      <c r="D49" s="31" t="s">
        <v>95</v>
      </c>
      <c r="E49" s="156" t="s">
        <v>95</v>
      </c>
      <c r="F49" s="157" t="s">
        <v>117</v>
      </c>
      <c r="G49" s="58">
        <f>SUM(G50:G79)</f>
        <v>0</v>
      </c>
      <c r="H49" s="58">
        <f>SUM(H50:H79)</f>
        <v>1059</v>
      </c>
      <c r="I49" s="481">
        <f>SUM(G49+H49)</f>
        <v>1059</v>
      </c>
      <c r="J49" s="210"/>
      <c r="K49" s="304"/>
    </row>
    <row r="50" spans="1:11" s="476" customFormat="1" ht="12.75">
      <c r="A50" s="59"/>
      <c r="B50" s="245">
        <v>1750130000</v>
      </c>
      <c r="C50" s="68">
        <v>3636</v>
      </c>
      <c r="D50" s="68">
        <v>5173</v>
      </c>
      <c r="E50" s="67" t="s">
        <v>88</v>
      </c>
      <c r="F50" s="155" t="s">
        <v>84</v>
      </c>
      <c r="G50" s="74">
        <v>0</v>
      </c>
      <c r="H50" s="73">
        <v>18</v>
      </c>
      <c r="I50" s="400">
        <f t="shared" si="1"/>
        <v>18</v>
      </c>
      <c r="J50" s="210"/>
      <c r="K50" s="40"/>
    </row>
    <row r="51" spans="1:11" s="476" customFormat="1" ht="12.75">
      <c r="A51" s="59"/>
      <c r="B51" s="245">
        <v>1750130000</v>
      </c>
      <c r="C51" s="68">
        <v>3639</v>
      </c>
      <c r="D51" s="68">
        <v>5173</v>
      </c>
      <c r="E51" s="67" t="s">
        <v>89</v>
      </c>
      <c r="F51" s="155" t="s">
        <v>84</v>
      </c>
      <c r="G51" s="74">
        <v>0</v>
      </c>
      <c r="H51" s="73">
        <v>9</v>
      </c>
      <c r="I51" s="400">
        <f t="shared" si="1"/>
        <v>9</v>
      </c>
      <c r="J51" s="210"/>
      <c r="K51" s="40"/>
    </row>
    <row r="52" spans="1:11" s="476" customFormat="1" ht="12.75">
      <c r="A52" s="59"/>
      <c r="B52" s="245">
        <v>1750130000</v>
      </c>
      <c r="C52" s="68">
        <v>3639</v>
      </c>
      <c r="D52" s="68">
        <v>5173</v>
      </c>
      <c r="E52" s="67" t="s">
        <v>26</v>
      </c>
      <c r="F52" s="155" t="s">
        <v>84</v>
      </c>
      <c r="G52" s="74">
        <v>0</v>
      </c>
      <c r="H52" s="73">
        <v>40</v>
      </c>
      <c r="I52" s="400">
        <f t="shared" si="1"/>
        <v>40</v>
      </c>
      <c r="J52" s="210"/>
      <c r="K52" s="40"/>
    </row>
    <row r="53" spans="1:11" s="476" customFormat="1" ht="12.75">
      <c r="A53" s="59"/>
      <c r="B53" s="245">
        <v>1750130000</v>
      </c>
      <c r="C53" s="68">
        <v>3639</v>
      </c>
      <c r="D53" s="68">
        <v>5011</v>
      </c>
      <c r="E53" s="67" t="s">
        <v>88</v>
      </c>
      <c r="F53" s="155" t="s">
        <v>74</v>
      </c>
      <c r="G53" s="74">
        <v>0</v>
      </c>
      <c r="H53" s="73">
        <v>60</v>
      </c>
      <c r="I53" s="400">
        <f t="shared" si="1"/>
        <v>60</v>
      </c>
      <c r="J53" s="210"/>
      <c r="K53" s="40"/>
    </row>
    <row r="54" spans="1:11" s="476" customFormat="1" ht="12.75">
      <c r="A54" s="59"/>
      <c r="B54" s="245">
        <v>1750130000</v>
      </c>
      <c r="C54" s="68">
        <v>3639</v>
      </c>
      <c r="D54" s="68">
        <v>5011</v>
      </c>
      <c r="E54" s="67" t="s">
        <v>89</v>
      </c>
      <c r="F54" s="155" t="s">
        <v>74</v>
      </c>
      <c r="G54" s="74">
        <v>0</v>
      </c>
      <c r="H54" s="73">
        <v>30</v>
      </c>
      <c r="I54" s="400">
        <f t="shared" si="1"/>
        <v>30</v>
      </c>
      <c r="J54" s="210"/>
      <c r="K54" s="40"/>
    </row>
    <row r="55" spans="1:11" s="476" customFormat="1" ht="12.75">
      <c r="A55" s="59"/>
      <c r="B55" s="245">
        <v>1750130000</v>
      </c>
      <c r="C55" s="68">
        <v>3639</v>
      </c>
      <c r="D55" s="68">
        <v>5011</v>
      </c>
      <c r="E55" s="67" t="s">
        <v>26</v>
      </c>
      <c r="F55" s="155" t="s">
        <v>74</v>
      </c>
      <c r="G55" s="74">
        <v>0</v>
      </c>
      <c r="H55" s="73">
        <v>550</v>
      </c>
      <c r="I55" s="400">
        <f t="shared" si="1"/>
        <v>550</v>
      </c>
      <c r="J55" s="210"/>
      <c r="K55" s="40"/>
    </row>
    <row r="56" spans="1:11" s="476" customFormat="1" ht="12.75">
      <c r="A56" s="59"/>
      <c r="B56" s="245">
        <v>1750130000</v>
      </c>
      <c r="C56" s="68">
        <v>3639</v>
      </c>
      <c r="D56" s="68">
        <v>5021</v>
      </c>
      <c r="E56" s="67" t="s">
        <v>88</v>
      </c>
      <c r="F56" s="155" t="s">
        <v>210</v>
      </c>
      <c r="G56" s="74">
        <v>0</v>
      </c>
      <c r="H56" s="73">
        <v>8</v>
      </c>
      <c r="I56" s="400">
        <f t="shared" si="1"/>
        <v>8</v>
      </c>
      <c r="J56" s="210"/>
      <c r="K56" s="40"/>
    </row>
    <row r="57" spans="1:11" s="476" customFormat="1" ht="12.75">
      <c r="A57" s="59"/>
      <c r="B57" s="245">
        <v>1750130000</v>
      </c>
      <c r="C57" s="68">
        <v>3639</v>
      </c>
      <c r="D57" s="68">
        <v>5021</v>
      </c>
      <c r="E57" s="67" t="s">
        <v>89</v>
      </c>
      <c r="F57" s="155" t="s">
        <v>210</v>
      </c>
      <c r="G57" s="74">
        <v>0</v>
      </c>
      <c r="H57" s="73">
        <v>4</v>
      </c>
      <c r="I57" s="400">
        <f t="shared" si="1"/>
        <v>4</v>
      </c>
      <c r="J57" s="210"/>
      <c r="K57" s="40"/>
    </row>
    <row r="58" spans="1:11" s="476" customFormat="1" ht="12.75">
      <c r="A58" s="59"/>
      <c r="B58" s="245">
        <v>1750130000</v>
      </c>
      <c r="C58" s="68">
        <v>3639</v>
      </c>
      <c r="D58" s="68">
        <v>5021</v>
      </c>
      <c r="E58" s="67" t="s">
        <v>26</v>
      </c>
      <c r="F58" s="155" t="s">
        <v>210</v>
      </c>
      <c r="G58" s="74">
        <v>0</v>
      </c>
      <c r="H58" s="73">
        <v>40</v>
      </c>
      <c r="I58" s="400">
        <f t="shared" si="1"/>
        <v>40</v>
      </c>
      <c r="J58" s="210"/>
      <c r="K58" s="40"/>
    </row>
    <row r="59" spans="1:11" s="476" customFormat="1" ht="12.75">
      <c r="A59" s="59"/>
      <c r="B59" s="245">
        <v>1750130000</v>
      </c>
      <c r="C59" s="68">
        <v>3639</v>
      </c>
      <c r="D59" s="68">
        <v>5031</v>
      </c>
      <c r="E59" s="67" t="s">
        <v>88</v>
      </c>
      <c r="F59" s="155" t="s">
        <v>27</v>
      </c>
      <c r="G59" s="74">
        <v>0</v>
      </c>
      <c r="H59" s="73">
        <v>20</v>
      </c>
      <c r="I59" s="400">
        <f t="shared" si="1"/>
        <v>20</v>
      </c>
      <c r="J59" s="210"/>
      <c r="K59" s="40"/>
    </row>
    <row r="60" spans="1:11" s="476" customFormat="1" ht="12.75">
      <c r="A60" s="59"/>
      <c r="B60" s="245">
        <v>1750130000</v>
      </c>
      <c r="C60" s="68">
        <v>3639</v>
      </c>
      <c r="D60" s="68">
        <v>5031</v>
      </c>
      <c r="E60" s="67" t="s">
        <v>89</v>
      </c>
      <c r="F60" s="155" t="s">
        <v>27</v>
      </c>
      <c r="G60" s="74">
        <v>0</v>
      </c>
      <c r="H60" s="73">
        <v>10</v>
      </c>
      <c r="I60" s="400">
        <f t="shared" si="1"/>
        <v>10</v>
      </c>
      <c r="J60" s="210"/>
      <c r="K60" s="40"/>
    </row>
    <row r="61" spans="1:11" s="476" customFormat="1" ht="12.75">
      <c r="A61" s="59"/>
      <c r="B61" s="245">
        <v>1750130000</v>
      </c>
      <c r="C61" s="68">
        <v>3639</v>
      </c>
      <c r="D61" s="68">
        <v>5031</v>
      </c>
      <c r="E61" s="67" t="s">
        <v>26</v>
      </c>
      <c r="F61" s="155" t="s">
        <v>27</v>
      </c>
      <c r="G61" s="74">
        <v>0</v>
      </c>
      <c r="H61" s="73">
        <v>100</v>
      </c>
      <c r="I61" s="400">
        <f t="shared" si="1"/>
        <v>100</v>
      </c>
      <c r="J61" s="210"/>
      <c r="K61" s="40"/>
    </row>
    <row r="62" spans="1:11" s="476" customFormat="1" ht="12.75">
      <c r="A62" s="59"/>
      <c r="B62" s="245">
        <v>1750130000</v>
      </c>
      <c r="C62" s="68">
        <v>3639</v>
      </c>
      <c r="D62" s="68">
        <v>5032</v>
      </c>
      <c r="E62" s="67" t="s">
        <v>88</v>
      </c>
      <c r="F62" s="155" t="s">
        <v>76</v>
      </c>
      <c r="G62" s="74">
        <v>0</v>
      </c>
      <c r="H62" s="73">
        <v>12</v>
      </c>
      <c r="I62" s="400">
        <f t="shared" si="1"/>
        <v>12</v>
      </c>
      <c r="J62" s="210"/>
      <c r="K62" s="40"/>
    </row>
    <row r="63" spans="1:11" s="476" customFormat="1" ht="12.75">
      <c r="A63" s="59"/>
      <c r="B63" s="245">
        <v>1750130000</v>
      </c>
      <c r="C63" s="68">
        <v>3639</v>
      </c>
      <c r="D63" s="68">
        <v>5032</v>
      </c>
      <c r="E63" s="67" t="s">
        <v>89</v>
      </c>
      <c r="F63" s="155" t="s">
        <v>76</v>
      </c>
      <c r="G63" s="74">
        <v>0</v>
      </c>
      <c r="H63" s="73">
        <v>6</v>
      </c>
      <c r="I63" s="400">
        <f t="shared" si="1"/>
        <v>6</v>
      </c>
      <c r="J63" s="210"/>
      <c r="K63" s="40"/>
    </row>
    <row r="64" spans="1:11" s="476" customFormat="1" ht="12.75">
      <c r="A64" s="59"/>
      <c r="B64" s="245">
        <v>1750130000</v>
      </c>
      <c r="C64" s="68">
        <v>3639</v>
      </c>
      <c r="D64" s="68">
        <v>5032</v>
      </c>
      <c r="E64" s="67" t="s">
        <v>26</v>
      </c>
      <c r="F64" s="155" t="s">
        <v>76</v>
      </c>
      <c r="G64" s="74">
        <v>0</v>
      </c>
      <c r="H64" s="73">
        <v>40</v>
      </c>
      <c r="I64" s="400">
        <f t="shared" si="1"/>
        <v>40</v>
      </c>
      <c r="J64" s="210"/>
      <c r="K64" s="40"/>
    </row>
    <row r="65" spans="1:11" s="476" customFormat="1" ht="12.75">
      <c r="A65" s="59"/>
      <c r="B65" s="245">
        <v>1750130000</v>
      </c>
      <c r="C65" s="68">
        <v>3639</v>
      </c>
      <c r="D65" s="68">
        <v>5139</v>
      </c>
      <c r="E65" s="67" t="s">
        <v>88</v>
      </c>
      <c r="F65" s="155" t="s">
        <v>78</v>
      </c>
      <c r="G65" s="74">
        <v>0</v>
      </c>
      <c r="H65" s="73">
        <v>4</v>
      </c>
      <c r="I65" s="400">
        <f t="shared" si="1"/>
        <v>4</v>
      </c>
      <c r="J65" s="210"/>
      <c r="K65" s="40"/>
    </row>
    <row r="66" spans="1:11" s="476" customFormat="1" ht="12.75">
      <c r="A66" s="59"/>
      <c r="B66" s="245">
        <v>1750130000</v>
      </c>
      <c r="C66" s="68">
        <v>3639</v>
      </c>
      <c r="D66" s="68">
        <v>5139</v>
      </c>
      <c r="E66" s="67" t="s">
        <v>89</v>
      </c>
      <c r="F66" s="155" t="s">
        <v>78</v>
      </c>
      <c r="G66" s="74">
        <v>0</v>
      </c>
      <c r="H66" s="73">
        <v>2</v>
      </c>
      <c r="I66" s="400">
        <f t="shared" si="1"/>
        <v>2</v>
      </c>
      <c r="J66" s="210"/>
      <c r="K66" s="40"/>
    </row>
    <row r="67" spans="1:11" s="476" customFormat="1" ht="12.75">
      <c r="A67" s="59"/>
      <c r="B67" s="245">
        <v>1750130000</v>
      </c>
      <c r="C67" s="68">
        <v>3639</v>
      </c>
      <c r="D67" s="68">
        <v>5139</v>
      </c>
      <c r="E67" s="67" t="s">
        <v>26</v>
      </c>
      <c r="F67" s="155" t="s">
        <v>78</v>
      </c>
      <c r="G67" s="74">
        <v>0</v>
      </c>
      <c r="H67" s="73">
        <v>20</v>
      </c>
      <c r="I67" s="400">
        <f t="shared" si="1"/>
        <v>20</v>
      </c>
      <c r="J67" s="210"/>
      <c r="K67" s="40"/>
    </row>
    <row r="68" spans="1:11" s="476" customFormat="1" ht="12.75">
      <c r="A68" s="59"/>
      <c r="B68" s="245">
        <v>1750130000</v>
      </c>
      <c r="C68" s="68">
        <v>3639</v>
      </c>
      <c r="D68" s="68">
        <v>5163</v>
      </c>
      <c r="E68" s="67" t="s">
        <v>88</v>
      </c>
      <c r="F68" s="155" t="s">
        <v>79</v>
      </c>
      <c r="G68" s="74">
        <v>0</v>
      </c>
      <c r="H68" s="73">
        <v>2</v>
      </c>
      <c r="I68" s="400">
        <f t="shared" si="1"/>
        <v>2</v>
      </c>
      <c r="J68" s="210"/>
      <c r="K68" s="304"/>
    </row>
    <row r="69" spans="1:11" s="476" customFormat="1" ht="12.75">
      <c r="A69" s="59"/>
      <c r="B69" s="245">
        <v>1750130000</v>
      </c>
      <c r="C69" s="68">
        <v>3639</v>
      </c>
      <c r="D69" s="68">
        <v>5163</v>
      </c>
      <c r="E69" s="67" t="s">
        <v>89</v>
      </c>
      <c r="F69" s="155" t="s">
        <v>79</v>
      </c>
      <c r="G69" s="74">
        <v>0</v>
      </c>
      <c r="H69" s="73">
        <v>1</v>
      </c>
      <c r="I69" s="400">
        <f t="shared" si="1"/>
        <v>1</v>
      </c>
      <c r="J69" s="210"/>
      <c r="K69" s="40"/>
    </row>
    <row r="70" spans="1:11" s="476" customFormat="1" ht="12.75">
      <c r="A70" s="59"/>
      <c r="B70" s="245">
        <v>1750130000</v>
      </c>
      <c r="C70" s="68">
        <v>3639</v>
      </c>
      <c r="D70" s="68">
        <v>5163</v>
      </c>
      <c r="E70" s="67" t="s">
        <v>26</v>
      </c>
      <c r="F70" s="155" t="s">
        <v>79</v>
      </c>
      <c r="G70" s="74">
        <v>0</v>
      </c>
      <c r="H70" s="73">
        <v>5</v>
      </c>
      <c r="I70" s="400">
        <f t="shared" si="1"/>
        <v>5</v>
      </c>
      <c r="J70" s="210"/>
      <c r="K70" s="40"/>
    </row>
    <row r="71" spans="1:11" s="476" customFormat="1" ht="12.75">
      <c r="A71" s="59"/>
      <c r="B71" s="245">
        <v>1750130000</v>
      </c>
      <c r="C71" s="68">
        <v>3639</v>
      </c>
      <c r="D71" s="68">
        <v>5169</v>
      </c>
      <c r="E71" s="67" t="s">
        <v>88</v>
      </c>
      <c r="F71" s="155" t="s">
        <v>83</v>
      </c>
      <c r="G71" s="74">
        <v>0</v>
      </c>
      <c r="H71" s="73">
        <v>4</v>
      </c>
      <c r="I71" s="400">
        <f t="shared" si="1"/>
        <v>4</v>
      </c>
      <c r="J71" s="210"/>
      <c r="K71" s="40"/>
    </row>
    <row r="72" spans="1:11" s="476" customFormat="1" ht="12.75">
      <c r="A72" s="59"/>
      <c r="B72" s="245">
        <v>1750130000</v>
      </c>
      <c r="C72" s="68">
        <v>3639</v>
      </c>
      <c r="D72" s="68">
        <v>5169</v>
      </c>
      <c r="E72" s="67" t="s">
        <v>89</v>
      </c>
      <c r="F72" s="155" t="s">
        <v>83</v>
      </c>
      <c r="G72" s="74">
        <v>0</v>
      </c>
      <c r="H72" s="73">
        <v>2</v>
      </c>
      <c r="I72" s="400">
        <f t="shared" si="1"/>
        <v>2</v>
      </c>
      <c r="J72" s="210"/>
      <c r="K72" s="241"/>
    </row>
    <row r="73" spans="1:11" s="476" customFormat="1" ht="12.75">
      <c r="A73" s="59"/>
      <c r="B73" s="245">
        <v>1750130000</v>
      </c>
      <c r="C73" s="68">
        <v>3639</v>
      </c>
      <c r="D73" s="68">
        <v>5169</v>
      </c>
      <c r="E73" s="67" t="s">
        <v>26</v>
      </c>
      <c r="F73" s="155" t="s">
        <v>83</v>
      </c>
      <c r="G73" s="74">
        <v>0</v>
      </c>
      <c r="H73" s="73">
        <v>20</v>
      </c>
      <c r="I73" s="400">
        <f t="shared" si="1"/>
        <v>20</v>
      </c>
      <c r="J73" s="210"/>
      <c r="K73" s="40"/>
    </row>
    <row r="74" spans="1:11" s="476" customFormat="1" ht="12.75">
      <c r="A74" s="59"/>
      <c r="B74" s="245">
        <v>1750130000</v>
      </c>
      <c r="C74" s="68">
        <v>3639</v>
      </c>
      <c r="D74" s="68">
        <v>5175</v>
      </c>
      <c r="E74" s="67" t="s">
        <v>88</v>
      </c>
      <c r="F74" s="155" t="s">
        <v>28</v>
      </c>
      <c r="G74" s="74">
        <v>0</v>
      </c>
      <c r="H74" s="73">
        <v>4</v>
      </c>
      <c r="I74" s="400">
        <f t="shared" si="1"/>
        <v>4</v>
      </c>
      <c r="J74" s="212"/>
      <c r="K74" s="40"/>
    </row>
    <row r="75" spans="1:11" s="476" customFormat="1" ht="12.75">
      <c r="A75" s="59"/>
      <c r="B75" s="245">
        <v>1750130000</v>
      </c>
      <c r="C75" s="68">
        <v>3639</v>
      </c>
      <c r="D75" s="68">
        <v>5175</v>
      </c>
      <c r="E75" s="67" t="s">
        <v>89</v>
      </c>
      <c r="F75" s="155" t="s">
        <v>28</v>
      </c>
      <c r="G75" s="74">
        <v>0</v>
      </c>
      <c r="H75" s="73">
        <v>2</v>
      </c>
      <c r="I75" s="400">
        <f t="shared" si="1"/>
        <v>2</v>
      </c>
      <c r="J75" s="212"/>
      <c r="K75" s="40"/>
    </row>
    <row r="76" spans="1:11" s="476" customFormat="1" ht="12.75">
      <c r="A76" s="59"/>
      <c r="B76" s="245">
        <v>1750130000</v>
      </c>
      <c r="C76" s="68">
        <v>3639</v>
      </c>
      <c r="D76" s="68">
        <v>5175</v>
      </c>
      <c r="E76" s="67" t="s">
        <v>26</v>
      </c>
      <c r="F76" s="155" t="s">
        <v>28</v>
      </c>
      <c r="G76" s="74">
        <v>0</v>
      </c>
      <c r="H76" s="73">
        <v>20</v>
      </c>
      <c r="I76" s="400">
        <f t="shared" si="1"/>
        <v>20</v>
      </c>
      <c r="J76" s="210"/>
      <c r="K76" s="40"/>
    </row>
    <row r="77" spans="1:11" s="476" customFormat="1" ht="12.75">
      <c r="A77" s="59"/>
      <c r="B77" s="245">
        <v>1750130000</v>
      </c>
      <c r="C77" s="68">
        <v>3639</v>
      </c>
      <c r="D77" s="68">
        <v>5424</v>
      </c>
      <c r="E77" s="67" t="s">
        <v>88</v>
      </c>
      <c r="F77" s="155" t="s">
        <v>169</v>
      </c>
      <c r="G77" s="74">
        <v>0</v>
      </c>
      <c r="H77" s="73">
        <v>4</v>
      </c>
      <c r="I77" s="400">
        <f t="shared" si="1"/>
        <v>4</v>
      </c>
      <c r="J77" s="210"/>
      <c r="K77" s="40"/>
    </row>
    <row r="78" spans="1:11" s="476" customFormat="1" ht="12.75">
      <c r="A78" s="59"/>
      <c r="B78" s="245">
        <v>1750130000</v>
      </c>
      <c r="C78" s="68">
        <v>3639</v>
      </c>
      <c r="D78" s="68">
        <v>5424</v>
      </c>
      <c r="E78" s="67" t="s">
        <v>89</v>
      </c>
      <c r="F78" s="155" t="s">
        <v>169</v>
      </c>
      <c r="G78" s="74">
        <v>0</v>
      </c>
      <c r="H78" s="73">
        <v>2</v>
      </c>
      <c r="I78" s="400">
        <f t="shared" si="1"/>
        <v>2</v>
      </c>
      <c r="J78" s="210"/>
      <c r="K78" s="40"/>
    </row>
    <row r="79" spans="1:11" s="476" customFormat="1" ht="12.75">
      <c r="A79" s="59"/>
      <c r="B79" s="245">
        <v>1750130000</v>
      </c>
      <c r="C79" s="68">
        <v>3639</v>
      </c>
      <c r="D79" s="68">
        <v>5424</v>
      </c>
      <c r="E79" s="67" t="s">
        <v>26</v>
      </c>
      <c r="F79" s="155" t="s">
        <v>169</v>
      </c>
      <c r="G79" s="74">
        <v>0</v>
      </c>
      <c r="H79" s="73">
        <v>20</v>
      </c>
      <c r="I79" s="400">
        <f t="shared" si="1"/>
        <v>20</v>
      </c>
      <c r="J79" s="210"/>
      <c r="K79" s="40"/>
    </row>
    <row r="80" spans="1:11" s="476" customFormat="1" ht="12.75">
      <c r="A80" s="13" t="s">
        <v>87</v>
      </c>
      <c r="B80" s="270">
        <v>1750140000</v>
      </c>
      <c r="C80" s="31" t="s">
        <v>95</v>
      </c>
      <c r="D80" s="31" t="s">
        <v>95</v>
      </c>
      <c r="E80" s="156" t="s">
        <v>95</v>
      </c>
      <c r="F80" s="157" t="s">
        <v>118</v>
      </c>
      <c r="G80" s="58">
        <f>SUM(G81:G110)</f>
        <v>0</v>
      </c>
      <c r="H80" s="58">
        <f>SUM(H81:H110)</f>
        <v>632</v>
      </c>
      <c r="I80" s="481">
        <f>SUM(G80+H80)</f>
        <v>632</v>
      </c>
      <c r="J80" s="210"/>
      <c r="K80" s="40"/>
    </row>
    <row r="81" spans="1:11" s="476" customFormat="1" ht="12.75">
      <c r="A81" s="59"/>
      <c r="B81" s="245">
        <v>1750140000</v>
      </c>
      <c r="C81" s="68">
        <v>3639</v>
      </c>
      <c r="D81" s="68">
        <v>5011</v>
      </c>
      <c r="E81" s="67" t="s">
        <v>88</v>
      </c>
      <c r="F81" s="155" t="s">
        <v>74</v>
      </c>
      <c r="G81" s="74">
        <v>0</v>
      </c>
      <c r="H81" s="73">
        <v>40</v>
      </c>
      <c r="I81" s="400">
        <f aca="true" t="shared" si="2" ref="I81:I110">SUM(G81+H81)</f>
        <v>40</v>
      </c>
      <c r="J81" s="210"/>
      <c r="K81" s="40"/>
    </row>
    <row r="82" spans="1:11" s="476" customFormat="1" ht="12.75">
      <c r="A82" s="59"/>
      <c r="B82" s="245">
        <v>1750140000</v>
      </c>
      <c r="C82" s="68">
        <v>3639</v>
      </c>
      <c r="D82" s="68">
        <v>5011</v>
      </c>
      <c r="E82" s="67" t="s">
        <v>89</v>
      </c>
      <c r="F82" s="155" t="s">
        <v>74</v>
      </c>
      <c r="G82" s="74">
        <v>0</v>
      </c>
      <c r="H82" s="73">
        <v>20</v>
      </c>
      <c r="I82" s="400">
        <f t="shared" si="2"/>
        <v>20</v>
      </c>
      <c r="J82" s="210"/>
      <c r="K82" s="40"/>
    </row>
    <row r="83" spans="1:11" s="476" customFormat="1" ht="12.75">
      <c r="A83" s="59"/>
      <c r="B83" s="245">
        <v>1750140000</v>
      </c>
      <c r="C83" s="68">
        <v>3639</v>
      </c>
      <c r="D83" s="68">
        <v>5011</v>
      </c>
      <c r="E83" s="67" t="s">
        <v>29</v>
      </c>
      <c r="F83" s="155" t="s">
        <v>74</v>
      </c>
      <c r="G83" s="74">
        <v>0</v>
      </c>
      <c r="H83" s="73">
        <v>210</v>
      </c>
      <c r="I83" s="400">
        <f t="shared" si="2"/>
        <v>210</v>
      </c>
      <c r="J83" s="210"/>
      <c r="K83" s="40"/>
    </row>
    <row r="84" spans="1:11" s="476" customFormat="1" ht="12.75">
      <c r="A84" s="59"/>
      <c r="B84" s="245">
        <v>1750140000</v>
      </c>
      <c r="C84" s="68">
        <v>3639</v>
      </c>
      <c r="D84" s="68">
        <v>5021</v>
      </c>
      <c r="E84" s="67" t="s">
        <v>88</v>
      </c>
      <c r="F84" s="155" t="s">
        <v>210</v>
      </c>
      <c r="G84" s="74">
        <v>0</v>
      </c>
      <c r="H84" s="73">
        <v>6</v>
      </c>
      <c r="I84" s="400">
        <f t="shared" si="2"/>
        <v>6</v>
      </c>
      <c r="J84" s="210"/>
      <c r="K84" s="40"/>
    </row>
    <row r="85" spans="1:11" s="476" customFormat="1" ht="12.75">
      <c r="A85" s="59"/>
      <c r="B85" s="245">
        <v>1750140000</v>
      </c>
      <c r="C85" s="68">
        <v>3639</v>
      </c>
      <c r="D85" s="68">
        <v>5021</v>
      </c>
      <c r="E85" s="67" t="s">
        <v>89</v>
      </c>
      <c r="F85" s="155" t="s">
        <v>210</v>
      </c>
      <c r="G85" s="74">
        <v>0</v>
      </c>
      <c r="H85" s="73">
        <v>3</v>
      </c>
      <c r="I85" s="400">
        <f t="shared" si="2"/>
        <v>3</v>
      </c>
      <c r="J85" s="210"/>
      <c r="K85" s="40"/>
    </row>
    <row r="86" spans="1:11" s="476" customFormat="1" ht="12.75">
      <c r="A86" s="59"/>
      <c r="B86" s="245">
        <v>1750140000</v>
      </c>
      <c r="C86" s="68">
        <v>3639</v>
      </c>
      <c r="D86" s="68">
        <v>5021</v>
      </c>
      <c r="E86" s="67" t="s">
        <v>29</v>
      </c>
      <c r="F86" s="155" t="s">
        <v>210</v>
      </c>
      <c r="G86" s="74">
        <v>0</v>
      </c>
      <c r="H86" s="73">
        <v>20</v>
      </c>
      <c r="I86" s="400">
        <f t="shared" si="2"/>
        <v>20</v>
      </c>
      <c r="J86" s="210"/>
      <c r="K86" s="40"/>
    </row>
    <row r="87" spans="1:11" s="476" customFormat="1" ht="12.75">
      <c r="A87" s="59"/>
      <c r="B87" s="245">
        <v>1750140000</v>
      </c>
      <c r="C87" s="68">
        <v>3639</v>
      </c>
      <c r="D87" s="68">
        <v>5031</v>
      </c>
      <c r="E87" s="67" t="s">
        <v>88</v>
      </c>
      <c r="F87" s="155" t="s">
        <v>27</v>
      </c>
      <c r="G87" s="74">
        <v>0</v>
      </c>
      <c r="H87" s="73">
        <v>20</v>
      </c>
      <c r="I87" s="400">
        <f t="shared" si="2"/>
        <v>20</v>
      </c>
      <c r="J87" s="210"/>
      <c r="K87" s="40"/>
    </row>
    <row r="88" spans="1:11" s="476" customFormat="1" ht="12.75">
      <c r="A88" s="59"/>
      <c r="B88" s="245">
        <v>1750140000</v>
      </c>
      <c r="C88" s="68">
        <v>3639</v>
      </c>
      <c r="D88" s="68">
        <v>5031</v>
      </c>
      <c r="E88" s="67" t="s">
        <v>89</v>
      </c>
      <c r="F88" s="155" t="s">
        <v>27</v>
      </c>
      <c r="G88" s="74">
        <v>0</v>
      </c>
      <c r="H88" s="73">
        <v>10</v>
      </c>
      <c r="I88" s="400">
        <f t="shared" si="2"/>
        <v>10</v>
      </c>
      <c r="J88" s="210"/>
      <c r="K88" s="40"/>
    </row>
    <row r="89" spans="1:11" s="476" customFormat="1" ht="12.75">
      <c r="A89" s="59"/>
      <c r="B89" s="245">
        <v>1750140000</v>
      </c>
      <c r="C89" s="68">
        <v>3639</v>
      </c>
      <c r="D89" s="68">
        <v>5031</v>
      </c>
      <c r="E89" s="67" t="s">
        <v>29</v>
      </c>
      <c r="F89" s="155" t="s">
        <v>27</v>
      </c>
      <c r="G89" s="74">
        <v>0</v>
      </c>
      <c r="H89" s="73">
        <v>70</v>
      </c>
      <c r="I89" s="400">
        <f t="shared" si="2"/>
        <v>70</v>
      </c>
      <c r="J89" s="210"/>
      <c r="K89" s="40"/>
    </row>
    <row r="90" spans="1:11" s="476" customFormat="1" ht="12.75">
      <c r="A90" s="59"/>
      <c r="B90" s="245">
        <v>1750140000</v>
      </c>
      <c r="C90" s="68">
        <v>3639</v>
      </c>
      <c r="D90" s="68">
        <v>5032</v>
      </c>
      <c r="E90" s="67" t="s">
        <v>88</v>
      </c>
      <c r="F90" s="155" t="s">
        <v>76</v>
      </c>
      <c r="G90" s="74">
        <v>0</v>
      </c>
      <c r="H90" s="73">
        <v>10</v>
      </c>
      <c r="I90" s="400">
        <f t="shared" si="2"/>
        <v>10</v>
      </c>
      <c r="J90" s="210"/>
      <c r="K90" s="40"/>
    </row>
    <row r="91" spans="1:11" s="476" customFormat="1" ht="12.75">
      <c r="A91" s="59"/>
      <c r="B91" s="245">
        <v>1750140000</v>
      </c>
      <c r="C91" s="68">
        <v>3639</v>
      </c>
      <c r="D91" s="68">
        <v>5032</v>
      </c>
      <c r="E91" s="67" t="s">
        <v>89</v>
      </c>
      <c r="F91" s="155" t="s">
        <v>76</v>
      </c>
      <c r="G91" s="74">
        <v>0</v>
      </c>
      <c r="H91" s="73">
        <v>5</v>
      </c>
      <c r="I91" s="400">
        <f t="shared" si="2"/>
        <v>5</v>
      </c>
      <c r="J91" s="210"/>
      <c r="K91" s="40"/>
    </row>
    <row r="92" spans="1:11" s="476" customFormat="1" ht="12.75">
      <c r="A92" s="59"/>
      <c r="B92" s="245">
        <v>1750140000</v>
      </c>
      <c r="C92" s="68">
        <v>3639</v>
      </c>
      <c r="D92" s="68">
        <v>5032</v>
      </c>
      <c r="E92" s="67" t="s">
        <v>29</v>
      </c>
      <c r="F92" s="155" t="s">
        <v>76</v>
      </c>
      <c r="G92" s="74">
        <v>0</v>
      </c>
      <c r="H92" s="73">
        <v>40</v>
      </c>
      <c r="I92" s="400">
        <f t="shared" si="2"/>
        <v>40</v>
      </c>
      <c r="J92" s="210"/>
      <c r="K92" s="40"/>
    </row>
    <row r="93" spans="1:11" s="476" customFormat="1" ht="12.75">
      <c r="A93" s="59"/>
      <c r="B93" s="245">
        <v>1750140000</v>
      </c>
      <c r="C93" s="68">
        <v>3639</v>
      </c>
      <c r="D93" s="68">
        <v>5139</v>
      </c>
      <c r="E93" s="67" t="s">
        <v>88</v>
      </c>
      <c r="F93" s="155" t="s">
        <v>78</v>
      </c>
      <c r="G93" s="74">
        <v>0</v>
      </c>
      <c r="H93" s="73">
        <v>4</v>
      </c>
      <c r="I93" s="400">
        <f t="shared" si="2"/>
        <v>4</v>
      </c>
      <c r="J93" s="210"/>
      <c r="K93" s="40"/>
    </row>
    <row r="94" spans="1:11" s="476" customFormat="1" ht="12.75">
      <c r="A94" s="59"/>
      <c r="B94" s="245">
        <v>1750140000</v>
      </c>
      <c r="C94" s="68">
        <v>3639</v>
      </c>
      <c r="D94" s="68">
        <v>5139</v>
      </c>
      <c r="E94" s="67" t="s">
        <v>89</v>
      </c>
      <c r="F94" s="155" t="s">
        <v>78</v>
      </c>
      <c r="G94" s="74">
        <v>0</v>
      </c>
      <c r="H94" s="73">
        <v>2</v>
      </c>
      <c r="I94" s="400">
        <f t="shared" si="2"/>
        <v>2</v>
      </c>
      <c r="J94" s="210"/>
      <c r="K94" s="40"/>
    </row>
    <row r="95" spans="1:11" s="476" customFormat="1" ht="12.75">
      <c r="A95" s="59"/>
      <c r="B95" s="245">
        <v>1750140000</v>
      </c>
      <c r="C95" s="68">
        <v>3639</v>
      </c>
      <c r="D95" s="68">
        <v>5139</v>
      </c>
      <c r="E95" s="67" t="s">
        <v>29</v>
      </c>
      <c r="F95" s="155" t="s">
        <v>78</v>
      </c>
      <c r="G95" s="74">
        <v>0</v>
      </c>
      <c r="H95" s="73">
        <v>14</v>
      </c>
      <c r="I95" s="400">
        <f t="shared" si="2"/>
        <v>14</v>
      </c>
      <c r="J95" s="210"/>
      <c r="K95" s="40"/>
    </row>
    <row r="96" spans="1:11" s="476" customFormat="1" ht="12.75">
      <c r="A96" s="59"/>
      <c r="B96" s="245">
        <v>1750140000</v>
      </c>
      <c r="C96" s="68">
        <v>3639</v>
      </c>
      <c r="D96" s="68">
        <v>5163</v>
      </c>
      <c r="E96" s="67" t="s">
        <v>88</v>
      </c>
      <c r="F96" s="155" t="s">
        <v>79</v>
      </c>
      <c r="G96" s="74">
        <v>0</v>
      </c>
      <c r="H96" s="73">
        <v>2</v>
      </c>
      <c r="I96" s="400">
        <f t="shared" si="2"/>
        <v>2</v>
      </c>
      <c r="J96" s="210"/>
      <c r="K96" s="40"/>
    </row>
    <row r="97" spans="1:11" s="476" customFormat="1" ht="12.75">
      <c r="A97" s="59"/>
      <c r="B97" s="245">
        <v>1750140000</v>
      </c>
      <c r="C97" s="68">
        <v>3639</v>
      </c>
      <c r="D97" s="68">
        <v>5163</v>
      </c>
      <c r="E97" s="67" t="s">
        <v>89</v>
      </c>
      <c r="F97" s="155" t="s">
        <v>79</v>
      </c>
      <c r="G97" s="74">
        <v>0</v>
      </c>
      <c r="H97" s="73">
        <v>1</v>
      </c>
      <c r="I97" s="400">
        <f t="shared" si="2"/>
        <v>1</v>
      </c>
      <c r="J97" s="210"/>
      <c r="K97" s="40"/>
    </row>
    <row r="98" spans="1:11" s="476" customFormat="1" ht="12.75">
      <c r="A98" s="59"/>
      <c r="B98" s="245">
        <v>1750140000</v>
      </c>
      <c r="C98" s="68">
        <v>3639</v>
      </c>
      <c r="D98" s="68">
        <v>5163</v>
      </c>
      <c r="E98" s="67" t="s">
        <v>29</v>
      </c>
      <c r="F98" s="155" t="s">
        <v>79</v>
      </c>
      <c r="G98" s="74">
        <v>0</v>
      </c>
      <c r="H98" s="73">
        <v>4</v>
      </c>
      <c r="I98" s="400">
        <f t="shared" si="2"/>
        <v>4</v>
      </c>
      <c r="J98" s="210"/>
      <c r="K98" s="40"/>
    </row>
    <row r="99" spans="1:11" s="476" customFormat="1" ht="12.75">
      <c r="A99" s="59"/>
      <c r="B99" s="245">
        <v>1750140000</v>
      </c>
      <c r="C99" s="68">
        <v>3639</v>
      </c>
      <c r="D99" s="68">
        <v>5169</v>
      </c>
      <c r="E99" s="67" t="s">
        <v>88</v>
      </c>
      <c r="F99" s="155" t="s">
        <v>83</v>
      </c>
      <c r="G99" s="74">
        <v>0</v>
      </c>
      <c r="H99" s="73">
        <v>10</v>
      </c>
      <c r="I99" s="400">
        <f t="shared" si="2"/>
        <v>10</v>
      </c>
      <c r="J99" s="210"/>
      <c r="K99" s="40"/>
    </row>
    <row r="100" spans="1:11" s="476" customFormat="1" ht="12.75">
      <c r="A100" s="59"/>
      <c r="B100" s="245">
        <v>1750140000</v>
      </c>
      <c r="C100" s="68">
        <v>3639</v>
      </c>
      <c r="D100" s="68">
        <v>5169</v>
      </c>
      <c r="E100" s="67" t="s">
        <v>89</v>
      </c>
      <c r="F100" s="155" t="s">
        <v>83</v>
      </c>
      <c r="G100" s="74">
        <v>0</v>
      </c>
      <c r="H100" s="73">
        <v>5</v>
      </c>
      <c r="I100" s="400">
        <f t="shared" si="2"/>
        <v>5</v>
      </c>
      <c r="J100" s="210"/>
      <c r="K100" s="40"/>
    </row>
    <row r="101" spans="1:11" s="476" customFormat="1" ht="12.75">
      <c r="A101" s="59"/>
      <c r="B101" s="245">
        <v>1750140000</v>
      </c>
      <c r="C101" s="68">
        <v>3639</v>
      </c>
      <c r="D101" s="68">
        <v>5169</v>
      </c>
      <c r="E101" s="67" t="s">
        <v>29</v>
      </c>
      <c r="F101" s="155" t="s">
        <v>83</v>
      </c>
      <c r="G101" s="74">
        <v>0</v>
      </c>
      <c r="H101" s="73">
        <v>25</v>
      </c>
      <c r="I101" s="400">
        <f t="shared" si="2"/>
        <v>25</v>
      </c>
      <c r="J101" s="210"/>
      <c r="K101" s="40"/>
    </row>
    <row r="102" spans="1:11" s="476" customFormat="1" ht="12.75">
      <c r="A102" s="59"/>
      <c r="B102" s="245">
        <v>1750140000</v>
      </c>
      <c r="C102" s="68">
        <v>3639</v>
      </c>
      <c r="D102" s="68">
        <v>5173</v>
      </c>
      <c r="E102" s="67" t="s">
        <v>88</v>
      </c>
      <c r="F102" s="155" t="s">
        <v>84</v>
      </c>
      <c r="G102" s="74">
        <v>0</v>
      </c>
      <c r="H102" s="73">
        <v>18</v>
      </c>
      <c r="I102" s="400">
        <f t="shared" si="2"/>
        <v>18</v>
      </c>
      <c r="J102" s="210"/>
      <c r="K102" s="40"/>
    </row>
    <row r="103" spans="1:11" s="476" customFormat="1" ht="12.75">
      <c r="A103" s="59"/>
      <c r="B103" s="245">
        <v>1750140000</v>
      </c>
      <c r="C103" s="68">
        <v>3639</v>
      </c>
      <c r="D103" s="68">
        <v>5173</v>
      </c>
      <c r="E103" s="67" t="s">
        <v>89</v>
      </c>
      <c r="F103" s="155" t="s">
        <v>84</v>
      </c>
      <c r="G103" s="74">
        <v>0</v>
      </c>
      <c r="H103" s="73">
        <v>9</v>
      </c>
      <c r="I103" s="400">
        <f t="shared" si="2"/>
        <v>9</v>
      </c>
      <c r="J103" s="210"/>
      <c r="K103" s="304"/>
    </row>
    <row r="104" spans="1:11" s="476" customFormat="1" ht="12.75">
      <c r="A104" s="59"/>
      <c r="B104" s="245">
        <v>1750140000</v>
      </c>
      <c r="C104" s="68">
        <v>3639</v>
      </c>
      <c r="D104" s="68">
        <v>5173</v>
      </c>
      <c r="E104" s="67" t="s">
        <v>29</v>
      </c>
      <c r="F104" s="155" t="s">
        <v>84</v>
      </c>
      <c r="G104" s="74">
        <v>0</v>
      </c>
      <c r="H104" s="73">
        <v>30</v>
      </c>
      <c r="I104" s="400">
        <f t="shared" si="2"/>
        <v>30</v>
      </c>
      <c r="J104" s="210"/>
      <c r="K104" s="40"/>
    </row>
    <row r="105" spans="1:11" s="476" customFormat="1" ht="12.75">
      <c r="A105" s="59"/>
      <c r="B105" s="245">
        <v>1750140000</v>
      </c>
      <c r="C105" s="68">
        <v>3639</v>
      </c>
      <c r="D105" s="68">
        <v>5175</v>
      </c>
      <c r="E105" s="67" t="s">
        <v>88</v>
      </c>
      <c r="F105" s="155" t="s">
        <v>28</v>
      </c>
      <c r="G105" s="74">
        <v>0</v>
      </c>
      <c r="H105" s="73">
        <v>10</v>
      </c>
      <c r="I105" s="400">
        <f t="shared" si="2"/>
        <v>10</v>
      </c>
      <c r="J105" s="210"/>
      <c r="K105" s="40"/>
    </row>
    <row r="106" spans="1:11" s="476" customFormat="1" ht="12.75">
      <c r="A106" s="59"/>
      <c r="B106" s="245">
        <v>1750140000</v>
      </c>
      <c r="C106" s="68">
        <v>3639</v>
      </c>
      <c r="D106" s="68">
        <v>5175</v>
      </c>
      <c r="E106" s="67" t="s">
        <v>89</v>
      </c>
      <c r="F106" s="155" t="s">
        <v>28</v>
      </c>
      <c r="G106" s="74">
        <v>0</v>
      </c>
      <c r="H106" s="73">
        <v>5</v>
      </c>
      <c r="I106" s="400">
        <f t="shared" si="2"/>
        <v>5</v>
      </c>
      <c r="J106" s="210"/>
      <c r="K106" s="40"/>
    </row>
    <row r="107" spans="1:11" s="476" customFormat="1" ht="12.75">
      <c r="A107" s="59"/>
      <c r="B107" s="245">
        <v>1750140000</v>
      </c>
      <c r="C107" s="68">
        <v>3639</v>
      </c>
      <c r="D107" s="68">
        <v>5175</v>
      </c>
      <c r="E107" s="67" t="s">
        <v>29</v>
      </c>
      <c r="F107" s="155" t="s">
        <v>28</v>
      </c>
      <c r="G107" s="74">
        <v>0</v>
      </c>
      <c r="H107" s="73">
        <v>20</v>
      </c>
      <c r="I107" s="400">
        <f t="shared" si="2"/>
        <v>20</v>
      </c>
      <c r="J107" s="212"/>
      <c r="K107" s="349"/>
    </row>
    <row r="108" spans="1:11" s="476" customFormat="1" ht="12.75">
      <c r="A108" s="59"/>
      <c r="B108" s="245">
        <v>1750140000</v>
      </c>
      <c r="C108" s="68">
        <v>3639</v>
      </c>
      <c r="D108" s="68">
        <v>5424</v>
      </c>
      <c r="E108" s="67" t="s">
        <v>88</v>
      </c>
      <c r="F108" s="155" t="s">
        <v>169</v>
      </c>
      <c r="G108" s="74">
        <v>0</v>
      </c>
      <c r="H108" s="73">
        <v>6</v>
      </c>
      <c r="I108" s="400">
        <f t="shared" si="2"/>
        <v>6</v>
      </c>
      <c r="J108" s="210"/>
      <c r="K108" s="40"/>
    </row>
    <row r="109" spans="1:11" s="476" customFormat="1" ht="12.75">
      <c r="A109" s="59"/>
      <c r="B109" s="245">
        <v>1750140000</v>
      </c>
      <c r="C109" s="68">
        <v>3639</v>
      </c>
      <c r="D109" s="68">
        <v>5424</v>
      </c>
      <c r="E109" s="67" t="s">
        <v>89</v>
      </c>
      <c r="F109" s="155" t="s">
        <v>169</v>
      </c>
      <c r="G109" s="74">
        <v>0</v>
      </c>
      <c r="H109" s="73">
        <v>3</v>
      </c>
      <c r="I109" s="400">
        <f t="shared" si="2"/>
        <v>3</v>
      </c>
      <c r="J109" s="210"/>
      <c r="K109" s="40"/>
    </row>
    <row r="110" spans="1:11" s="476" customFormat="1" ht="12.75">
      <c r="A110" s="59"/>
      <c r="B110" s="245">
        <v>1750140000</v>
      </c>
      <c r="C110" s="68">
        <v>3639</v>
      </c>
      <c r="D110" s="68">
        <v>5424</v>
      </c>
      <c r="E110" s="67" t="s">
        <v>29</v>
      </c>
      <c r="F110" s="155" t="s">
        <v>169</v>
      </c>
      <c r="G110" s="74">
        <v>0</v>
      </c>
      <c r="H110" s="73">
        <v>10</v>
      </c>
      <c r="I110" s="400">
        <f t="shared" si="2"/>
        <v>10</v>
      </c>
      <c r="J110" s="210"/>
      <c r="K110" s="349"/>
    </row>
    <row r="111" spans="1:11" s="476" customFormat="1" ht="22.5">
      <c r="A111" s="490" t="s">
        <v>101</v>
      </c>
      <c r="B111" s="491">
        <v>1750330000</v>
      </c>
      <c r="C111" s="492" t="s">
        <v>95</v>
      </c>
      <c r="D111" s="492" t="s">
        <v>95</v>
      </c>
      <c r="E111" s="493" t="s">
        <v>95</v>
      </c>
      <c r="F111" s="151" t="s">
        <v>171</v>
      </c>
      <c r="G111" s="494">
        <f>SUM(G112:G144)</f>
        <v>0</v>
      </c>
      <c r="H111" s="494">
        <f>SUM(H112:H144)</f>
        <v>2419</v>
      </c>
      <c r="I111" s="481">
        <f>SUM(G111+H111)</f>
        <v>2419</v>
      </c>
      <c r="J111" s="210"/>
      <c r="K111" s="40"/>
    </row>
    <row r="112" spans="1:11" s="476" customFormat="1" ht="12.75">
      <c r="A112" s="495"/>
      <c r="B112" s="496">
        <v>1750330000</v>
      </c>
      <c r="C112" s="497">
        <v>3639</v>
      </c>
      <c r="D112" s="497">
        <v>5011</v>
      </c>
      <c r="E112" s="498" t="s">
        <v>88</v>
      </c>
      <c r="F112" s="499" t="s">
        <v>342</v>
      </c>
      <c r="G112" s="74">
        <v>0</v>
      </c>
      <c r="H112" s="489">
        <v>40</v>
      </c>
      <c r="I112" s="400">
        <f aca="true" t="shared" si="3" ref="I112:I144">SUM(G112+H112)</f>
        <v>40</v>
      </c>
      <c r="J112" s="210"/>
      <c r="K112" s="40"/>
    </row>
    <row r="113" spans="1:11" s="476" customFormat="1" ht="12.75">
      <c r="A113" s="495"/>
      <c r="B113" s="496">
        <v>1750330000</v>
      </c>
      <c r="C113" s="497">
        <v>3639</v>
      </c>
      <c r="D113" s="497">
        <v>5011</v>
      </c>
      <c r="E113" s="498" t="s">
        <v>89</v>
      </c>
      <c r="F113" s="499" t="s">
        <v>342</v>
      </c>
      <c r="G113" s="74">
        <v>0</v>
      </c>
      <c r="H113" s="73">
        <v>20</v>
      </c>
      <c r="I113" s="400">
        <f t="shared" si="3"/>
        <v>20</v>
      </c>
      <c r="J113" s="210"/>
      <c r="K113" s="40"/>
    </row>
    <row r="114" spans="1:11" s="476" customFormat="1" ht="12.75">
      <c r="A114" s="495"/>
      <c r="B114" s="496">
        <v>1750330000</v>
      </c>
      <c r="C114" s="497">
        <v>3639</v>
      </c>
      <c r="D114" s="497">
        <v>5011</v>
      </c>
      <c r="E114" s="498" t="s">
        <v>26</v>
      </c>
      <c r="F114" s="499" t="s">
        <v>342</v>
      </c>
      <c r="G114" s="74">
        <v>0</v>
      </c>
      <c r="H114" s="73">
        <v>340</v>
      </c>
      <c r="I114" s="400">
        <f t="shared" si="3"/>
        <v>340</v>
      </c>
      <c r="J114" s="210"/>
      <c r="K114" s="349"/>
    </row>
    <row r="115" spans="1:11" s="476" customFormat="1" ht="12.75">
      <c r="A115" s="495"/>
      <c r="B115" s="496">
        <v>1750330000</v>
      </c>
      <c r="C115" s="497">
        <v>3639</v>
      </c>
      <c r="D115" s="497">
        <v>5031</v>
      </c>
      <c r="E115" s="498" t="s">
        <v>88</v>
      </c>
      <c r="F115" s="499" t="s">
        <v>343</v>
      </c>
      <c r="G115" s="74">
        <v>0</v>
      </c>
      <c r="H115" s="73">
        <v>8</v>
      </c>
      <c r="I115" s="400">
        <f t="shared" si="3"/>
        <v>8</v>
      </c>
      <c r="J115" s="210"/>
      <c r="K115" s="40"/>
    </row>
    <row r="116" spans="1:11" s="476" customFormat="1" ht="12.75">
      <c r="A116" s="495"/>
      <c r="B116" s="496">
        <v>1750330000</v>
      </c>
      <c r="C116" s="497">
        <v>3639</v>
      </c>
      <c r="D116" s="497">
        <v>5031</v>
      </c>
      <c r="E116" s="498" t="s">
        <v>89</v>
      </c>
      <c r="F116" s="499" t="s">
        <v>343</v>
      </c>
      <c r="G116" s="74">
        <v>0</v>
      </c>
      <c r="H116" s="73">
        <v>4</v>
      </c>
      <c r="I116" s="400">
        <f t="shared" si="3"/>
        <v>4</v>
      </c>
      <c r="J116" s="210"/>
      <c r="K116" s="40"/>
    </row>
    <row r="117" spans="1:11" s="476" customFormat="1" ht="12.75">
      <c r="A117" s="495"/>
      <c r="B117" s="496">
        <v>1750330000</v>
      </c>
      <c r="C117" s="497">
        <v>3639</v>
      </c>
      <c r="D117" s="497">
        <v>5031</v>
      </c>
      <c r="E117" s="498" t="s">
        <v>26</v>
      </c>
      <c r="F117" s="499" t="s">
        <v>343</v>
      </c>
      <c r="G117" s="74">
        <v>0</v>
      </c>
      <c r="H117" s="73">
        <v>68</v>
      </c>
      <c r="I117" s="400">
        <f t="shared" si="3"/>
        <v>68</v>
      </c>
      <c r="J117" s="210"/>
      <c r="K117" s="40"/>
    </row>
    <row r="118" spans="1:11" s="476" customFormat="1" ht="12.75">
      <c r="A118" s="495"/>
      <c r="B118" s="496">
        <v>1750330000</v>
      </c>
      <c r="C118" s="497">
        <v>3639</v>
      </c>
      <c r="D118" s="497">
        <v>5032</v>
      </c>
      <c r="E118" s="498" t="s">
        <v>88</v>
      </c>
      <c r="F118" s="499" t="s">
        <v>345</v>
      </c>
      <c r="G118" s="74">
        <v>0</v>
      </c>
      <c r="H118" s="73">
        <v>3</v>
      </c>
      <c r="I118" s="400">
        <f t="shared" si="3"/>
        <v>3</v>
      </c>
      <c r="J118" s="210"/>
      <c r="K118" s="349"/>
    </row>
    <row r="119" spans="1:11" s="476" customFormat="1" ht="12.75">
      <c r="A119" s="495"/>
      <c r="B119" s="496">
        <v>1750330000</v>
      </c>
      <c r="C119" s="497">
        <v>3639</v>
      </c>
      <c r="D119" s="497">
        <v>5032</v>
      </c>
      <c r="E119" s="498" t="s">
        <v>89</v>
      </c>
      <c r="F119" s="499" t="s">
        <v>345</v>
      </c>
      <c r="G119" s="74">
        <v>0</v>
      </c>
      <c r="H119" s="73">
        <v>1.5</v>
      </c>
      <c r="I119" s="400">
        <f t="shared" si="3"/>
        <v>1.5</v>
      </c>
      <c r="J119" s="210"/>
      <c r="K119" s="40"/>
    </row>
    <row r="120" spans="1:11" s="476" customFormat="1" ht="12.75">
      <c r="A120" s="495"/>
      <c r="B120" s="496">
        <v>1750330000</v>
      </c>
      <c r="C120" s="497">
        <v>3639</v>
      </c>
      <c r="D120" s="497">
        <v>5032</v>
      </c>
      <c r="E120" s="498" t="s">
        <v>26</v>
      </c>
      <c r="F120" s="499" t="s">
        <v>345</v>
      </c>
      <c r="G120" s="74">
        <v>0</v>
      </c>
      <c r="H120" s="73">
        <v>25.5</v>
      </c>
      <c r="I120" s="400">
        <f t="shared" si="3"/>
        <v>25.5</v>
      </c>
      <c r="J120" s="210"/>
      <c r="K120" s="40"/>
    </row>
    <row r="121" spans="1:11" s="15" customFormat="1" ht="12.75">
      <c r="A121" s="495"/>
      <c r="B121" s="496">
        <v>1750330000</v>
      </c>
      <c r="C121" s="497">
        <v>3639</v>
      </c>
      <c r="D121" s="497">
        <v>5136</v>
      </c>
      <c r="E121" s="498" t="s">
        <v>88</v>
      </c>
      <c r="F121" s="499" t="s">
        <v>1</v>
      </c>
      <c r="G121" s="74">
        <v>0</v>
      </c>
      <c r="H121" s="73">
        <v>2</v>
      </c>
      <c r="I121" s="400">
        <f t="shared" si="3"/>
        <v>2</v>
      </c>
      <c r="J121" s="210"/>
      <c r="K121" s="40"/>
    </row>
    <row r="122" spans="1:11" s="15" customFormat="1" ht="12.75">
      <c r="A122" s="495"/>
      <c r="B122" s="496">
        <v>1750330000</v>
      </c>
      <c r="C122" s="497">
        <v>3639</v>
      </c>
      <c r="D122" s="497">
        <v>5136</v>
      </c>
      <c r="E122" s="498" t="s">
        <v>89</v>
      </c>
      <c r="F122" s="499" t="s">
        <v>1</v>
      </c>
      <c r="G122" s="74">
        <v>0</v>
      </c>
      <c r="H122" s="73">
        <v>1</v>
      </c>
      <c r="I122" s="400">
        <f t="shared" si="3"/>
        <v>1</v>
      </c>
      <c r="J122" s="210"/>
      <c r="K122" s="40"/>
    </row>
    <row r="123" spans="1:11" s="3" customFormat="1" ht="12.75">
      <c r="A123" s="495"/>
      <c r="B123" s="496">
        <v>1750330000</v>
      </c>
      <c r="C123" s="497">
        <v>3639</v>
      </c>
      <c r="D123" s="497">
        <v>5136</v>
      </c>
      <c r="E123" s="498" t="s">
        <v>26</v>
      </c>
      <c r="F123" s="499" t="s">
        <v>1</v>
      </c>
      <c r="G123" s="74">
        <v>0</v>
      </c>
      <c r="H123" s="73">
        <v>17</v>
      </c>
      <c r="I123" s="400">
        <f t="shared" si="3"/>
        <v>17</v>
      </c>
      <c r="J123" s="213"/>
      <c r="K123" s="306"/>
    </row>
    <row r="124" spans="1:11" s="36" customFormat="1" ht="12.75">
      <c r="A124" s="495"/>
      <c r="B124" s="496">
        <v>1750330000</v>
      </c>
      <c r="C124" s="497">
        <v>3639</v>
      </c>
      <c r="D124" s="497">
        <v>5137</v>
      </c>
      <c r="E124" s="498" t="s">
        <v>88</v>
      </c>
      <c r="F124" s="499" t="s">
        <v>168</v>
      </c>
      <c r="G124" s="74">
        <v>0</v>
      </c>
      <c r="H124" s="73">
        <v>2</v>
      </c>
      <c r="I124" s="400">
        <f t="shared" si="3"/>
        <v>2</v>
      </c>
      <c r="J124" s="210"/>
      <c r="K124" s="40"/>
    </row>
    <row r="125" spans="1:11" s="15" customFormat="1" ht="12.75">
      <c r="A125" s="495"/>
      <c r="B125" s="496">
        <v>1750330000</v>
      </c>
      <c r="C125" s="497">
        <v>3639</v>
      </c>
      <c r="D125" s="497">
        <v>5137</v>
      </c>
      <c r="E125" s="498" t="s">
        <v>89</v>
      </c>
      <c r="F125" s="499" t="s">
        <v>168</v>
      </c>
      <c r="G125" s="74">
        <v>0</v>
      </c>
      <c r="H125" s="73">
        <v>1</v>
      </c>
      <c r="I125" s="400">
        <f t="shared" si="3"/>
        <v>1</v>
      </c>
      <c r="J125" s="210"/>
      <c r="K125" s="40"/>
    </row>
    <row r="126" spans="1:11" s="36" customFormat="1" ht="12.75">
      <c r="A126" s="495"/>
      <c r="B126" s="496">
        <v>1750330000</v>
      </c>
      <c r="C126" s="497">
        <v>3639</v>
      </c>
      <c r="D126" s="497">
        <v>5137</v>
      </c>
      <c r="E126" s="498" t="s">
        <v>26</v>
      </c>
      <c r="F126" s="499" t="s">
        <v>168</v>
      </c>
      <c r="G126" s="74">
        <v>0</v>
      </c>
      <c r="H126" s="73">
        <v>17</v>
      </c>
      <c r="I126" s="400">
        <f t="shared" si="3"/>
        <v>17</v>
      </c>
      <c r="J126" s="210"/>
      <c r="K126" s="40"/>
    </row>
    <row r="127" spans="1:11" s="36" customFormat="1" ht="12.75">
      <c r="A127" s="495"/>
      <c r="B127" s="496">
        <v>1750330000</v>
      </c>
      <c r="C127" s="497">
        <v>3639</v>
      </c>
      <c r="D127" s="497">
        <v>5139</v>
      </c>
      <c r="E127" s="498" t="s">
        <v>88</v>
      </c>
      <c r="F127" s="499" t="s">
        <v>203</v>
      </c>
      <c r="G127" s="74">
        <v>0</v>
      </c>
      <c r="H127" s="73">
        <v>2</v>
      </c>
      <c r="I127" s="400">
        <f t="shared" si="3"/>
        <v>2</v>
      </c>
      <c r="J127" s="210"/>
      <c r="K127" s="40"/>
    </row>
    <row r="128" spans="1:11" s="36" customFormat="1" ht="12.75">
      <c r="A128" s="495"/>
      <c r="B128" s="496">
        <v>1750330000</v>
      </c>
      <c r="C128" s="497">
        <v>3639</v>
      </c>
      <c r="D128" s="497">
        <v>5139</v>
      </c>
      <c r="E128" s="498" t="s">
        <v>89</v>
      </c>
      <c r="F128" s="499" t="s">
        <v>203</v>
      </c>
      <c r="G128" s="74">
        <v>0</v>
      </c>
      <c r="H128" s="73">
        <v>1</v>
      </c>
      <c r="I128" s="400">
        <f t="shared" si="3"/>
        <v>1</v>
      </c>
      <c r="J128" s="210" t="s">
        <v>273</v>
      </c>
      <c r="K128" s="40"/>
    </row>
    <row r="129" spans="1:11" s="15" customFormat="1" ht="12.75">
      <c r="A129" s="495"/>
      <c r="B129" s="496">
        <v>1750330000</v>
      </c>
      <c r="C129" s="497">
        <v>3639</v>
      </c>
      <c r="D129" s="497">
        <v>5139</v>
      </c>
      <c r="E129" s="498" t="s">
        <v>26</v>
      </c>
      <c r="F129" s="499" t="s">
        <v>203</v>
      </c>
      <c r="G129" s="74">
        <v>0</v>
      </c>
      <c r="H129" s="73">
        <v>17</v>
      </c>
      <c r="I129" s="400">
        <f t="shared" si="3"/>
        <v>17</v>
      </c>
      <c r="J129" s="210"/>
      <c r="K129" s="40"/>
    </row>
    <row r="130" spans="1:11" s="3" customFormat="1" ht="12.75">
      <c r="A130" s="495"/>
      <c r="B130" s="496">
        <v>1750330000</v>
      </c>
      <c r="C130" s="497">
        <v>3639</v>
      </c>
      <c r="D130" s="497">
        <v>5162</v>
      </c>
      <c r="E130" s="498" t="s">
        <v>88</v>
      </c>
      <c r="F130" s="499" t="s">
        <v>229</v>
      </c>
      <c r="G130" s="74">
        <v>0</v>
      </c>
      <c r="H130" s="73">
        <v>0.5</v>
      </c>
      <c r="I130" s="400">
        <f t="shared" si="3"/>
        <v>0.5</v>
      </c>
      <c r="J130" s="213"/>
      <c r="K130" s="350"/>
    </row>
    <row r="131" spans="1:11" s="3" customFormat="1" ht="12.75">
      <c r="A131" s="495"/>
      <c r="B131" s="496">
        <v>1750330000</v>
      </c>
      <c r="C131" s="497">
        <v>3639</v>
      </c>
      <c r="D131" s="497">
        <v>5162</v>
      </c>
      <c r="E131" s="498" t="s">
        <v>89</v>
      </c>
      <c r="F131" s="499" t="s">
        <v>229</v>
      </c>
      <c r="G131" s="74">
        <v>0</v>
      </c>
      <c r="H131" s="73">
        <v>0.25</v>
      </c>
      <c r="I131" s="400">
        <f t="shared" si="3"/>
        <v>0.25</v>
      </c>
      <c r="J131" s="213"/>
      <c r="K131" s="350"/>
    </row>
    <row r="132" spans="1:11" s="15" customFormat="1" ht="12.75">
      <c r="A132" s="495"/>
      <c r="B132" s="496">
        <v>1750330000</v>
      </c>
      <c r="C132" s="497">
        <v>3639</v>
      </c>
      <c r="D132" s="497">
        <v>5162</v>
      </c>
      <c r="E132" s="498" t="s">
        <v>26</v>
      </c>
      <c r="F132" s="499" t="s">
        <v>229</v>
      </c>
      <c r="G132" s="74">
        <v>0</v>
      </c>
      <c r="H132" s="73">
        <v>4.25</v>
      </c>
      <c r="I132" s="400">
        <f t="shared" si="3"/>
        <v>4.25</v>
      </c>
      <c r="J132" s="210"/>
      <c r="K132" s="40"/>
    </row>
    <row r="133" spans="1:11" s="15" customFormat="1" ht="12.75">
      <c r="A133" s="495"/>
      <c r="B133" s="496">
        <v>1750330000</v>
      </c>
      <c r="C133" s="497">
        <v>3639</v>
      </c>
      <c r="D133" s="497">
        <v>5169</v>
      </c>
      <c r="E133" s="498" t="s">
        <v>88</v>
      </c>
      <c r="F133" s="499" t="s">
        <v>30</v>
      </c>
      <c r="G133" s="74">
        <v>0</v>
      </c>
      <c r="H133" s="73">
        <v>203</v>
      </c>
      <c r="I133" s="400">
        <f t="shared" si="3"/>
        <v>203</v>
      </c>
      <c r="J133" s="210"/>
      <c r="K133" s="40"/>
    </row>
    <row r="134" spans="1:11" s="15" customFormat="1" ht="12.75">
      <c r="A134" s="495"/>
      <c r="B134" s="496">
        <v>1750330000</v>
      </c>
      <c r="C134" s="497">
        <v>3639</v>
      </c>
      <c r="D134" s="497">
        <v>5169</v>
      </c>
      <c r="E134" s="498" t="s">
        <v>89</v>
      </c>
      <c r="F134" s="499" t="s">
        <v>30</v>
      </c>
      <c r="G134" s="74">
        <v>0</v>
      </c>
      <c r="H134" s="73">
        <v>101.5</v>
      </c>
      <c r="I134" s="400">
        <f t="shared" si="3"/>
        <v>101.5</v>
      </c>
      <c r="J134" s="210"/>
      <c r="K134" s="40"/>
    </row>
    <row r="135" spans="1:11" s="15" customFormat="1" ht="12.75">
      <c r="A135" s="495"/>
      <c r="B135" s="496">
        <v>1750330000</v>
      </c>
      <c r="C135" s="497">
        <v>3639</v>
      </c>
      <c r="D135" s="497">
        <v>5169</v>
      </c>
      <c r="E135" s="498" t="s">
        <v>26</v>
      </c>
      <c r="F135" s="499" t="s">
        <v>30</v>
      </c>
      <c r="G135" s="74">
        <v>0</v>
      </c>
      <c r="H135" s="73">
        <v>1449.5</v>
      </c>
      <c r="I135" s="400">
        <f t="shared" si="3"/>
        <v>1449.5</v>
      </c>
      <c r="J135" s="210"/>
      <c r="K135" s="40"/>
    </row>
    <row r="136" spans="1:11" s="3" customFormat="1" ht="12.75">
      <c r="A136" s="495"/>
      <c r="B136" s="496">
        <v>1750330000</v>
      </c>
      <c r="C136" s="497">
        <v>3639</v>
      </c>
      <c r="D136" s="497">
        <v>5173</v>
      </c>
      <c r="E136" s="498" t="s">
        <v>88</v>
      </c>
      <c r="F136" s="499" t="s">
        <v>346</v>
      </c>
      <c r="G136" s="74">
        <v>0</v>
      </c>
      <c r="H136" s="73">
        <v>4</v>
      </c>
      <c r="I136" s="400">
        <f t="shared" si="3"/>
        <v>4</v>
      </c>
      <c r="J136" s="213"/>
      <c r="K136" s="306"/>
    </row>
    <row r="137" spans="1:11" s="15" customFormat="1" ht="12.75">
      <c r="A137" s="495"/>
      <c r="B137" s="496">
        <v>1750330000</v>
      </c>
      <c r="C137" s="497">
        <v>3639</v>
      </c>
      <c r="D137" s="497">
        <v>5173</v>
      </c>
      <c r="E137" s="498" t="s">
        <v>89</v>
      </c>
      <c r="F137" s="499" t="s">
        <v>346</v>
      </c>
      <c r="G137" s="74">
        <v>0</v>
      </c>
      <c r="H137" s="73">
        <v>2</v>
      </c>
      <c r="I137" s="400">
        <f t="shared" si="3"/>
        <v>2</v>
      </c>
      <c r="J137" s="210"/>
      <c r="K137" s="40"/>
    </row>
    <row r="138" spans="1:11" s="15" customFormat="1" ht="12.75">
      <c r="A138" s="495"/>
      <c r="B138" s="496">
        <v>1750330000</v>
      </c>
      <c r="C138" s="497">
        <v>3639</v>
      </c>
      <c r="D138" s="497">
        <v>5173</v>
      </c>
      <c r="E138" s="498" t="s">
        <v>26</v>
      </c>
      <c r="F138" s="499" t="s">
        <v>346</v>
      </c>
      <c r="G138" s="74">
        <v>0</v>
      </c>
      <c r="H138" s="73">
        <v>34</v>
      </c>
      <c r="I138" s="400">
        <f t="shared" si="3"/>
        <v>34</v>
      </c>
      <c r="J138" s="210"/>
      <c r="K138" s="40"/>
    </row>
    <row r="139" spans="1:11" s="15" customFormat="1" ht="12.75">
      <c r="A139" s="495"/>
      <c r="B139" s="496">
        <v>1750330000</v>
      </c>
      <c r="C139" s="497">
        <v>3639</v>
      </c>
      <c r="D139" s="497">
        <v>5175</v>
      </c>
      <c r="E139" s="498" t="s">
        <v>88</v>
      </c>
      <c r="F139" s="499" t="s">
        <v>165</v>
      </c>
      <c r="G139" s="74">
        <v>0</v>
      </c>
      <c r="H139" s="73">
        <v>1</v>
      </c>
      <c r="I139" s="400">
        <f t="shared" si="3"/>
        <v>1</v>
      </c>
      <c r="J139" s="210"/>
      <c r="K139" s="40"/>
    </row>
    <row r="140" spans="1:11" s="476" customFormat="1" ht="12.75">
      <c r="A140" s="495"/>
      <c r="B140" s="496">
        <v>1750330000</v>
      </c>
      <c r="C140" s="497">
        <v>3639</v>
      </c>
      <c r="D140" s="497">
        <v>5175</v>
      </c>
      <c r="E140" s="498" t="s">
        <v>89</v>
      </c>
      <c r="F140" s="499" t="s">
        <v>165</v>
      </c>
      <c r="G140" s="74">
        <v>0</v>
      </c>
      <c r="H140" s="73">
        <v>0.5</v>
      </c>
      <c r="I140" s="400">
        <f t="shared" si="3"/>
        <v>0.5</v>
      </c>
      <c r="J140" s="210"/>
      <c r="K140" s="40"/>
    </row>
    <row r="141" spans="1:11" s="476" customFormat="1" ht="12.75">
      <c r="A141" s="495"/>
      <c r="B141" s="496">
        <v>1750330000</v>
      </c>
      <c r="C141" s="497">
        <v>3639</v>
      </c>
      <c r="D141" s="497">
        <v>5175</v>
      </c>
      <c r="E141" s="498" t="s">
        <v>26</v>
      </c>
      <c r="F141" s="499" t="s">
        <v>165</v>
      </c>
      <c r="G141" s="74">
        <v>0</v>
      </c>
      <c r="H141" s="73">
        <v>8.5</v>
      </c>
      <c r="I141" s="400">
        <f t="shared" si="3"/>
        <v>8.5</v>
      </c>
      <c r="J141" s="210"/>
      <c r="K141" s="40"/>
    </row>
    <row r="142" spans="1:12" s="476" customFormat="1" ht="12.75">
      <c r="A142" s="495"/>
      <c r="B142" s="496">
        <v>1750330000</v>
      </c>
      <c r="C142" s="497">
        <v>3639</v>
      </c>
      <c r="D142" s="497">
        <v>5164</v>
      </c>
      <c r="E142" s="498" t="s">
        <v>88</v>
      </c>
      <c r="F142" s="499" t="s">
        <v>42</v>
      </c>
      <c r="G142" s="74">
        <v>0</v>
      </c>
      <c r="H142" s="73">
        <v>4</v>
      </c>
      <c r="I142" s="400">
        <f t="shared" si="3"/>
        <v>4</v>
      </c>
      <c r="J142" s="210"/>
      <c r="K142" s="304"/>
      <c r="L142" s="500"/>
    </row>
    <row r="143" spans="1:11" s="476" customFormat="1" ht="12.75">
      <c r="A143" s="495"/>
      <c r="B143" s="496">
        <v>1750330000</v>
      </c>
      <c r="C143" s="497">
        <v>3639</v>
      </c>
      <c r="D143" s="497">
        <v>5164</v>
      </c>
      <c r="E143" s="498" t="s">
        <v>89</v>
      </c>
      <c r="F143" s="499" t="s">
        <v>42</v>
      </c>
      <c r="G143" s="74">
        <v>0</v>
      </c>
      <c r="H143" s="73">
        <v>2</v>
      </c>
      <c r="I143" s="400">
        <f t="shared" si="3"/>
        <v>2</v>
      </c>
      <c r="J143" s="210"/>
      <c r="K143" s="40"/>
    </row>
    <row r="144" spans="1:11" s="476" customFormat="1" ht="12.75">
      <c r="A144" s="495"/>
      <c r="B144" s="496">
        <v>1750330000</v>
      </c>
      <c r="C144" s="497">
        <v>3639</v>
      </c>
      <c r="D144" s="497">
        <v>5164</v>
      </c>
      <c r="E144" s="498" t="s">
        <v>26</v>
      </c>
      <c r="F144" s="499" t="s">
        <v>42</v>
      </c>
      <c r="G144" s="74">
        <v>0</v>
      </c>
      <c r="H144" s="73">
        <v>34</v>
      </c>
      <c r="I144" s="400">
        <f t="shared" si="3"/>
        <v>34</v>
      </c>
      <c r="J144" s="210"/>
      <c r="K144" s="40"/>
    </row>
    <row r="145" spans="1:11" s="476" customFormat="1" ht="22.5">
      <c r="A145" s="13" t="s">
        <v>101</v>
      </c>
      <c r="B145" s="263">
        <v>1750571910</v>
      </c>
      <c r="C145" s="99" t="s">
        <v>95</v>
      </c>
      <c r="D145" s="99" t="s">
        <v>95</v>
      </c>
      <c r="E145" s="99" t="s">
        <v>95</v>
      </c>
      <c r="F145" s="141" t="s">
        <v>303</v>
      </c>
      <c r="G145" s="143">
        <f>SUM(G146:G156)</f>
        <v>0</v>
      </c>
      <c r="H145" s="143">
        <f>SUM(H146:H156)</f>
        <v>14800</v>
      </c>
      <c r="I145" s="364">
        <f>G145+H145</f>
        <v>14800</v>
      </c>
      <c r="J145" s="210"/>
      <c r="K145" s="40"/>
    </row>
    <row r="146" spans="1:11" s="476" customFormat="1" ht="13.5" customHeight="1">
      <c r="A146" s="142"/>
      <c r="B146" s="279">
        <v>1750571910</v>
      </c>
      <c r="C146" s="66">
        <v>3533</v>
      </c>
      <c r="D146" s="66">
        <v>5169</v>
      </c>
      <c r="E146" s="65" t="s">
        <v>64</v>
      </c>
      <c r="F146" s="112" t="s">
        <v>30</v>
      </c>
      <c r="G146" s="74">
        <v>0</v>
      </c>
      <c r="H146" s="501">
        <v>254.7</v>
      </c>
      <c r="I146" s="502">
        <f aca="true" t="shared" si="4" ref="I146:I155">G146+H146</f>
        <v>254.7</v>
      </c>
      <c r="J146" s="212"/>
      <c r="K146" s="40"/>
    </row>
    <row r="147" spans="1:11" s="476" customFormat="1" ht="12" customHeight="1">
      <c r="A147" s="142"/>
      <c r="B147" s="279">
        <v>1750571910</v>
      </c>
      <c r="C147" s="66">
        <v>3533</v>
      </c>
      <c r="D147" s="66">
        <v>5169</v>
      </c>
      <c r="E147" s="65" t="s">
        <v>174</v>
      </c>
      <c r="F147" s="112" t="s">
        <v>30</v>
      </c>
      <c r="G147" s="74">
        <v>0</v>
      </c>
      <c r="H147" s="487">
        <v>1443.3</v>
      </c>
      <c r="I147" s="502">
        <f t="shared" si="4"/>
        <v>1443.3</v>
      </c>
      <c r="J147" s="210"/>
      <c r="K147" s="40"/>
    </row>
    <row r="148" spans="1:11" s="476" customFormat="1" ht="12.75" customHeight="1">
      <c r="A148" s="142"/>
      <c r="B148" s="279">
        <v>1750571910</v>
      </c>
      <c r="C148" s="66">
        <v>3533</v>
      </c>
      <c r="D148" s="66">
        <v>6121</v>
      </c>
      <c r="E148" s="65" t="s">
        <v>64</v>
      </c>
      <c r="F148" s="112" t="s">
        <v>158</v>
      </c>
      <c r="G148" s="74">
        <v>0</v>
      </c>
      <c r="H148" s="484">
        <v>30</v>
      </c>
      <c r="I148" s="502">
        <f>G148+H148</f>
        <v>30</v>
      </c>
      <c r="J148" s="210"/>
      <c r="K148" s="40"/>
    </row>
    <row r="149" spans="1:11" s="476" customFormat="1" ht="12.75" customHeight="1">
      <c r="A149" s="142"/>
      <c r="B149" s="279">
        <v>1750571910</v>
      </c>
      <c r="C149" s="66">
        <v>3533</v>
      </c>
      <c r="D149" s="66">
        <v>6121</v>
      </c>
      <c r="E149" s="65" t="s">
        <v>48</v>
      </c>
      <c r="F149" s="112" t="s">
        <v>158</v>
      </c>
      <c r="G149" s="74">
        <v>0</v>
      </c>
      <c r="H149" s="484">
        <v>170</v>
      </c>
      <c r="I149" s="502">
        <f>G149+H149</f>
        <v>170</v>
      </c>
      <c r="J149" s="210"/>
      <c r="K149" s="40"/>
    </row>
    <row r="150" spans="1:11" s="476" customFormat="1" ht="12" customHeight="1">
      <c r="A150" s="142"/>
      <c r="B150" s="279">
        <v>1750571910</v>
      </c>
      <c r="C150" s="66">
        <v>3533</v>
      </c>
      <c r="D150" s="66">
        <v>6122</v>
      </c>
      <c r="E150" s="65" t="s">
        <v>64</v>
      </c>
      <c r="F150" s="112" t="s">
        <v>170</v>
      </c>
      <c r="G150" s="74">
        <v>0</v>
      </c>
      <c r="H150" s="484">
        <v>1470</v>
      </c>
      <c r="I150" s="502">
        <f t="shared" si="4"/>
        <v>1470</v>
      </c>
      <c r="J150" s="210"/>
      <c r="K150" s="40"/>
    </row>
    <row r="151" spans="1:11" s="476" customFormat="1" ht="13.5" customHeight="1">
      <c r="A151" s="142"/>
      <c r="B151" s="279">
        <v>1750571910</v>
      </c>
      <c r="C151" s="66">
        <v>3533</v>
      </c>
      <c r="D151" s="66">
        <v>6122</v>
      </c>
      <c r="E151" s="65" t="s">
        <v>48</v>
      </c>
      <c r="F151" s="112" t="s">
        <v>170</v>
      </c>
      <c r="G151" s="74">
        <v>0</v>
      </c>
      <c r="H151" s="484">
        <v>8330</v>
      </c>
      <c r="I151" s="502">
        <f t="shared" si="4"/>
        <v>8330</v>
      </c>
      <c r="J151" s="210"/>
      <c r="K151" s="40"/>
    </row>
    <row r="152" spans="1:11" s="476" customFormat="1" ht="12" customHeight="1">
      <c r="A152" s="142"/>
      <c r="B152" s="279">
        <v>1750571910</v>
      </c>
      <c r="C152" s="66">
        <v>3533</v>
      </c>
      <c r="D152" s="66">
        <v>6119</v>
      </c>
      <c r="E152" s="65" t="s">
        <v>64</v>
      </c>
      <c r="F152" s="112" t="s">
        <v>347</v>
      </c>
      <c r="G152" s="74">
        <v>0</v>
      </c>
      <c r="H152" s="487">
        <v>450</v>
      </c>
      <c r="I152" s="502">
        <f t="shared" si="4"/>
        <v>450</v>
      </c>
      <c r="J152" s="210"/>
      <c r="K152" s="40"/>
    </row>
    <row r="153" spans="1:11" s="476" customFormat="1" ht="12" customHeight="1">
      <c r="A153" s="142"/>
      <c r="B153" s="279">
        <v>1750571910</v>
      </c>
      <c r="C153" s="66">
        <v>3533</v>
      </c>
      <c r="D153" s="66">
        <v>6119</v>
      </c>
      <c r="E153" s="65" t="s">
        <v>48</v>
      </c>
      <c r="F153" s="112" t="s">
        <v>347</v>
      </c>
      <c r="G153" s="74">
        <v>0</v>
      </c>
      <c r="H153" s="501">
        <v>2349</v>
      </c>
      <c r="I153" s="502">
        <f t="shared" si="4"/>
        <v>2349</v>
      </c>
      <c r="J153" s="42"/>
      <c r="K153" s="40"/>
    </row>
    <row r="154" spans="1:11" s="476" customFormat="1" ht="12.75" customHeight="1">
      <c r="A154" s="142"/>
      <c r="B154" s="279">
        <v>1750571910</v>
      </c>
      <c r="C154" s="66">
        <v>3533</v>
      </c>
      <c r="D154" s="66">
        <v>5137</v>
      </c>
      <c r="E154" s="65" t="s">
        <v>64</v>
      </c>
      <c r="F154" s="112" t="s">
        <v>168</v>
      </c>
      <c r="G154" s="74">
        <v>0</v>
      </c>
      <c r="H154" s="501">
        <v>45</v>
      </c>
      <c r="I154" s="502">
        <f t="shared" si="4"/>
        <v>45</v>
      </c>
      <c r="J154" s="42"/>
      <c r="K154" s="40"/>
    </row>
    <row r="155" spans="1:11" s="476" customFormat="1" ht="11.25" customHeight="1">
      <c r="A155" s="142"/>
      <c r="B155" s="279">
        <v>1750571910</v>
      </c>
      <c r="C155" s="66">
        <v>3533</v>
      </c>
      <c r="D155" s="66">
        <v>5137</v>
      </c>
      <c r="E155" s="65" t="s">
        <v>174</v>
      </c>
      <c r="F155" s="112" t="s">
        <v>168</v>
      </c>
      <c r="G155" s="74">
        <v>0</v>
      </c>
      <c r="H155" s="488">
        <v>255</v>
      </c>
      <c r="I155" s="502">
        <f t="shared" si="4"/>
        <v>255</v>
      </c>
      <c r="J155" s="210"/>
      <c r="K155" s="40"/>
    </row>
    <row r="156" spans="1:11" s="476" customFormat="1" ht="13.5" customHeight="1">
      <c r="A156" s="142"/>
      <c r="B156" s="279">
        <v>1750571910</v>
      </c>
      <c r="C156" s="66">
        <v>6310</v>
      </c>
      <c r="D156" s="66">
        <v>5163</v>
      </c>
      <c r="E156" s="65" t="s">
        <v>110</v>
      </c>
      <c r="F156" s="112" t="s">
        <v>109</v>
      </c>
      <c r="G156" s="74">
        <v>0</v>
      </c>
      <c r="H156" s="73">
        <v>3</v>
      </c>
      <c r="I156" s="502">
        <f>G156+H156</f>
        <v>3</v>
      </c>
      <c r="J156" s="42"/>
      <c r="K156" s="40"/>
    </row>
    <row r="157" spans="1:11" s="476" customFormat="1" ht="22.5">
      <c r="A157" s="80" t="s">
        <v>101</v>
      </c>
      <c r="B157" s="30" t="s">
        <v>206</v>
      </c>
      <c r="C157" s="26" t="s">
        <v>95</v>
      </c>
      <c r="D157" s="27" t="s">
        <v>95</v>
      </c>
      <c r="E157" s="503" t="s">
        <v>95</v>
      </c>
      <c r="F157" s="223" t="s">
        <v>304</v>
      </c>
      <c r="G157" s="71">
        <f>SUM(G158:G164)</f>
        <v>0</v>
      </c>
      <c r="H157" s="71">
        <f>SUM(H158:H164)</f>
        <v>6000</v>
      </c>
      <c r="I157" s="481">
        <f>SUM(G157:H157)</f>
        <v>6000</v>
      </c>
      <c r="J157" s="210"/>
      <c r="K157" s="40"/>
    </row>
    <row r="158" spans="1:11" s="476" customFormat="1" ht="12.75" customHeight="1">
      <c r="A158" s="159"/>
      <c r="B158" s="252">
        <v>1550030000</v>
      </c>
      <c r="C158" s="160" t="s">
        <v>267</v>
      </c>
      <c r="D158" s="61">
        <v>6121</v>
      </c>
      <c r="E158" s="482" t="s">
        <v>110</v>
      </c>
      <c r="F158" s="504" t="s">
        <v>158</v>
      </c>
      <c r="G158" s="74">
        <v>0</v>
      </c>
      <c r="H158" s="73">
        <v>200</v>
      </c>
      <c r="I158" s="505">
        <f aca="true" t="shared" si="5" ref="I158:I164">SUM(G158+H158)</f>
        <v>200</v>
      </c>
      <c r="J158" s="42"/>
      <c r="K158" s="40"/>
    </row>
    <row r="159" spans="1:11" s="476" customFormat="1" ht="10.5" customHeight="1">
      <c r="A159" s="159"/>
      <c r="B159" s="252">
        <v>1550030000</v>
      </c>
      <c r="C159" s="160" t="s">
        <v>267</v>
      </c>
      <c r="D159" s="61">
        <v>6121</v>
      </c>
      <c r="E159" s="482" t="s">
        <v>113</v>
      </c>
      <c r="F159" s="504" t="s">
        <v>158</v>
      </c>
      <c r="G159" s="74">
        <v>0</v>
      </c>
      <c r="H159" s="73">
        <v>869</v>
      </c>
      <c r="I159" s="505">
        <f t="shared" si="5"/>
        <v>869</v>
      </c>
      <c r="J159" s="42"/>
      <c r="K159" s="40"/>
    </row>
    <row r="160" spans="1:11" s="476" customFormat="1" ht="11.25" customHeight="1">
      <c r="A160" s="159"/>
      <c r="B160" s="252">
        <v>1550030000</v>
      </c>
      <c r="C160" s="160" t="s">
        <v>267</v>
      </c>
      <c r="D160" s="61">
        <v>6121</v>
      </c>
      <c r="E160" s="482" t="s">
        <v>114</v>
      </c>
      <c r="F160" s="504" t="s">
        <v>158</v>
      </c>
      <c r="G160" s="74">
        <v>0</v>
      </c>
      <c r="H160" s="73">
        <v>4918</v>
      </c>
      <c r="I160" s="505">
        <f t="shared" si="5"/>
        <v>4918</v>
      </c>
      <c r="J160" s="42"/>
      <c r="K160" s="40"/>
    </row>
    <row r="161" spans="1:11" s="476" customFormat="1" ht="12" customHeight="1">
      <c r="A161" s="159"/>
      <c r="B161" s="252">
        <v>1550030000</v>
      </c>
      <c r="C161" s="160" t="s">
        <v>267</v>
      </c>
      <c r="D161" s="61">
        <v>5173</v>
      </c>
      <c r="E161" s="482" t="s">
        <v>113</v>
      </c>
      <c r="F161" s="504" t="s">
        <v>165</v>
      </c>
      <c r="G161" s="74">
        <v>0</v>
      </c>
      <c r="H161" s="73">
        <v>1.5</v>
      </c>
      <c r="I161" s="505">
        <f t="shared" si="5"/>
        <v>1.5</v>
      </c>
      <c r="J161" s="42"/>
      <c r="K161" s="40"/>
    </row>
    <row r="162" spans="1:11" s="506" customFormat="1" ht="12" customHeight="1">
      <c r="A162" s="159"/>
      <c r="B162" s="252">
        <v>1550030000</v>
      </c>
      <c r="C162" s="160" t="s">
        <v>267</v>
      </c>
      <c r="D162" s="61">
        <v>5173</v>
      </c>
      <c r="E162" s="482" t="s">
        <v>114</v>
      </c>
      <c r="F162" s="504" t="s">
        <v>165</v>
      </c>
      <c r="G162" s="74">
        <v>0</v>
      </c>
      <c r="H162" s="73">
        <v>8.5</v>
      </c>
      <c r="I162" s="505">
        <f t="shared" si="5"/>
        <v>8.5</v>
      </c>
      <c r="J162" s="214"/>
      <c r="K162" s="306"/>
    </row>
    <row r="163" spans="1:11" s="506" customFormat="1" ht="12" customHeight="1">
      <c r="A163" s="159"/>
      <c r="B163" s="252">
        <v>1550030000</v>
      </c>
      <c r="C163" s="160" t="s">
        <v>205</v>
      </c>
      <c r="D163" s="61">
        <v>5163</v>
      </c>
      <c r="E163" s="482" t="s">
        <v>113</v>
      </c>
      <c r="F163" s="504" t="s">
        <v>109</v>
      </c>
      <c r="G163" s="74">
        <v>0</v>
      </c>
      <c r="H163" s="73">
        <v>0.45</v>
      </c>
      <c r="I163" s="505">
        <f t="shared" si="5"/>
        <v>0.45</v>
      </c>
      <c r="J163" s="214"/>
      <c r="K163" s="306"/>
    </row>
    <row r="164" spans="1:11" s="506" customFormat="1" ht="11.25" customHeight="1">
      <c r="A164" s="159"/>
      <c r="B164" s="252">
        <v>1550030000</v>
      </c>
      <c r="C164" s="160" t="s">
        <v>205</v>
      </c>
      <c r="D164" s="61">
        <v>5163</v>
      </c>
      <c r="E164" s="482" t="s">
        <v>114</v>
      </c>
      <c r="F164" s="504" t="s">
        <v>109</v>
      </c>
      <c r="G164" s="74">
        <v>0</v>
      </c>
      <c r="H164" s="73">
        <v>2.55</v>
      </c>
      <c r="I164" s="505">
        <f t="shared" si="5"/>
        <v>2.55</v>
      </c>
      <c r="J164" s="214"/>
      <c r="K164" s="306"/>
    </row>
    <row r="165" spans="1:11" s="476" customFormat="1" ht="22.5" customHeight="1">
      <c r="A165" s="80" t="s">
        <v>101</v>
      </c>
      <c r="B165" s="507">
        <v>0</v>
      </c>
      <c r="C165" s="26" t="s">
        <v>95</v>
      </c>
      <c r="D165" s="27" t="s">
        <v>95</v>
      </c>
      <c r="E165" s="503" t="s">
        <v>95</v>
      </c>
      <c r="F165" s="223" t="s">
        <v>16</v>
      </c>
      <c r="G165" s="71">
        <f>SUM(G166:G180)</f>
        <v>0</v>
      </c>
      <c r="H165" s="71">
        <f>SUM(H166:H180)</f>
        <v>230</v>
      </c>
      <c r="I165" s="481">
        <f>SUM(G165:H165)</f>
        <v>230</v>
      </c>
      <c r="J165" s="210"/>
      <c r="K165" s="40"/>
    </row>
    <row r="166" spans="1:11" s="476" customFormat="1" ht="11.25" customHeight="1">
      <c r="A166" s="59"/>
      <c r="B166" s="245" t="s">
        <v>187</v>
      </c>
      <c r="C166" s="12">
        <v>3639</v>
      </c>
      <c r="D166" s="12">
        <v>5011</v>
      </c>
      <c r="E166" s="12">
        <v>41100000</v>
      </c>
      <c r="F166" s="12" t="s">
        <v>74</v>
      </c>
      <c r="G166" s="74">
        <v>0</v>
      </c>
      <c r="H166" s="508">
        <v>8</v>
      </c>
      <c r="I166" s="400">
        <f aca="true" t="shared" si="6" ref="I166:I177">SUM(G166+H166)</f>
        <v>8</v>
      </c>
      <c r="J166" s="42"/>
      <c r="K166" s="40"/>
    </row>
    <row r="167" spans="1:11" s="476" customFormat="1" ht="11.25" customHeight="1">
      <c r="A167" s="59"/>
      <c r="B167" s="245" t="s">
        <v>187</v>
      </c>
      <c r="C167" s="12">
        <v>3639</v>
      </c>
      <c r="D167" s="12">
        <v>5011</v>
      </c>
      <c r="E167" s="152" t="s">
        <v>89</v>
      </c>
      <c r="F167" s="12" t="s">
        <v>74</v>
      </c>
      <c r="G167" s="74">
        <v>0</v>
      </c>
      <c r="H167" s="508">
        <v>4</v>
      </c>
      <c r="I167" s="400">
        <f t="shared" si="6"/>
        <v>4</v>
      </c>
      <c r="J167" s="210"/>
      <c r="K167" s="40"/>
    </row>
    <row r="168" spans="1:11" s="476" customFormat="1" ht="12.75" customHeight="1">
      <c r="A168" s="59"/>
      <c r="B168" s="245" t="s">
        <v>187</v>
      </c>
      <c r="C168" s="12">
        <v>3639</v>
      </c>
      <c r="D168" s="12">
        <v>5011</v>
      </c>
      <c r="E168" s="152" t="s">
        <v>29</v>
      </c>
      <c r="F168" s="12" t="s">
        <v>74</v>
      </c>
      <c r="G168" s="74">
        <v>0</v>
      </c>
      <c r="H168" s="73">
        <v>34</v>
      </c>
      <c r="I168" s="400">
        <f t="shared" si="6"/>
        <v>34</v>
      </c>
      <c r="J168" s="210"/>
      <c r="K168" s="40"/>
    </row>
    <row r="169" spans="1:11" s="476" customFormat="1" ht="12" customHeight="1">
      <c r="A169" s="59"/>
      <c r="B169" s="245" t="s">
        <v>187</v>
      </c>
      <c r="C169" s="12">
        <v>3639</v>
      </c>
      <c r="D169" s="12">
        <v>5021</v>
      </c>
      <c r="E169" s="12">
        <v>41100000</v>
      </c>
      <c r="F169" s="12" t="s">
        <v>210</v>
      </c>
      <c r="G169" s="74">
        <v>0</v>
      </c>
      <c r="H169" s="508">
        <v>8</v>
      </c>
      <c r="I169" s="400">
        <f t="shared" si="6"/>
        <v>8</v>
      </c>
      <c r="J169" s="210"/>
      <c r="K169" s="40"/>
    </row>
    <row r="170" spans="1:11" s="476" customFormat="1" ht="12.75" customHeight="1">
      <c r="A170" s="59"/>
      <c r="B170" s="245" t="s">
        <v>187</v>
      </c>
      <c r="C170" s="12">
        <v>3639</v>
      </c>
      <c r="D170" s="12">
        <v>5021</v>
      </c>
      <c r="E170" s="152" t="s">
        <v>89</v>
      </c>
      <c r="F170" s="12" t="s">
        <v>210</v>
      </c>
      <c r="G170" s="74">
        <v>0</v>
      </c>
      <c r="H170" s="508">
        <v>4</v>
      </c>
      <c r="I170" s="400">
        <f t="shared" si="6"/>
        <v>4</v>
      </c>
      <c r="J170" s="210"/>
      <c r="K170" s="40"/>
    </row>
    <row r="171" spans="1:11" s="476" customFormat="1" ht="12.75">
      <c r="A171" s="59"/>
      <c r="B171" s="245" t="s">
        <v>187</v>
      </c>
      <c r="C171" s="12">
        <v>3639</v>
      </c>
      <c r="D171" s="12">
        <v>5021</v>
      </c>
      <c r="E171" s="152" t="s">
        <v>29</v>
      </c>
      <c r="F171" s="12" t="s">
        <v>210</v>
      </c>
      <c r="G171" s="74">
        <v>0</v>
      </c>
      <c r="H171" s="508">
        <v>40</v>
      </c>
      <c r="I171" s="400">
        <f t="shared" si="6"/>
        <v>40</v>
      </c>
      <c r="J171" s="210"/>
      <c r="K171" s="40"/>
    </row>
    <row r="172" spans="1:11" s="476" customFormat="1" ht="12.75">
      <c r="A172" s="59"/>
      <c r="B172" s="245" t="s">
        <v>187</v>
      </c>
      <c r="C172" s="12">
        <v>3639</v>
      </c>
      <c r="D172" s="12">
        <v>5031</v>
      </c>
      <c r="E172" s="12">
        <v>41100000</v>
      </c>
      <c r="F172" s="12" t="s">
        <v>75</v>
      </c>
      <c r="G172" s="74">
        <v>0</v>
      </c>
      <c r="H172" s="508">
        <v>4</v>
      </c>
      <c r="I172" s="400">
        <f t="shared" si="6"/>
        <v>4</v>
      </c>
      <c r="J172" s="210"/>
      <c r="K172" s="40"/>
    </row>
    <row r="173" spans="1:11" s="476" customFormat="1" ht="12.75">
      <c r="A173" s="59"/>
      <c r="B173" s="245" t="s">
        <v>187</v>
      </c>
      <c r="C173" s="12">
        <v>3639</v>
      </c>
      <c r="D173" s="12">
        <v>5031</v>
      </c>
      <c r="E173" s="152" t="s">
        <v>89</v>
      </c>
      <c r="F173" s="12" t="s">
        <v>75</v>
      </c>
      <c r="G173" s="74">
        <v>0</v>
      </c>
      <c r="H173" s="508">
        <v>4</v>
      </c>
      <c r="I173" s="400">
        <f t="shared" si="6"/>
        <v>4</v>
      </c>
      <c r="J173" s="210"/>
      <c r="K173" s="40"/>
    </row>
    <row r="174" spans="1:11" s="476" customFormat="1" ht="12.75">
      <c r="A174" s="59"/>
      <c r="B174" s="245" t="s">
        <v>187</v>
      </c>
      <c r="C174" s="12">
        <v>3639</v>
      </c>
      <c r="D174" s="12">
        <v>5031</v>
      </c>
      <c r="E174" s="152" t="s">
        <v>29</v>
      </c>
      <c r="F174" s="12" t="s">
        <v>75</v>
      </c>
      <c r="G174" s="74">
        <v>0</v>
      </c>
      <c r="H174" s="73">
        <v>16</v>
      </c>
      <c r="I174" s="400">
        <f t="shared" si="6"/>
        <v>16</v>
      </c>
      <c r="J174" s="210"/>
      <c r="K174" s="40"/>
    </row>
    <row r="175" spans="1:11" s="476" customFormat="1" ht="12.75">
      <c r="A175" s="59"/>
      <c r="B175" s="245" t="s">
        <v>187</v>
      </c>
      <c r="C175" s="12">
        <v>3639</v>
      </c>
      <c r="D175" s="12">
        <v>5032</v>
      </c>
      <c r="E175" s="12">
        <v>41100000</v>
      </c>
      <c r="F175" s="12" t="s">
        <v>76</v>
      </c>
      <c r="G175" s="74">
        <v>0</v>
      </c>
      <c r="H175" s="508">
        <v>2</v>
      </c>
      <c r="I175" s="400">
        <f t="shared" si="6"/>
        <v>2</v>
      </c>
      <c r="J175" s="210"/>
      <c r="K175" s="40"/>
    </row>
    <row r="176" spans="1:11" s="476" customFormat="1" ht="12.75">
      <c r="A176" s="59"/>
      <c r="B176" s="245" t="s">
        <v>187</v>
      </c>
      <c r="C176" s="12">
        <v>3639</v>
      </c>
      <c r="D176" s="12">
        <v>5032</v>
      </c>
      <c r="E176" s="152" t="s">
        <v>89</v>
      </c>
      <c r="F176" s="12" t="s">
        <v>76</v>
      </c>
      <c r="G176" s="74">
        <v>0</v>
      </c>
      <c r="H176" s="508">
        <v>2</v>
      </c>
      <c r="I176" s="400">
        <f t="shared" si="6"/>
        <v>2</v>
      </c>
      <c r="J176" s="210"/>
      <c r="K176" s="40"/>
    </row>
    <row r="177" spans="1:11" s="476" customFormat="1" ht="12.75">
      <c r="A177" s="59"/>
      <c r="B177" s="245" t="s">
        <v>187</v>
      </c>
      <c r="C177" s="12">
        <v>3639</v>
      </c>
      <c r="D177" s="12">
        <v>5032</v>
      </c>
      <c r="E177" s="152" t="s">
        <v>29</v>
      </c>
      <c r="F177" s="12" t="s">
        <v>76</v>
      </c>
      <c r="G177" s="74">
        <v>0</v>
      </c>
      <c r="H177" s="508">
        <v>4</v>
      </c>
      <c r="I177" s="400">
        <f t="shared" si="6"/>
        <v>4</v>
      </c>
      <c r="J177" s="210"/>
      <c r="K177" s="40"/>
    </row>
    <row r="178" spans="1:11" s="476" customFormat="1" ht="12.75">
      <c r="A178" s="59"/>
      <c r="B178" s="245" t="s">
        <v>187</v>
      </c>
      <c r="C178" s="12">
        <v>3639</v>
      </c>
      <c r="D178" s="12">
        <v>5173</v>
      </c>
      <c r="E178" s="12">
        <v>41100000</v>
      </c>
      <c r="F178" s="12" t="s">
        <v>84</v>
      </c>
      <c r="G178" s="74">
        <v>0</v>
      </c>
      <c r="H178" s="509">
        <v>10</v>
      </c>
      <c r="I178" s="400">
        <f>SUM(G178+H178)</f>
        <v>10</v>
      </c>
      <c r="J178" s="210"/>
      <c r="K178" s="40"/>
    </row>
    <row r="179" spans="1:11" s="476" customFormat="1" ht="12.75">
      <c r="A179" s="59"/>
      <c r="B179" s="245" t="s">
        <v>187</v>
      </c>
      <c r="C179" s="12">
        <v>3639</v>
      </c>
      <c r="D179" s="12">
        <v>5173</v>
      </c>
      <c r="E179" s="152" t="s">
        <v>89</v>
      </c>
      <c r="F179" s="12" t="s">
        <v>84</v>
      </c>
      <c r="G179" s="74">
        <v>0</v>
      </c>
      <c r="H179" s="508">
        <v>5</v>
      </c>
      <c r="I179" s="400">
        <f>SUM(G179+H179)</f>
        <v>5</v>
      </c>
      <c r="J179" s="210"/>
      <c r="K179" s="40"/>
    </row>
    <row r="180" spans="1:11" s="20" customFormat="1" ht="12.75">
      <c r="A180" s="59"/>
      <c r="B180" s="245" t="s">
        <v>187</v>
      </c>
      <c r="C180" s="12">
        <v>3639</v>
      </c>
      <c r="D180" s="12">
        <v>5173</v>
      </c>
      <c r="E180" s="152" t="s">
        <v>29</v>
      </c>
      <c r="F180" s="12" t="s">
        <v>84</v>
      </c>
      <c r="G180" s="74">
        <v>0</v>
      </c>
      <c r="H180" s="508">
        <v>85</v>
      </c>
      <c r="I180" s="400">
        <f>SUM(G180+H180)</f>
        <v>85</v>
      </c>
      <c r="J180" s="304"/>
      <c r="K180" s="50"/>
    </row>
    <row r="181" spans="1:11" s="20" customFormat="1" ht="21" customHeight="1">
      <c r="A181" s="221" t="s">
        <v>101</v>
      </c>
      <c r="B181" s="345" t="s">
        <v>127</v>
      </c>
      <c r="C181" s="322" t="s">
        <v>95</v>
      </c>
      <c r="D181" s="322" t="s">
        <v>95</v>
      </c>
      <c r="E181" s="323" t="s">
        <v>95</v>
      </c>
      <c r="F181" s="324" t="s">
        <v>128</v>
      </c>
      <c r="G181" s="183">
        <f>SUM(G182:G189)</f>
        <v>619</v>
      </c>
      <c r="H181" s="183">
        <f>SUM(H182:H189)</f>
        <v>995.26</v>
      </c>
      <c r="I181" s="325">
        <f>SUM(G181+H181)</f>
        <v>1614.26</v>
      </c>
      <c r="J181" s="40"/>
      <c r="K181" s="19"/>
    </row>
    <row r="182" spans="1:11" s="20" customFormat="1" ht="11.25" customHeight="1">
      <c r="A182" s="221"/>
      <c r="B182" s="346" t="s">
        <v>127</v>
      </c>
      <c r="C182" s="315" t="s">
        <v>205</v>
      </c>
      <c r="D182" s="314">
        <v>5163</v>
      </c>
      <c r="E182" s="510">
        <v>38100000</v>
      </c>
      <c r="F182" s="511" t="s">
        <v>109</v>
      </c>
      <c r="G182" s="512">
        <v>2</v>
      </c>
      <c r="H182" s="512">
        <v>0</v>
      </c>
      <c r="I182" s="513">
        <f aca="true" t="shared" si="7" ref="I182:I273">SUM(G182+H182)</f>
        <v>2</v>
      </c>
      <c r="J182" s="40"/>
      <c r="K182" s="50"/>
    </row>
    <row r="183" spans="1:11" s="20" customFormat="1" ht="12" customHeight="1">
      <c r="A183" s="221"/>
      <c r="B183" s="252" t="s">
        <v>127</v>
      </c>
      <c r="C183" s="315" t="s">
        <v>205</v>
      </c>
      <c r="D183" s="314">
        <v>5163</v>
      </c>
      <c r="E183" s="510">
        <v>38585005</v>
      </c>
      <c r="F183" s="511" t="s">
        <v>109</v>
      </c>
      <c r="G183" s="512">
        <v>0</v>
      </c>
      <c r="H183" s="512">
        <v>2</v>
      </c>
      <c r="I183" s="513">
        <f t="shared" si="7"/>
        <v>2</v>
      </c>
      <c r="J183" s="40"/>
      <c r="K183" s="19"/>
    </row>
    <row r="184" spans="1:11" s="20" customFormat="1" ht="12.75" customHeight="1">
      <c r="A184" s="221"/>
      <c r="B184" s="346" t="s">
        <v>127</v>
      </c>
      <c r="C184" s="315" t="s">
        <v>129</v>
      </c>
      <c r="D184" s="314">
        <v>5137</v>
      </c>
      <c r="E184" s="510">
        <v>38100000</v>
      </c>
      <c r="F184" s="511" t="s">
        <v>168</v>
      </c>
      <c r="G184" s="512">
        <v>17</v>
      </c>
      <c r="H184" s="512">
        <v>0</v>
      </c>
      <c r="I184" s="513">
        <f t="shared" si="7"/>
        <v>17</v>
      </c>
      <c r="J184" s="40"/>
      <c r="K184" s="50"/>
    </row>
    <row r="185" spans="1:11" s="20" customFormat="1" ht="12" customHeight="1">
      <c r="A185" s="221"/>
      <c r="B185" s="252" t="s">
        <v>127</v>
      </c>
      <c r="C185" s="315" t="s">
        <v>129</v>
      </c>
      <c r="D185" s="314">
        <v>5137</v>
      </c>
      <c r="E185" s="510">
        <v>38585005</v>
      </c>
      <c r="F185" s="511" t="s">
        <v>168</v>
      </c>
      <c r="G185" s="512">
        <v>0</v>
      </c>
      <c r="H185" s="512">
        <v>17</v>
      </c>
      <c r="I185" s="513">
        <f t="shared" si="7"/>
        <v>17</v>
      </c>
      <c r="J185" s="40"/>
      <c r="K185" s="19"/>
    </row>
    <row r="186" spans="1:11" s="20" customFormat="1" ht="12" customHeight="1">
      <c r="A186" s="221"/>
      <c r="B186" s="346" t="s">
        <v>127</v>
      </c>
      <c r="C186" s="315" t="s">
        <v>129</v>
      </c>
      <c r="D186" s="314">
        <v>6121</v>
      </c>
      <c r="E186" s="514" t="s">
        <v>224</v>
      </c>
      <c r="F186" s="511" t="s">
        <v>158</v>
      </c>
      <c r="G186" s="512">
        <v>500</v>
      </c>
      <c r="H186" s="512">
        <v>0</v>
      </c>
      <c r="I186" s="513">
        <f t="shared" si="7"/>
        <v>500</v>
      </c>
      <c r="J186" s="40"/>
      <c r="K186" s="19"/>
    </row>
    <row r="187" spans="1:11" s="20" customFormat="1" ht="11.25" customHeight="1">
      <c r="A187" s="221"/>
      <c r="B187" s="252" t="s">
        <v>127</v>
      </c>
      <c r="C187" s="315" t="s">
        <v>129</v>
      </c>
      <c r="D187" s="314">
        <v>6121</v>
      </c>
      <c r="E187" s="514" t="s">
        <v>112</v>
      </c>
      <c r="F187" s="511" t="s">
        <v>158</v>
      </c>
      <c r="G187" s="512">
        <v>0</v>
      </c>
      <c r="H187" s="512">
        <v>576.26</v>
      </c>
      <c r="I187" s="513">
        <f t="shared" si="7"/>
        <v>576.26</v>
      </c>
      <c r="J187" s="40"/>
      <c r="K187" s="19"/>
    </row>
    <row r="188" spans="1:11" s="20" customFormat="1" ht="12.75" customHeight="1">
      <c r="A188" s="318"/>
      <c r="B188" s="346" t="s">
        <v>127</v>
      </c>
      <c r="C188" s="315" t="s">
        <v>129</v>
      </c>
      <c r="D188" s="314">
        <v>6122</v>
      </c>
      <c r="E188" s="514" t="s">
        <v>224</v>
      </c>
      <c r="F188" s="511" t="s">
        <v>348</v>
      </c>
      <c r="G188" s="74">
        <v>100</v>
      </c>
      <c r="H188" s="73">
        <v>0</v>
      </c>
      <c r="I188" s="513">
        <f t="shared" si="7"/>
        <v>100</v>
      </c>
      <c r="J188" s="40"/>
      <c r="K188" s="19"/>
    </row>
    <row r="189" spans="1:11" s="20" customFormat="1" ht="10.5" customHeight="1">
      <c r="A189" s="159"/>
      <c r="B189" s="252" t="s">
        <v>127</v>
      </c>
      <c r="C189" s="160" t="s">
        <v>129</v>
      </c>
      <c r="D189" s="314">
        <v>6122</v>
      </c>
      <c r="E189" s="514" t="s">
        <v>112</v>
      </c>
      <c r="F189" s="511" t="s">
        <v>348</v>
      </c>
      <c r="G189" s="74">
        <v>0</v>
      </c>
      <c r="H189" s="73">
        <v>400</v>
      </c>
      <c r="I189" s="513">
        <f t="shared" si="7"/>
        <v>400</v>
      </c>
      <c r="J189" s="40"/>
      <c r="K189" s="19"/>
    </row>
    <row r="190" spans="1:11" s="20" customFormat="1" ht="45">
      <c r="A190" s="8" t="s">
        <v>101</v>
      </c>
      <c r="B190" s="271" t="s">
        <v>130</v>
      </c>
      <c r="C190" s="9" t="s">
        <v>95</v>
      </c>
      <c r="D190" s="9" t="s">
        <v>95</v>
      </c>
      <c r="E190" s="153" t="s">
        <v>95</v>
      </c>
      <c r="F190" s="313" t="s">
        <v>131</v>
      </c>
      <c r="G190" s="183">
        <f>SUM(G191:G199)</f>
        <v>1410</v>
      </c>
      <c r="H190" s="183">
        <f>SUM(H191:H199)</f>
        <v>8029.7</v>
      </c>
      <c r="I190" s="366">
        <f>SUM(G190+H190)</f>
        <v>9439.7</v>
      </c>
      <c r="J190" s="40"/>
      <c r="K190" s="19"/>
    </row>
    <row r="191" spans="1:11" s="476" customFormat="1" ht="11.25" customHeight="1">
      <c r="A191" s="8"/>
      <c r="B191" s="515">
        <v>0</v>
      </c>
      <c r="C191" s="315" t="s">
        <v>205</v>
      </c>
      <c r="D191" s="314">
        <v>5163</v>
      </c>
      <c r="E191" s="510">
        <v>38100000</v>
      </c>
      <c r="F191" s="511" t="s">
        <v>109</v>
      </c>
      <c r="G191" s="516">
        <v>2</v>
      </c>
      <c r="H191" s="516">
        <v>0</v>
      </c>
      <c r="I191" s="517">
        <f>SUM(G191+H191)</f>
        <v>2</v>
      </c>
      <c r="J191" s="210"/>
      <c r="K191" s="50"/>
    </row>
    <row r="192" spans="1:11" s="476" customFormat="1" ht="12.75">
      <c r="A192" s="318"/>
      <c r="B192" s="515">
        <v>0</v>
      </c>
      <c r="C192" s="315" t="s">
        <v>205</v>
      </c>
      <c r="D192" s="314">
        <v>5163</v>
      </c>
      <c r="E192" s="510">
        <v>38585005</v>
      </c>
      <c r="F192" s="511" t="s">
        <v>109</v>
      </c>
      <c r="G192" s="74">
        <v>0</v>
      </c>
      <c r="H192" s="73">
        <v>2</v>
      </c>
      <c r="I192" s="517">
        <f aca="true" t="shared" si="8" ref="I192:I199">SUM(G192+H192)</f>
        <v>2</v>
      </c>
      <c r="J192" s="210"/>
      <c r="K192" s="19"/>
    </row>
    <row r="193" spans="1:11" s="476" customFormat="1" ht="12.75">
      <c r="A193" s="318"/>
      <c r="B193" s="515">
        <v>0</v>
      </c>
      <c r="C193" s="315" t="s">
        <v>132</v>
      </c>
      <c r="D193" s="314">
        <v>5137</v>
      </c>
      <c r="E193" s="510">
        <v>38100000</v>
      </c>
      <c r="F193" s="511" t="s">
        <v>168</v>
      </c>
      <c r="G193" s="74">
        <v>17</v>
      </c>
      <c r="H193" s="73">
        <v>0</v>
      </c>
      <c r="I193" s="517">
        <f>SUM(G193+H193)</f>
        <v>17</v>
      </c>
      <c r="J193" s="210"/>
      <c r="K193" s="19"/>
    </row>
    <row r="194" spans="1:11" s="476" customFormat="1" ht="12.75">
      <c r="A194" s="318"/>
      <c r="B194" s="515">
        <v>0</v>
      </c>
      <c r="C194" s="315" t="s">
        <v>132</v>
      </c>
      <c r="D194" s="314">
        <v>5137</v>
      </c>
      <c r="E194" s="510">
        <v>38585005</v>
      </c>
      <c r="F194" s="511" t="s">
        <v>168</v>
      </c>
      <c r="G194" s="74">
        <v>0</v>
      </c>
      <c r="H194" s="73">
        <v>17</v>
      </c>
      <c r="I194" s="517">
        <f t="shared" si="8"/>
        <v>17</v>
      </c>
      <c r="J194" s="210"/>
      <c r="K194" s="19"/>
    </row>
    <row r="195" spans="1:11" s="476" customFormat="1" ht="12.75">
      <c r="A195" s="318"/>
      <c r="B195" s="515">
        <v>0</v>
      </c>
      <c r="C195" s="315" t="s">
        <v>132</v>
      </c>
      <c r="D195" s="314">
        <v>6121</v>
      </c>
      <c r="E195" s="514" t="s">
        <v>110</v>
      </c>
      <c r="F195" s="511" t="s">
        <v>158</v>
      </c>
      <c r="G195" s="74">
        <v>0</v>
      </c>
      <c r="H195" s="73">
        <v>5</v>
      </c>
      <c r="I195" s="517">
        <f>SUM(G195+H195)</f>
        <v>5</v>
      </c>
      <c r="J195" s="210"/>
      <c r="K195" s="19"/>
    </row>
    <row r="196" spans="1:11" s="476" customFormat="1" ht="12.75">
      <c r="A196" s="318"/>
      <c r="B196" s="515">
        <v>0</v>
      </c>
      <c r="C196" s="315" t="s">
        <v>132</v>
      </c>
      <c r="D196" s="314">
        <v>6121</v>
      </c>
      <c r="E196" s="514" t="s">
        <v>224</v>
      </c>
      <c r="F196" s="511" t="s">
        <v>158</v>
      </c>
      <c r="G196" s="74">
        <v>1200</v>
      </c>
      <c r="H196" s="73">
        <v>0</v>
      </c>
      <c r="I196" s="517">
        <f t="shared" si="8"/>
        <v>1200</v>
      </c>
      <c r="J196" s="210"/>
      <c r="K196" s="19"/>
    </row>
    <row r="197" spans="1:11" s="476" customFormat="1" ht="12.75">
      <c r="A197" s="318"/>
      <c r="B197" s="515">
        <v>0</v>
      </c>
      <c r="C197" s="315" t="s">
        <v>132</v>
      </c>
      <c r="D197" s="314">
        <v>6121</v>
      </c>
      <c r="E197" s="514" t="s">
        <v>112</v>
      </c>
      <c r="F197" s="511" t="s">
        <v>158</v>
      </c>
      <c r="G197" s="74">
        <v>0</v>
      </c>
      <c r="H197" s="73">
        <v>6800</v>
      </c>
      <c r="I197" s="517">
        <f t="shared" si="8"/>
        <v>6800</v>
      </c>
      <c r="J197" s="210"/>
      <c r="K197" s="304"/>
    </row>
    <row r="198" spans="1:11" s="34" customFormat="1" ht="12.75">
      <c r="A198" s="318"/>
      <c r="B198" s="515">
        <v>0</v>
      </c>
      <c r="C198" s="315" t="s">
        <v>132</v>
      </c>
      <c r="D198" s="314">
        <v>6122</v>
      </c>
      <c r="E198" s="514" t="s">
        <v>224</v>
      </c>
      <c r="F198" s="511" t="s">
        <v>348</v>
      </c>
      <c r="G198" s="74">
        <v>191</v>
      </c>
      <c r="H198" s="73">
        <v>0</v>
      </c>
      <c r="I198" s="517">
        <f t="shared" si="8"/>
        <v>191</v>
      </c>
      <c r="J198" s="210"/>
      <c r="K198" s="304"/>
    </row>
    <row r="199" spans="1:11" s="476" customFormat="1" ht="12.75">
      <c r="A199" s="318"/>
      <c r="B199" s="515">
        <v>0</v>
      </c>
      <c r="C199" s="315" t="s">
        <v>132</v>
      </c>
      <c r="D199" s="314">
        <v>6122</v>
      </c>
      <c r="E199" s="514" t="s">
        <v>112</v>
      </c>
      <c r="F199" s="511" t="s">
        <v>348</v>
      </c>
      <c r="G199" s="74">
        <v>0</v>
      </c>
      <c r="H199" s="73">
        <v>1205.7</v>
      </c>
      <c r="I199" s="517">
        <f t="shared" si="8"/>
        <v>1205.7</v>
      </c>
      <c r="J199" s="210"/>
      <c r="K199" s="40"/>
    </row>
    <row r="200" spans="1:11" s="34" customFormat="1" ht="22.5">
      <c r="A200" s="8" t="s">
        <v>101</v>
      </c>
      <c r="B200" s="10" t="s">
        <v>133</v>
      </c>
      <c r="C200" s="9" t="s">
        <v>95</v>
      </c>
      <c r="D200" s="9" t="s">
        <v>95</v>
      </c>
      <c r="E200" s="153" t="s">
        <v>95</v>
      </c>
      <c r="F200" s="313" t="s">
        <v>134</v>
      </c>
      <c r="G200" s="183">
        <f>SUM(G201:G208)</f>
        <v>743</v>
      </c>
      <c r="H200" s="183">
        <f>SUM(H201:H208)</f>
        <v>4223.7</v>
      </c>
      <c r="I200" s="366">
        <f>SUM(G200+H200)</f>
        <v>4966.7</v>
      </c>
      <c r="J200" s="210"/>
      <c r="K200" s="40"/>
    </row>
    <row r="201" spans="1:11" s="34" customFormat="1" ht="12.75">
      <c r="A201" s="8"/>
      <c r="B201" s="518">
        <v>0</v>
      </c>
      <c r="C201" s="315" t="s">
        <v>205</v>
      </c>
      <c r="D201" s="314">
        <v>5163</v>
      </c>
      <c r="E201" s="510">
        <v>38100000</v>
      </c>
      <c r="F201" s="511" t="s">
        <v>109</v>
      </c>
      <c r="G201" s="516">
        <v>2</v>
      </c>
      <c r="H201" s="516">
        <v>0</v>
      </c>
      <c r="I201" s="367">
        <f t="shared" si="7"/>
        <v>2</v>
      </c>
      <c r="J201" s="210"/>
      <c r="K201" s="40"/>
    </row>
    <row r="202" spans="1:11" s="34" customFormat="1" ht="12.75">
      <c r="A202" s="8"/>
      <c r="B202" s="518">
        <v>0</v>
      </c>
      <c r="C202" s="315" t="s">
        <v>205</v>
      </c>
      <c r="D202" s="314">
        <v>5163</v>
      </c>
      <c r="E202" s="510">
        <v>38585005</v>
      </c>
      <c r="F202" s="511" t="s">
        <v>109</v>
      </c>
      <c r="G202" s="516">
        <v>0</v>
      </c>
      <c r="H202" s="516">
        <v>2</v>
      </c>
      <c r="I202" s="367">
        <f t="shared" si="7"/>
        <v>2</v>
      </c>
      <c r="J202" s="210"/>
      <c r="K202" s="40"/>
    </row>
    <row r="203" spans="1:11" s="34" customFormat="1" ht="12.75">
      <c r="A203" s="8"/>
      <c r="B203" s="518">
        <v>0</v>
      </c>
      <c r="C203" s="315" t="s">
        <v>135</v>
      </c>
      <c r="D203" s="314">
        <v>5137</v>
      </c>
      <c r="E203" s="510">
        <v>38100000</v>
      </c>
      <c r="F203" s="511" t="s">
        <v>168</v>
      </c>
      <c r="G203" s="516">
        <v>17</v>
      </c>
      <c r="H203" s="516">
        <v>0</v>
      </c>
      <c r="I203" s="367">
        <f t="shared" si="7"/>
        <v>17</v>
      </c>
      <c r="J203" s="210"/>
      <c r="K203" s="40"/>
    </row>
    <row r="204" spans="1:11" s="34" customFormat="1" ht="12.75">
      <c r="A204" s="318"/>
      <c r="B204" s="518">
        <v>0</v>
      </c>
      <c r="C204" s="315" t="s">
        <v>135</v>
      </c>
      <c r="D204" s="314">
        <v>5137</v>
      </c>
      <c r="E204" s="510">
        <v>38585005</v>
      </c>
      <c r="F204" s="511" t="s">
        <v>168</v>
      </c>
      <c r="G204" s="316">
        <v>0</v>
      </c>
      <c r="H204" s="73">
        <v>17</v>
      </c>
      <c r="I204" s="367">
        <f t="shared" si="7"/>
        <v>17</v>
      </c>
      <c r="J204" s="210"/>
      <c r="K204" s="40"/>
    </row>
    <row r="205" spans="1:11" s="34" customFormat="1" ht="12.75">
      <c r="A205" s="318"/>
      <c r="B205" s="518">
        <v>0</v>
      </c>
      <c r="C205" s="315" t="s">
        <v>135</v>
      </c>
      <c r="D205" s="314">
        <v>6121</v>
      </c>
      <c r="E205" s="514" t="s">
        <v>224</v>
      </c>
      <c r="F205" s="511" t="s">
        <v>158</v>
      </c>
      <c r="G205" s="316">
        <v>500</v>
      </c>
      <c r="H205" s="73">
        <v>0</v>
      </c>
      <c r="I205" s="367">
        <f t="shared" si="7"/>
        <v>500</v>
      </c>
      <c r="J205" s="210"/>
      <c r="K205" s="40"/>
    </row>
    <row r="206" spans="1:11" s="34" customFormat="1" ht="12.75">
      <c r="A206" s="318"/>
      <c r="B206" s="518">
        <v>0</v>
      </c>
      <c r="C206" s="315" t="s">
        <v>135</v>
      </c>
      <c r="D206" s="314">
        <v>6121</v>
      </c>
      <c r="E206" s="514" t="s">
        <v>112</v>
      </c>
      <c r="F206" s="511" t="s">
        <v>158</v>
      </c>
      <c r="G206" s="316">
        <v>0</v>
      </c>
      <c r="H206" s="73">
        <v>2204.7</v>
      </c>
      <c r="I206" s="367">
        <f t="shared" si="7"/>
        <v>2204.7</v>
      </c>
      <c r="J206" s="210"/>
      <c r="K206" s="40"/>
    </row>
    <row r="207" spans="1:11" s="476" customFormat="1" ht="12.75">
      <c r="A207" s="318"/>
      <c r="B207" s="518">
        <v>0</v>
      </c>
      <c r="C207" s="315" t="s">
        <v>135</v>
      </c>
      <c r="D207" s="314">
        <v>6122</v>
      </c>
      <c r="E207" s="514" t="s">
        <v>224</v>
      </c>
      <c r="F207" s="511" t="s">
        <v>348</v>
      </c>
      <c r="G207" s="316">
        <v>224</v>
      </c>
      <c r="H207" s="73">
        <v>0</v>
      </c>
      <c r="I207" s="367">
        <f t="shared" si="7"/>
        <v>224</v>
      </c>
      <c r="J207" s="210"/>
      <c r="K207" s="40"/>
    </row>
    <row r="208" spans="1:11" s="476" customFormat="1" ht="12.75">
      <c r="A208" s="318"/>
      <c r="B208" s="518">
        <v>0</v>
      </c>
      <c r="C208" s="315" t="s">
        <v>135</v>
      </c>
      <c r="D208" s="314">
        <v>6122</v>
      </c>
      <c r="E208" s="514" t="s">
        <v>112</v>
      </c>
      <c r="F208" s="511" t="s">
        <v>348</v>
      </c>
      <c r="G208" s="316">
        <v>0</v>
      </c>
      <c r="H208" s="73">
        <v>2000</v>
      </c>
      <c r="I208" s="367">
        <f t="shared" si="7"/>
        <v>2000</v>
      </c>
      <c r="J208" s="210"/>
      <c r="K208" s="40"/>
    </row>
    <row r="209" spans="1:11" s="34" customFormat="1" ht="22.5">
      <c r="A209" s="8" t="s">
        <v>101</v>
      </c>
      <c r="B209" s="331" t="s">
        <v>136</v>
      </c>
      <c r="C209" s="9" t="s">
        <v>95</v>
      </c>
      <c r="D209" s="9" t="s">
        <v>95</v>
      </c>
      <c r="E209" s="153" t="s">
        <v>95</v>
      </c>
      <c r="F209" s="313" t="s">
        <v>137</v>
      </c>
      <c r="G209" s="183">
        <f>SUM(G210:G220)</f>
        <v>922</v>
      </c>
      <c r="H209" s="183">
        <f>SUM(H210:H220)</f>
        <v>5199</v>
      </c>
      <c r="I209" s="366">
        <f>SUM(G209+H209)</f>
        <v>6121</v>
      </c>
      <c r="J209" s="210"/>
      <c r="K209" s="40"/>
    </row>
    <row r="210" spans="1:11" s="34" customFormat="1" ht="12.75">
      <c r="A210" s="8"/>
      <c r="B210" s="519">
        <v>0</v>
      </c>
      <c r="C210" s="315" t="s">
        <v>205</v>
      </c>
      <c r="D210" s="314">
        <v>5163</v>
      </c>
      <c r="E210" s="510">
        <v>38100000</v>
      </c>
      <c r="F210" s="511" t="s">
        <v>109</v>
      </c>
      <c r="G210" s="516">
        <v>2</v>
      </c>
      <c r="H210" s="516">
        <v>0</v>
      </c>
      <c r="I210" s="367">
        <f t="shared" si="7"/>
        <v>2</v>
      </c>
      <c r="J210" s="210"/>
      <c r="K210" s="40"/>
    </row>
    <row r="211" spans="1:11" s="15" customFormat="1" ht="12.75">
      <c r="A211" s="8"/>
      <c r="B211" s="519">
        <v>0</v>
      </c>
      <c r="C211" s="315" t="s">
        <v>205</v>
      </c>
      <c r="D211" s="314">
        <v>5163</v>
      </c>
      <c r="E211" s="510">
        <v>38585005</v>
      </c>
      <c r="F211" s="511" t="s">
        <v>109</v>
      </c>
      <c r="G211" s="516">
        <v>0</v>
      </c>
      <c r="H211" s="516">
        <v>2</v>
      </c>
      <c r="I211" s="367">
        <f>SUM(G211+H211)</f>
        <v>2</v>
      </c>
      <c r="J211" s="210"/>
      <c r="K211" s="40"/>
    </row>
    <row r="212" spans="1:11" s="15" customFormat="1" ht="12.75">
      <c r="A212" s="8"/>
      <c r="B212" s="519">
        <v>0</v>
      </c>
      <c r="C212" s="315" t="s">
        <v>132</v>
      </c>
      <c r="D212" s="314">
        <v>5137</v>
      </c>
      <c r="E212" s="510">
        <v>38100000</v>
      </c>
      <c r="F212" s="511" t="s">
        <v>168</v>
      </c>
      <c r="G212" s="516">
        <v>17</v>
      </c>
      <c r="H212" s="516">
        <v>0</v>
      </c>
      <c r="I212" s="367">
        <f t="shared" si="7"/>
        <v>17</v>
      </c>
      <c r="J212" s="210"/>
      <c r="K212" s="40"/>
    </row>
    <row r="213" spans="1:11" s="476" customFormat="1" ht="12.75">
      <c r="A213" s="8"/>
      <c r="B213" s="519">
        <v>0</v>
      </c>
      <c r="C213" s="315" t="s">
        <v>132</v>
      </c>
      <c r="D213" s="314">
        <v>5137</v>
      </c>
      <c r="E213" s="510">
        <v>38585005</v>
      </c>
      <c r="F213" s="511" t="s">
        <v>168</v>
      </c>
      <c r="G213" s="516">
        <v>0</v>
      </c>
      <c r="H213" s="516">
        <v>17</v>
      </c>
      <c r="I213" s="367">
        <f t="shared" si="7"/>
        <v>17</v>
      </c>
      <c r="J213" s="210"/>
      <c r="K213" s="40"/>
    </row>
    <row r="214" spans="1:11" s="34" customFormat="1" ht="12.75">
      <c r="A214" s="318"/>
      <c r="B214" s="519">
        <v>0</v>
      </c>
      <c r="C214" s="315" t="s">
        <v>132</v>
      </c>
      <c r="D214" s="314">
        <v>5169</v>
      </c>
      <c r="E214" s="510">
        <v>38100000</v>
      </c>
      <c r="F214" s="511" t="s">
        <v>30</v>
      </c>
      <c r="G214" s="316">
        <v>6</v>
      </c>
      <c r="H214" s="73">
        <v>0</v>
      </c>
      <c r="I214" s="367">
        <f t="shared" si="7"/>
        <v>6</v>
      </c>
      <c r="J214" s="210"/>
      <c r="K214" s="40"/>
    </row>
    <row r="215" spans="1:11" s="34" customFormat="1" ht="12.75">
      <c r="A215" s="318"/>
      <c r="B215" s="519">
        <v>0</v>
      </c>
      <c r="C215" s="315" t="s">
        <v>132</v>
      </c>
      <c r="D215" s="314">
        <v>5169</v>
      </c>
      <c r="E215" s="510">
        <v>38585005</v>
      </c>
      <c r="F215" s="511" t="s">
        <v>30</v>
      </c>
      <c r="G215" s="316">
        <v>0</v>
      </c>
      <c r="H215" s="73">
        <v>34</v>
      </c>
      <c r="I215" s="367">
        <f t="shared" si="7"/>
        <v>34</v>
      </c>
      <c r="J215" s="210"/>
      <c r="K215" s="40"/>
    </row>
    <row r="216" spans="1:11" s="15" customFormat="1" ht="12.75">
      <c r="A216" s="318"/>
      <c r="B216" s="519">
        <v>0</v>
      </c>
      <c r="C216" s="315" t="s">
        <v>132</v>
      </c>
      <c r="D216" s="314">
        <v>6121</v>
      </c>
      <c r="E216" s="514" t="s">
        <v>110</v>
      </c>
      <c r="F216" s="511" t="s">
        <v>158</v>
      </c>
      <c r="G216" s="316">
        <v>0</v>
      </c>
      <c r="H216" s="73">
        <v>5</v>
      </c>
      <c r="I216" s="367">
        <f t="shared" si="7"/>
        <v>5</v>
      </c>
      <c r="J216" s="210"/>
      <c r="K216" s="40"/>
    </row>
    <row r="217" spans="1:11" s="15" customFormat="1" ht="12.75">
      <c r="A217" s="318"/>
      <c r="B217" s="519">
        <v>0</v>
      </c>
      <c r="C217" s="315" t="s">
        <v>132</v>
      </c>
      <c r="D217" s="314">
        <v>6121</v>
      </c>
      <c r="E217" s="514" t="s">
        <v>224</v>
      </c>
      <c r="F217" s="511" t="s">
        <v>158</v>
      </c>
      <c r="G217" s="316">
        <v>667</v>
      </c>
      <c r="H217" s="73">
        <v>0</v>
      </c>
      <c r="I217" s="367">
        <f>SUM(G217+H217)</f>
        <v>667</v>
      </c>
      <c r="J217" s="210"/>
      <c r="K217" s="40"/>
    </row>
    <row r="218" spans="1:11" s="476" customFormat="1" ht="12.75">
      <c r="A218" s="318"/>
      <c r="B218" s="519">
        <v>0</v>
      </c>
      <c r="C218" s="315" t="s">
        <v>132</v>
      </c>
      <c r="D218" s="314">
        <v>6121</v>
      </c>
      <c r="E218" s="514" t="s">
        <v>112</v>
      </c>
      <c r="F218" s="511" t="s">
        <v>158</v>
      </c>
      <c r="G218" s="316">
        <v>0</v>
      </c>
      <c r="H218" s="73">
        <v>3891</v>
      </c>
      <c r="I218" s="367">
        <f t="shared" si="7"/>
        <v>3891</v>
      </c>
      <c r="J218" s="210"/>
      <c r="K218" s="304"/>
    </row>
    <row r="219" spans="1:11" s="476" customFormat="1" ht="12.75">
      <c r="A219" s="318"/>
      <c r="B219" s="519">
        <v>0</v>
      </c>
      <c r="C219" s="315" t="s">
        <v>132</v>
      </c>
      <c r="D219" s="314">
        <v>6122</v>
      </c>
      <c r="E219" s="514" t="s">
        <v>224</v>
      </c>
      <c r="F219" s="511" t="s">
        <v>348</v>
      </c>
      <c r="G219" s="316">
        <v>230</v>
      </c>
      <c r="H219" s="73">
        <v>0</v>
      </c>
      <c r="I219" s="367">
        <f t="shared" si="7"/>
        <v>230</v>
      </c>
      <c r="J219" s="210"/>
      <c r="K219" s="304"/>
    </row>
    <row r="220" spans="1:11" s="476" customFormat="1" ht="12.75">
      <c r="A220" s="318"/>
      <c r="B220" s="519">
        <v>0</v>
      </c>
      <c r="C220" s="315" t="s">
        <v>132</v>
      </c>
      <c r="D220" s="314">
        <v>6122</v>
      </c>
      <c r="E220" s="514" t="s">
        <v>112</v>
      </c>
      <c r="F220" s="511" t="s">
        <v>348</v>
      </c>
      <c r="G220" s="316">
        <v>0</v>
      </c>
      <c r="H220" s="73">
        <v>1250</v>
      </c>
      <c r="I220" s="367">
        <f t="shared" si="7"/>
        <v>1250</v>
      </c>
      <c r="J220" s="210"/>
      <c r="K220" s="304"/>
    </row>
    <row r="221" spans="1:11" s="476" customFormat="1" ht="33.75">
      <c r="A221" s="8" t="s">
        <v>101</v>
      </c>
      <c r="B221" s="520">
        <v>0</v>
      </c>
      <c r="C221" s="9" t="s">
        <v>95</v>
      </c>
      <c r="D221" s="9" t="s">
        <v>95</v>
      </c>
      <c r="E221" s="153" t="s">
        <v>95</v>
      </c>
      <c r="F221" s="317" t="s">
        <v>138</v>
      </c>
      <c r="G221" s="183">
        <f>SUM(G222:G229)</f>
        <v>1029</v>
      </c>
      <c r="H221" s="183">
        <f>SUM(H222:H229)</f>
        <v>5811</v>
      </c>
      <c r="I221" s="481">
        <f>SUM(G221+H221)</f>
        <v>6840</v>
      </c>
      <c r="J221" s="210"/>
      <c r="K221" s="304"/>
    </row>
    <row r="222" spans="1:11" s="476" customFormat="1" ht="12.75">
      <c r="A222" s="8"/>
      <c r="B222" s="521">
        <v>0</v>
      </c>
      <c r="C222" s="315" t="s">
        <v>205</v>
      </c>
      <c r="D222" s="314">
        <v>5163</v>
      </c>
      <c r="E222" s="510">
        <v>38100000</v>
      </c>
      <c r="F222" s="511" t="s">
        <v>109</v>
      </c>
      <c r="G222" s="522">
        <v>2</v>
      </c>
      <c r="H222" s="522">
        <v>0</v>
      </c>
      <c r="I222" s="523">
        <f t="shared" si="7"/>
        <v>2</v>
      </c>
      <c r="J222" s="210"/>
      <c r="K222" s="304"/>
    </row>
    <row r="223" spans="1:11" s="476" customFormat="1" ht="12.75">
      <c r="A223" s="8"/>
      <c r="B223" s="521">
        <v>0</v>
      </c>
      <c r="C223" s="315" t="s">
        <v>205</v>
      </c>
      <c r="D223" s="314">
        <v>5163</v>
      </c>
      <c r="E223" s="510">
        <v>38585005</v>
      </c>
      <c r="F223" s="511" t="s">
        <v>109</v>
      </c>
      <c r="G223" s="522">
        <v>0</v>
      </c>
      <c r="H223" s="522">
        <v>2</v>
      </c>
      <c r="I223" s="523">
        <f t="shared" si="7"/>
        <v>2</v>
      </c>
      <c r="J223" s="210"/>
      <c r="K223" s="304"/>
    </row>
    <row r="224" spans="1:11" s="476" customFormat="1" ht="12.75">
      <c r="A224" s="8"/>
      <c r="B224" s="521">
        <v>0</v>
      </c>
      <c r="C224" s="315" t="s">
        <v>135</v>
      </c>
      <c r="D224" s="314">
        <v>5137</v>
      </c>
      <c r="E224" s="510">
        <v>38100000</v>
      </c>
      <c r="F224" s="511" t="s">
        <v>168</v>
      </c>
      <c r="G224" s="522">
        <v>17</v>
      </c>
      <c r="H224" s="522">
        <v>0</v>
      </c>
      <c r="I224" s="523">
        <f t="shared" si="7"/>
        <v>17</v>
      </c>
      <c r="J224" s="210"/>
      <c r="K224" s="304"/>
    </row>
    <row r="225" spans="1:11" s="34" customFormat="1" ht="12.75">
      <c r="A225" s="318"/>
      <c r="B225" s="521">
        <v>0</v>
      </c>
      <c r="C225" s="315" t="s">
        <v>135</v>
      </c>
      <c r="D225" s="314">
        <v>5137</v>
      </c>
      <c r="E225" s="510">
        <v>38585005</v>
      </c>
      <c r="F225" s="511" t="s">
        <v>168</v>
      </c>
      <c r="G225" s="316">
        <v>0</v>
      </c>
      <c r="H225" s="73">
        <v>17</v>
      </c>
      <c r="I225" s="523">
        <f t="shared" si="7"/>
        <v>17</v>
      </c>
      <c r="J225" s="210"/>
      <c r="K225" s="40"/>
    </row>
    <row r="226" spans="1:11" s="476" customFormat="1" ht="12.75">
      <c r="A226" s="318"/>
      <c r="B226" s="521">
        <v>0</v>
      </c>
      <c r="C226" s="315" t="s">
        <v>135</v>
      </c>
      <c r="D226" s="314">
        <v>6121</v>
      </c>
      <c r="E226" s="514" t="s">
        <v>224</v>
      </c>
      <c r="F226" s="511" t="s">
        <v>158</v>
      </c>
      <c r="G226" s="316">
        <v>800</v>
      </c>
      <c r="H226" s="73">
        <v>0</v>
      </c>
      <c r="I226" s="523">
        <f t="shared" si="7"/>
        <v>800</v>
      </c>
      <c r="J226" s="210"/>
      <c r="K226" s="19"/>
    </row>
    <row r="227" spans="1:11" s="34" customFormat="1" ht="12.75">
      <c r="A227" s="318"/>
      <c r="B227" s="521">
        <v>0</v>
      </c>
      <c r="C227" s="315" t="s">
        <v>135</v>
      </c>
      <c r="D227" s="314">
        <v>6121</v>
      </c>
      <c r="E227" s="514" t="s">
        <v>112</v>
      </c>
      <c r="F227" s="511" t="s">
        <v>158</v>
      </c>
      <c r="G227" s="316">
        <v>0</v>
      </c>
      <c r="H227" s="73">
        <v>5000</v>
      </c>
      <c r="I227" s="523">
        <f t="shared" si="7"/>
        <v>5000</v>
      </c>
      <c r="J227" s="210"/>
      <c r="K227" s="304"/>
    </row>
    <row r="228" spans="1:11" s="34" customFormat="1" ht="12.75">
      <c r="A228" s="318"/>
      <c r="B228" s="521">
        <v>0</v>
      </c>
      <c r="C228" s="315" t="s">
        <v>135</v>
      </c>
      <c r="D228" s="314">
        <v>6122</v>
      </c>
      <c r="E228" s="514" t="s">
        <v>224</v>
      </c>
      <c r="F228" s="511" t="s">
        <v>348</v>
      </c>
      <c r="G228" s="316">
        <v>210</v>
      </c>
      <c r="H228" s="73">
        <v>0</v>
      </c>
      <c r="I228" s="523">
        <f t="shared" si="7"/>
        <v>210</v>
      </c>
      <c r="J228" s="210"/>
      <c r="K228" s="304"/>
    </row>
    <row r="229" spans="1:11" s="34" customFormat="1" ht="12.75">
      <c r="A229" s="318"/>
      <c r="B229" s="521">
        <v>0</v>
      </c>
      <c r="C229" s="315" t="s">
        <v>135</v>
      </c>
      <c r="D229" s="314">
        <v>6122</v>
      </c>
      <c r="E229" s="514" t="s">
        <v>112</v>
      </c>
      <c r="F229" s="511" t="s">
        <v>348</v>
      </c>
      <c r="G229" s="316">
        <v>0</v>
      </c>
      <c r="H229" s="73">
        <v>792</v>
      </c>
      <c r="I229" s="523">
        <f t="shared" si="7"/>
        <v>792</v>
      </c>
      <c r="J229" s="210"/>
      <c r="K229" s="40"/>
    </row>
    <row r="230" spans="1:11" s="34" customFormat="1" ht="33.75">
      <c r="A230" s="8" t="s">
        <v>101</v>
      </c>
      <c r="B230" s="331" t="s">
        <v>139</v>
      </c>
      <c r="C230" s="9" t="s">
        <v>95</v>
      </c>
      <c r="D230" s="9" t="s">
        <v>95</v>
      </c>
      <c r="E230" s="153" t="s">
        <v>95</v>
      </c>
      <c r="F230" s="313" t="s">
        <v>250</v>
      </c>
      <c r="G230" s="183">
        <f>SUM(G231:G239)</f>
        <v>320</v>
      </c>
      <c r="H230" s="183">
        <f>SUM(H231:H239)</f>
        <v>1963</v>
      </c>
      <c r="I230" s="366">
        <f>SUM(G230+H230)</f>
        <v>2283</v>
      </c>
      <c r="J230" s="210"/>
      <c r="K230" s="40"/>
    </row>
    <row r="231" spans="1:11" s="34" customFormat="1" ht="12.75">
      <c r="A231" s="8"/>
      <c r="B231" s="524">
        <v>0</v>
      </c>
      <c r="C231" s="315" t="s">
        <v>205</v>
      </c>
      <c r="D231" s="314">
        <v>5163</v>
      </c>
      <c r="E231" s="510">
        <v>38100000</v>
      </c>
      <c r="F231" s="511" t="s">
        <v>109</v>
      </c>
      <c r="G231" s="516">
        <v>2</v>
      </c>
      <c r="H231" s="516">
        <v>0</v>
      </c>
      <c r="I231" s="367">
        <f t="shared" si="7"/>
        <v>2</v>
      </c>
      <c r="J231" s="210"/>
      <c r="K231" s="40"/>
    </row>
    <row r="232" spans="1:11" s="34" customFormat="1" ht="12.75">
      <c r="A232" s="8"/>
      <c r="B232" s="524">
        <v>0</v>
      </c>
      <c r="C232" s="315" t="s">
        <v>205</v>
      </c>
      <c r="D232" s="314">
        <v>5163</v>
      </c>
      <c r="E232" s="510">
        <v>38585005</v>
      </c>
      <c r="F232" s="511" t="s">
        <v>109</v>
      </c>
      <c r="G232" s="516">
        <v>0</v>
      </c>
      <c r="H232" s="516">
        <v>2</v>
      </c>
      <c r="I232" s="367">
        <f t="shared" si="7"/>
        <v>2</v>
      </c>
      <c r="J232" s="210"/>
      <c r="K232" s="40"/>
    </row>
    <row r="233" spans="1:11" s="34" customFormat="1" ht="12.75">
      <c r="A233" s="8"/>
      <c r="B233" s="524">
        <v>0</v>
      </c>
      <c r="C233" s="315" t="s">
        <v>132</v>
      </c>
      <c r="D233" s="314">
        <v>5137</v>
      </c>
      <c r="E233" s="510">
        <v>38100000</v>
      </c>
      <c r="F233" s="511" t="s">
        <v>168</v>
      </c>
      <c r="G233" s="316">
        <v>17</v>
      </c>
      <c r="H233" s="73">
        <v>0</v>
      </c>
      <c r="I233" s="367">
        <f t="shared" si="7"/>
        <v>17</v>
      </c>
      <c r="J233" s="210"/>
      <c r="K233" s="40"/>
    </row>
    <row r="234" spans="1:11" s="34" customFormat="1" ht="12.75">
      <c r="A234" s="8"/>
      <c r="B234" s="524">
        <v>0</v>
      </c>
      <c r="C234" s="315" t="s">
        <v>132</v>
      </c>
      <c r="D234" s="314">
        <v>5137</v>
      </c>
      <c r="E234" s="510">
        <v>38585005</v>
      </c>
      <c r="F234" s="511" t="s">
        <v>168</v>
      </c>
      <c r="G234" s="316">
        <v>0</v>
      </c>
      <c r="H234" s="73">
        <v>17</v>
      </c>
      <c r="I234" s="367">
        <f t="shared" si="7"/>
        <v>17</v>
      </c>
      <c r="J234" s="210"/>
      <c r="K234" s="40"/>
    </row>
    <row r="235" spans="1:11" s="34" customFormat="1" ht="12.75">
      <c r="A235" s="8"/>
      <c r="B235" s="524">
        <v>0</v>
      </c>
      <c r="C235" s="315" t="s">
        <v>132</v>
      </c>
      <c r="D235" s="314">
        <v>6121</v>
      </c>
      <c r="E235" s="514" t="s">
        <v>110</v>
      </c>
      <c r="F235" s="511" t="s">
        <v>158</v>
      </c>
      <c r="G235" s="316">
        <v>0</v>
      </c>
      <c r="H235" s="73">
        <v>114.6</v>
      </c>
      <c r="I235" s="367">
        <f>SUM(G235+H235)</f>
        <v>114.6</v>
      </c>
      <c r="J235" s="210"/>
      <c r="K235" s="40"/>
    </row>
    <row r="236" spans="1:11" s="34" customFormat="1" ht="12.75">
      <c r="A236" s="318"/>
      <c r="B236" s="524">
        <v>0</v>
      </c>
      <c r="C236" s="315" t="s">
        <v>132</v>
      </c>
      <c r="D236" s="314">
        <v>6121</v>
      </c>
      <c r="E236" s="514" t="s">
        <v>224</v>
      </c>
      <c r="F236" s="511" t="s">
        <v>158</v>
      </c>
      <c r="G236" s="316">
        <v>151</v>
      </c>
      <c r="H236" s="73">
        <v>0</v>
      </c>
      <c r="I236" s="367">
        <f t="shared" si="7"/>
        <v>151</v>
      </c>
      <c r="J236" s="210"/>
      <c r="K236" s="40"/>
    </row>
    <row r="237" spans="1:11" s="34" customFormat="1" ht="12.75">
      <c r="A237" s="318"/>
      <c r="B237" s="524">
        <v>0</v>
      </c>
      <c r="C237" s="315" t="s">
        <v>132</v>
      </c>
      <c r="D237" s="314">
        <v>6121</v>
      </c>
      <c r="E237" s="514" t="s">
        <v>112</v>
      </c>
      <c r="F237" s="511" t="s">
        <v>158</v>
      </c>
      <c r="G237" s="316">
        <v>0</v>
      </c>
      <c r="H237" s="73">
        <v>1229.4</v>
      </c>
      <c r="I237" s="367">
        <f t="shared" si="7"/>
        <v>1229.4</v>
      </c>
      <c r="J237" s="210"/>
      <c r="K237" s="304"/>
    </row>
    <row r="238" spans="1:11" s="34" customFormat="1" ht="12.75">
      <c r="A238" s="318"/>
      <c r="B238" s="524">
        <v>0</v>
      </c>
      <c r="C238" s="315" t="s">
        <v>132</v>
      </c>
      <c r="D238" s="314">
        <v>6122</v>
      </c>
      <c r="E238" s="514" t="s">
        <v>224</v>
      </c>
      <c r="F238" s="511" t="s">
        <v>348</v>
      </c>
      <c r="G238" s="316">
        <v>150</v>
      </c>
      <c r="H238" s="73">
        <v>0</v>
      </c>
      <c r="I238" s="367">
        <f t="shared" si="7"/>
        <v>150</v>
      </c>
      <c r="J238" s="210"/>
      <c r="K238" s="304"/>
    </row>
    <row r="239" spans="1:11" s="34" customFormat="1" ht="12.75">
      <c r="A239" s="318"/>
      <c r="B239" s="524">
        <v>0</v>
      </c>
      <c r="C239" s="315" t="s">
        <v>132</v>
      </c>
      <c r="D239" s="314">
        <v>6122</v>
      </c>
      <c r="E239" s="514" t="s">
        <v>112</v>
      </c>
      <c r="F239" s="511" t="s">
        <v>348</v>
      </c>
      <c r="G239" s="316">
        <v>0</v>
      </c>
      <c r="H239" s="73">
        <v>600</v>
      </c>
      <c r="I239" s="367">
        <f t="shared" si="7"/>
        <v>600</v>
      </c>
      <c r="J239" s="210"/>
      <c r="K239" s="304"/>
    </row>
    <row r="240" spans="1:11" s="34" customFormat="1" ht="22.5">
      <c r="A240" s="8" t="s">
        <v>101</v>
      </c>
      <c r="B240" s="331" t="s">
        <v>251</v>
      </c>
      <c r="C240" s="9" t="s">
        <v>95</v>
      </c>
      <c r="D240" s="9" t="s">
        <v>95</v>
      </c>
      <c r="E240" s="153" t="s">
        <v>95</v>
      </c>
      <c r="F240" s="313" t="s">
        <v>239</v>
      </c>
      <c r="G240" s="183">
        <f>SUM(G241:G246)</f>
        <v>103</v>
      </c>
      <c r="H240" s="183">
        <f>SUM(H241:H246)</f>
        <v>553</v>
      </c>
      <c r="I240" s="366">
        <f>SUM(G240+H240)</f>
        <v>656</v>
      </c>
      <c r="J240" s="210"/>
      <c r="K240" s="304"/>
    </row>
    <row r="241" spans="1:11" s="34" customFormat="1" ht="12.75">
      <c r="A241" s="8"/>
      <c r="B241" s="525">
        <v>0</v>
      </c>
      <c r="C241" s="315" t="s">
        <v>205</v>
      </c>
      <c r="D241" s="314">
        <v>5163</v>
      </c>
      <c r="E241" s="510">
        <v>38100000</v>
      </c>
      <c r="F241" s="511" t="s">
        <v>109</v>
      </c>
      <c r="G241" s="516">
        <v>2</v>
      </c>
      <c r="H241" s="516">
        <v>0</v>
      </c>
      <c r="I241" s="367">
        <f t="shared" si="7"/>
        <v>2</v>
      </c>
      <c r="J241" s="210"/>
      <c r="K241" s="40"/>
    </row>
    <row r="242" spans="1:11" s="34" customFormat="1" ht="12.75">
      <c r="A242" s="319"/>
      <c r="B242" s="525">
        <v>0</v>
      </c>
      <c r="C242" s="315" t="s">
        <v>205</v>
      </c>
      <c r="D242" s="314">
        <v>5163</v>
      </c>
      <c r="E242" s="510">
        <v>38585005</v>
      </c>
      <c r="F242" s="511" t="s">
        <v>109</v>
      </c>
      <c r="G242" s="316">
        <v>0</v>
      </c>
      <c r="H242" s="73">
        <v>2</v>
      </c>
      <c r="I242" s="517">
        <f t="shared" si="7"/>
        <v>2</v>
      </c>
      <c r="J242" s="210"/>
      <c r="K242" s="40"/>
    </row>
    <row r="243" spans="1:11" s="34" customFormat="1" ht="12.75">
      <c r="A243" s="319"/>
      <c r="B243" s="525">
        <v>0</v>
      </c>
      <c r="C243" s="315" t="s">
        <v>132</v>
      </c>
      <c r="D243" s="314">
        <v>5137</v>
      </c>
      <c r="E243" s="510">
        <v>38100000</v>
      </c>
      <c r="F243" s="511" t="s">
        <v>168</v>
      </c>
      <c r="G243" s="316">
        <v>101</v>
      </c>
      <c r="H243" s="73">
        <v>0</v>
      </c>
      <c r="I243" s="517">
        <f t="shared" si="7"/>
        <v>101</v>
      </c>
      <c r="J243" s="210"/>
      <c r="K243" s="40"/>
    </row>
    <row r="244" spans="1:11" s="34" customFormat="1" ht="12.75">
      <c r="A244" s="8"/>
      <c r="B244" s="525">
        <v>0</v>
      </c>
      <c r="C244" s="315" t="s">
        <v>132</v>
      </c>
      <c r="D244" s="314">
        <v>5137</v>
      </c>
      <c r="E244" s="510">
        <v>38585005</v>
      </c>
      <c r="F244" s="511" t="s">
        <v>168</v>
      </c>
      <c r="G244" s="316">
        <v>0</v>
      </c>
      <c r="H244" s="73">
        <v>500</v>
      </c>
      <c r="I244" s="517">
        <f t="shared" si="7"/>
        <v>500</v>
      </c>
      <c r="J244" s="210"/>
      <c r="K244" s="40"/>
    </row>
    <row r="245" spans="1:11" s="34" customFormat="1" ht="12.75">
      <c r="A245" s="318"/>
      <c r="B245" s="525">
        <v>0</v>
      </c>
      <c r="C245" s="315" t="s">
        <v>132</v>
      </c>
      <c r="D245" s="314">
        <v>5139</v>
      </c>
      <c r="E245" s="510">
        <v>38100000</v>
      </c>
      <c r="F245" s="154" t="s">
        <v>203</v>
      </c>
      <c r="G245" s="316">
        <v>0</v>
      </c>
      <c r="H245" s="73">
        <v>8</v>
      </c>
      <c r="I245" s="517">
        <f t="shared" si="7"/>
        <v>8</v>
      </c>
      <c r="J245" s="210"/>
      <c r="K245" s="40"/>
    </row>
    <row r="246" spans="1:11" s="34" customFormat="1" ht="12.75">
      <c r="A246" s="318"/>
      <c r="B246" s="525">
        <v>0</v>
      </c>
      <c r="C246" s="315" t="s">
        <v>132</v>
      </c>
      <c r="D246" s="314">
        <v>5139</v>
      </c>
      <c r="E246" s="510">
        <v>38585005</v>
      </c>
      <c r="F246" s="154" t="s">
        <v>203</v>
      </c>
      <c r="G246" s="316">
        <v>0</v>
      </c>
      <c r="H246" s="73">
        <v>43</v>
      </c>
      <c r="I246" s="517">
        <f t="shared" si="7"/>
        <v>43</v>
      </c>
      <c r="J246" s="210"/>
      <c r="K246" s="304"/>
    </row>
    <row r="247" spans="1:11" s="34" customFormat="1" ht="22.5">
      <c r="A247" s="8" t="s">
        <v>101</v>
      </c>
      <c r="B247" s="526">
        <v>0</v>
      </c>
      <c r="C247" s="9" t="s">
        <v>95</v>
      </c>
      <c r="D247" s="9" t="s">
        <v>95</v>
      </c>
      <c r="E247" s="153" t="s">
        <v>95</v>
      </c>
      <c r="F247" s="313" t="s">
        <v>240</v>
      </c>
      <c r="G247" s="183">
        <f>SUM(G248:G253)</f>
        <v>630</v>
      </c>
      <c r="H247" s="183">
        <f>SUM(H248:H253)</f>
        <v>3585</v>
      </c>
      <c r="I247" s="366">
        <f>SUM(G247+H247)</f>
        <v>4215</v>
      </c>
      <c r="J247" s="210"/>
      <c r="K247" s="304"/>
    </row>
    <row r="248" spans="1:11" s="34" customFormat="1" ht="12.75">
      <c r="A248" s="8"/>
      <c r="B248" s="527">
        <v>0</v>
      </c>
      <c r="C248" s="315" t="s">
        <v>205</v>
      </c>
      <c r="D248" s="314">
        <v>5163</v>
      </c>
      <c r="E248" s="510">
        <v>38100000</v>
      </c>
      <c r="F248" s="511" t="s">
        <v>109</v>
      </c>
      <c r="G248" s="516">
        <v>2</v>
      </c>
      <c r="H248" s="516">
        <v>0</v>
      </c>
      <c r="I248" s="367">
        <f t="shared" si="7"/>
        <v>2</v>
      </c>
      <c r="J248" s="210"/>
      <c r="K248" s="304"/>
    </row>
    <row r="249" spans="1:11" s="34" customFormat="1" ht="12.75">
      <c r="A249" s="319"/>
      <c r="B249" s="527">
        <v>0</v>
      </c>
      <c r="C249" s="315" t="s">
        <v>205</v>
      </c>
      <c r="D249" s="314">
        <v>5163</v>
      </c>
      <c r="E249" s="510">
        <v>38585005</v>
      </c>
      <c r="F249" s="511" t="s">
        <v>109</v>
      </c>
      <c r="G249" s="316">
        <v>0</v>
      </c>
      <c r="H249" s="73">
        <v>2</v>
      </c>
      <c r="I249" s="517">
        <f t="shared" si="7"/>
        <v>2</v>
      </c>
      <c r="J249" s="210"/>
      <c r="K249" s="304"/>
    </row>
    <row r="250" spans="1:11" s="34" customFormat="1" ht="12.75">
      <c r="A250" s="319"/>
      <c r="B250" s="527">
        <v>0</v>
      </c>
      <c r="C250" s="315" t="s">
        <v>132</v>
      </c>
      <c r="D250" s="314">
        <v>5137</v>
      </c>
      <c r="E250" s="510">
        <v>38100000</v>
      </c>
      <c r="F250" s="511" t="s">
        <v>168</v>
      </c>
      <c r="G250" s="316">
        <v>128</v>
      </c>
      <c r="H250" s="73">
        <v>0</v>
      </c>
      <c r="I250" s="517">
        <f t="shared" si="7"/>
        <v>128</v>
      </c>
      <c r="J250" s="210"/>
      <c r="K250" s="304"/>
    </row>
    <row r="251" spans="1:11" s="34" customFormat="1" ht="12.75">
      <c r="A251" s="8"/>
      <c r="B251" s="527">
        <v>0</v>
      </c>
      <c r="C251" s="528" t="s">
        <v>132</v>
      </c>
      <c r="D251" s="314">
        <v>5137</v>
      </c>
      <c r="E251" s="510">
        <v>38585005</v>
      </c>
      <c r="F251" s="511" t="s">
        <v>168</v>
      </c>
      <c r="G251" s="316">
        <v>0</v>
      </c>
      <c r="H251" s="73">
        <v>150</v>
      </c>
      <c r="I251" s="517">
        <f>SUM(G251+H251)</f>
        <v>150</v>
      </c>
      <c r="J251" s="210"/>
      <c r="K251" s="40"/>
    </row>
    <row r="252" spans="1:11" s="34" customFormat="1" ht="12.75">
      <c r="A252" s="318"/>
      <c r="B252" s="527">
        <v>0</v>
      </c>
      <c r="C252" s="315" t="s">
        <v>132</v>
      </c>
      <c r="D252" s="314">
        <v>6122</v>
      </c>
      <c r="E252" s="514" t="s">
        <v>224</v>
      </c>
      <c r="F252" s="511" t="s">
        <v>348</v>
      </c>
      <c r="G252" s="316">
        <v>500</v>
      </c>
      <c r="H252" s="73">
        <v>0</v>
      </c>
      <c r="I252" s="517">
        <f>SUM(G252+H252)</f>
        <v>500</v>
      </c>
      <c r="J252" s="210"/>
      <c r="K252" s="40"/>
    </row>
    <row r="253" spans="1:11" s="34" customFormat="1" ht="12.75">
      <c r="A253" s="318"/>
      <c r="B253" s="527">
        <v>0</v>
      </c>
      <c r="C253" s="315" t="s">
        <v>132</v>
      </c>
      <c r="D253" s="314">
        <v>6122</v>
      </c>
      <c r="E253" s="514" t="s">
        <v>112</v>
      </c>
      <c r="F253" s="511" t="s">
        <v>348</v>
      </c>
      <c r="G253" s="316">
        <v>0</v>
      </c>
      <c r="H253" s="73">
        <v>3433</v>
      </c>
      <c r="I253" s="517">
        <f>SUM(G253+H253)</f>
        <v>3433</v>
      </c>
      <c r="J253" s="210"/>
      <c r="K253" s="40"/>
    </row>
    <row r="254" spans="1:11" s="34" customFormat="1" ht="22.5">
      <c r="A254" s="8" t="s">
        <v>101</v>
      </c>
      <c r="B254" s="331" t="s">
        <v>241</v>
      </c>
      <c r="C254" s="9" t="s">
        <v>95</v>
      </c>
      <c r="D254" s="9" t="s">
        <v>95</v>
      </c>
      <c r="E254" s="153" t="s">
        <v>95</v>
      </c>
      <c r="F254" s="313" t="s">
        <v>242</v>
      </c>
      <c r="G254" s="183">
        <f>SUM(G255:G260)</f>
        <v>308</v>
      </c>
      <c r="H254" s="183">
        <f>SUM(H255:H260)</f>
        <v>1713</v>
      </c>
      <c r="I254" s="366">
        <f>SUM(G254+H254)</f>
        <v>2021</v>
      </c>
      <c r="J254" s="210"/>
      <c r="K254" s="40"/>
    </row>
    <row r="255" spans="1:11" s="34" customFormat="1" ht="12.75">
      <c r="A255" s="8"/>
      <c r="B255" s="332" t="s">
        <v>241</v>
      </c>
      <c r="C255" s="315" t="s">
        <v>205</v>
      </c>
      <c r="D255" s="314">
        <v>5163</v>
      </c>
      <c r="E255" s="510">
        <v>38100000</v>
      </c>
      <c r="F255" s="511" t="s">
        <v>109</v>
      </c>
      <c r="G255" s="516">
        <v>2</v>
      </c>
      <c r="H255" s="516">
        <v>0</v>
      </c>
      <c r="I255" s="367">
        <f t="shared" si="7"/>
        <v>2</v>
      </c>
      <c r="J255" s="210"/>
      <c r="K255" s="40"/>
    </row>
    <row r="256" spans="1:11" s="34" customFormat="1" ht="12.75">
      <c r="A256" s="319"/>
      <c r="B256" s="332" t="s">
        <v>241</v>
      </c>
      <c r="C256" s="315" t="s">
        <v>205</v>
      </c>
      <c r="D256" s="314">
        <v>5163</v>
      </c>
      <c r="E256" s="510">
        <v>38585005</v>
      </c>
      <c r="F256" s="511" t="s">
        <v>109</v>
      </c>
      <c r="G256" s="316">
        <v>0</v>
      </c>
      <c r="H256" s="73">
        <v>2</v>
      </c>
      <c r="I256" s="517">
        <f t="shared" si="7"/>
        <v>2</v>
      </c>
      <c r="J256" s="210"/>
      <c r="K256" s="40"/>
    </row>
    <row r="257" spans="1:11" s="34" customFormat="1" ht="12.75">
      <c r="A257" s="319"/>
      <c r="B257" s="332" t="s">
        <v>241</v>
      </c>
      <c r="C257" s="315" t="s">
        <v>132</v>
      </c>
      <c r="D257" s="314">
        <v>5137</v>
      </c>
      <c r="E257" s="510">
        <v>38100000</v>
      </c>
      <c r="F257" s="511" t="s">
        <v>168</v>
      </c>
      <c r="G257" s="316">
        <v>15</v>
      </c>
      <c r="H257" s="73">
        <v>0</v>
      </c>
      <c r="I257" s="517">
        <f t="shared" si="7"/>
        <v>15</v>
      </c>
      <c r="J257" s="210"/>
      <c r="K257" s="40"/>
    </row>
    <row r="258" spans="1:11" s="34" customFormat="1" ht="12.75">
      <c r="A258" s="319"/>
      <c r="B258" s="332" t="s">
        <v>241</v>
      </c>
      <c r="C258" s="528" t="s">
        <v>132</v>
      </c>
      <c r="D258" s="314">
        <v>5137</v>
      </c>
      <c r="E258" s="510">
        <v>38585005</v>
      </c>
      <c r="F258" s="511" t="s">
        <v>168</v>
      </c>
      <c r="G258" s="316">
        <v>0</v>
      </c>
      <c r="H258" s="73">
        <v>80</v>
      </c>
      <c r="I258" s="517">
        <f t="shared" si="7"/>
        <v>80</v>
      </c>
      <c r="J258" s="210"/>
      <c r="K258" s="304"/>
    </row>
    <row r="259" spans="1:11" s="34" customFormat="1" ht="12.75">
      <c r="A259" s="318"/>
      <c r="B259" s="332" t="s">
        <v>241</v>
      </c>
      <c r="C259" s="315" t="s">
        <v>132</v>
      </c>
      <c r="D259" s="314">
        <v>6121</v>
      </c>
      <c r="E259" s="514" t="s">
        <v>224</v>
      </c>
      <c r="F259" s="511" t="s">
        <v>158</v>
      </c>
      <c r="G259" s="316">
        <v>291</v>
      </c>
      <c r="H259" s="73">
        <v>0</v>
      </c>
      <c r="I259" s="517">
        <f t="shared" si="7"/>
        <v>291</v>
      </c>
      <c r="J259" s="210"/>
      <c r="K259" s="304"/>
    </row>
    <row r="260" spans="1:11" s="34" customFormat="1" ht="12.75">
      <c r="A260" s="318"/>
      <c r="B260" s="332" t="s">
        <v>241</v>
      </c>
      <c r="C260" s="315" t="s">
        <v>132</v>
      </c>
      <c r="D260" s="314">
        <v>6121</v>
      </c>
      <c r="E260" s="514" t="s">
        <v>112</v>
      </c>
      <c r="F260" s="511" t="s">
        <v>158</v>
      </c>
      <c r="G260" s="316">
        <v>0</v>
      </c>
      <c r="H260" s="73">
        <v>1631</v>
      </c>
      <c r="I260" s="517">
        <f t="shared" si="7"/>
        <v>1631</v>
      </c>
      <c r="J260" s="210"/>
      <c r="K260" s="304"/>
    </row>
    <row r="261" spans="1:11" s="34" customFormat="1" ht="12.75">
      <c r="A261" s="8" t="s">
        <v>101</v>
      </c>
      <c r="B261" s="331" t="s">
        <v>243</v>
      </c>
      <c r="C261" s="9" t="s">
        <v>95</v>
      </c>
      <c r="D261" s="9" t="s">
        <v>95</v>
      </c>
      <c r="E261" s="153" t="s">
        <v>95</v>
      </c>
      <c r="F261" s="313" t="s">
        <v>244</v>
      </c>
      <c r="G261" s="183">
        <f>SUM(G262:G267)</f>
        <v>100</v>
      </c>
      <c r="H261" s="183">
        <f>SUM(H262:H267)</f>
        <v>489</v>
      </c>
      <c r="I261" s="366">
        <f>SUM(G261+H261)</f>
        <v>589</v>
      </c>
      <c r="J261" s="210"/>
      <c r="K261" s="304"/>
    </row>
    <row r="262" spans="1:11" s="34" customFormat="1" ht="12.75">
      <c r="A262" s="8"/>
      <c r="B262" s="332" t="s">
        <v>243</v>
      </c>
      <c r="C262" s="315" t="s">
        <v>205</v>
      </c>
      <c r="D262" s="314">
        <v>5163</v>
      </c>
      <c r="E262" s="510">
        <v>38100000</v>
      </c>
      <c r="F262" s="511" t="s">
        <v>109</v>
      </c>
      <c r="G262" s="516">
        <v>2</v>
      </c>
      <c r="H262" s="516">
        <v>0</v>
      </c>
      <c r="I262" s="367">
        <f t="shared" si="7"/>
        <v>2</v>
      </c>
      <c r="J262" s="210"/>
      <c r="K262" s="40"/>
    </row>
    <row r="263" spans="1:11" s="34" customFormat="1" ht="12.75">
      <c r="A263" s="319"/>
      <c r="B263" s="332" t="s">
        <v>243</v>
      </c>
      <c r="C263" s="315" t="s">
        <v>205</v>
      </c>
      <c r="D263" s="314">
        <v>5163</v>
      </c>
      <c r="E263" s="510">
        <v>38585005</v>
      </c>
      <c r="F263" s="511" t="s">
        <v>109</v>
      </c>
      <c r="G263" s="316">
        <v>0</v>
      </c>
      <c r="H263" s="73">
        <v>2</v>
      </c>
      <c r="I263" s="367">
        <f t="shared" si="7"/>
        <v>2</v>
      </c>
      <c r="J263" s="210"/>
      <c r="K263" s="40"/>
    </row>
    <row r="264" spans="1:11" s="34" customFormat="1" ht="12.75">
      <c r="A264" s="319"/>
      <c r="B264" s="332" t="s">
        <v>243</v>
      </c>
      <c r="C264" s="315" t="s">
        <v>135</v>
      </c>
      <c r="D264" s="314">
        <v>5137</v>
      </c>
      <c r="E264" s="510">
        <v>38100000</v>
      </c>
      <c r="F264" s="511" t="s">
        <v>168</v>
      </c>
      <c r="G264" s="316">
        <v>15</v>
      </c>
      <c r="H264" s="73">
        <v>0</v>
      </c>
      <c r="I264" s="367">
        <f t="shared" si="7"/>
        <v>15</v>
      </c>
      <c r="J264" s="210"/>
      <c r="K264" s="40"/>
    </row>
    <row r="265" spans="1:11" s="34" customFormat="1" ht="12.75">
      <c r="A265" s="319"/>
      <c r="B265" s="332" t="s">
        <v>243</v>
      </c>
      <c r="C265" s="315" t="s">
        <v>135</v>
      </c>
      <c r="D265" s="314">
        <v>5137</v>
      </c>
      <c r="E265" s="510">
        <v>38585005</v>
      </c>
      <c r="F265" s="511" t="s">
        <v>168</v>
      </c>
      <c r="G265" s="316">
        <v>0</v>
      </c>
      <c r="H265" s="73">
        <v>30</v>
      </c>
      <c r="I265" s="367">
        <f t="shared" si="7"/>
        <v>30</v>
      </c>
      <c r="J265" s="210"/>
      <c r="K265" s="40"/>
    </row>
    <row r="266" spans="1:11" s="34" customFormat="1" ht="12.75">
      <c r="A266" s="318"/>
      <c r="B266" s="332" t="s">
        <v>243</v>
      </c>
      <c r="C266" s="315" t="s">
        <v>135</v>
      </c>
      <c r="D266" s="314">
        <v>6122</v>
      </c>
      <c r="E266" s="514" t="s">
        <v>224</v>
      </c>
      <c r="F266" s="511" t="s">
        <v>348</v>
      </c>
      <c r="G266" s="316">
        <v>83</v>
      </c>
      <c r="H266" s="73">
        <v>0</v>
      </c>
      <c r="I266" s="367">
        <f t="shared" si="7"/>
        <v>83</v>
      </c>
      <c r="J266" s="210"/>
      <c r="K266" s="40"/>
    </row>
    <row r="267" spans="1:11" s="34" customFormat="1" ht="12.75">
      <c r="A267" s="318"/>
      <c r="B267" s="332" t="s">
        <v>243</v>
      </c>
      <c r="C267" s="315" t="s">
        <v>135</v>
      </c>
      <c r="D267" s="314">
        <v>6122</v>
      </c>
      <c r="E267" s="514" t="s">
        <v>112</v>
      </c>
      <c r="F267" s="511" t="s">
        <v>348</v>
      </c>
      <c r="G267" s="316">
        <v>0</v>
      </c>
      <c r="H267" s="73">
        <v>457</v>
      </c>
      <c r="I267" s="367">
        <f t="shared" si="7"/>
        <v>457</v>
      </c>
      <c r="J267" s="210"/>
      <c r="K267" s="304"/>
    </row>
    <row r="268" spans="1:11" s="34" customFormat="1" ht="22.5">
      <c r="A268" s="8" t="s">
        <v>101</v>
      </c>
      <c r="B268" s="331" t="s">
        <v>245</v>
      </c>
      <c r="C268" s="9" t="s">
        <v>95</v>
      </c>
      <c r="D268" s="9" t="s">
        <v>95</v>
      </c>
      <c r="E268" s="153" t="s">
        <v>95</v>
      </c>
      <c r="F268" s="313" t="s">
        <v>246</v>
      </c>
      <c r="G268" s="183">
        <f>SUM(G269:G279)</f>
        <v>970</v>
      </c>
      <c r="H268" s="183">
        <f>SUM(H269:H279)</f>
        <v>1460</v>
      </c>
      <c r="I268" s="366">
        <f t="shared" si="7"/>
        <v>2430</v>
      </c>
      <c r="J268" s="210"/>
      <c r="K268" s="304"/>
    </row>
    <row r="269" spans="1:11" s="34" customFormat="1" ht="12.75">
      <c r="A269" s="8"/>
      <c r="B269" s="332" t="s">
        <v>245</v>
      </c>
      <c r="C269" s="315" t="s">
        <v>205</v>
      </c>
      <c r="D269" s="314">
        <v>5163</v>
      </c>
      <c r="E269" s="510">
        <v>38100000</v>
      </c>
      <c r="F269" s="511" t="s">
        <v>109</v>
      </c>
      <c r="G269" s="516">
        <v>2</v>
      </c>
      <c r="H269" s="516">
        <v>0</v>
      </c>
      <c r="I269" s="367">
        <f t="shared" si="7"/>
        <v>2</v>
      </c>
      <c r="J269" s="210"/>
      <c r="K269" s="304"/>
    </row>
    <row r="270" spans="1:11" s="3" customFormat="1" ht="12.75">
      <c r="A270" s="8"/>
      <c r="B270" s="332" t="s">
        <v>245</v>
      </c>
      <c r="C270" s="315" t="s">
        <v>205</v>
      </c>
      <c r="D270" s="314">
        <v>5163</v>
      </c>
      <c r="E270" s="510">
        <v>38585005</v>
      </c>
      <c r="F270" s="511" t="s">
        <v>109</v>
      </c>
      <c r="G270" s="516">
        <v>0</v>
      </c>
      <c r="H270" s="516">
        <v>2</v>
      </c>
      <c r="I270" s="367">
        <f t="shared" si="7"/>
        <v>2</v>
      </c>
      <c r="J270" s="213"/>
      <c r="K270" s="40"/>
    </row>
    <row r="271" spans="1:11" s="3" customFormat="1" ht="12.75">
      <c r="A271" s="8"/>
      <c r="B271" s="332" t="s">
        <v>245</v>
      </c>
      <c r="C271" s="315" t="s">
        <v>135</v>
      </c>
      <c r="D271" s="314">
        <v>5137</v>
      </c>
      <c r="E271" s="510">
        <v>38100000</v>
      </c>
      <c r="F271" s="511" t="s">
        <v>168</v>
      </c>
      <c r="G271" s="516">
        <v>17</v>
      </c>
      <c r="H271" s="516">
        <v>0</v>
      </c>
      <c r="I271" s="367">
        <v>17</v>
      </c>
      <c r="J271" s="213"/>
      <c r="K271" s="40"/>
    </row>
    <row r="272" spans="1:11" s="3" customFormat="1" ht="12.75">
      <c r="A272" s="8"/>
      <c r="B272" s="332" t="s">
        <v>245</v>
      </c>
      <c r="C272" s="315" t="s">
        <v>135</v>
      </c>
      <c r="D272" s="314">
        <v>5137</v>
      </c>
      <c r="E272" s="510">
        <v>38585005</v>
      </c>
      <c r="F272" s="511" t="s">
        <v>168</v>
      </c>
      <c r="G272" s="516">
        <v>0</v>
      </c>
      <c r="H272" s="516">
        <v>17</v>
      </c>
      <c r="I272" s="367">
        <v>17</v>
      </c>
      <c r="J272" s="213"/>
      <c r="K272" s="40"/>
    </row>
    <row r="273" spans="1:11" s="34" customFormat="1" ht="12.75">
      <c r="A273" s="319"/>
      <c r="B273" s="332" t="s">
        <v>245</v>
      </c>
      <c r="C273" s="315" t="s">
        <v>135</v>
      </c>
      <c r="D273" s="314">
        <v>5169</v>
      </c>
      <c r="E273" s="510">
        <v>38100000</v>
      </c>
      <c r="F273" s="511" t="s">
        <v>30</v>
      </c>
      <c r="G273" s="316">
        <v>6</v>
      </c>
      <c r="H273" s="73">
        <v>0</v>
      </c>
      <c r="I273" s="517">
        <f t="shared" si="7"/>
        <v>6</v>
      </c>
      <c r="J273" s="210"/>
      <c r="K273" s="40"/>
    </row>
    <row r="274" spans="1:11" s="34" customFormat="1" ht="12.75">
      <c r="A274" s="319"/>
      <c r="B274" s="332" t="s">
        <v>245</v>
      </c>
      <c r="C274" s="315" t="s">
        <v>135</v>
      </c>
      <c r="D274" s="314">
        <v>5169</v>
      </c>
      <c r="E274" s="510">
        <v>38585005</v>
      </c>
      <c r="F274" s="511" t="s">
        <v>30</v>
      </c>
      <c r="G274" s="316">
        <v>0</v>
      </c>
      <c r="H274" s="73">
        <v>34</v>
      </c>
      <c r="I274" s="517">
        <v>34</v>
      </c>
      <c r="J274" s="210"/>
      <c r="K274" s="40"/>
    </row>
    <row r="275" spans="1:11" s="34" customFormat="1" ht="12.75">
      <c r="A275" s="319"/>
      <c r="B275" s="332" t="s">
        <v>245</v>
      </c>
      <c r="C275" s="315" t="s">
        <v>135</v>
      </c>
      <c r="D275" s="314">
        <v>6121</v>
      </c>
      <c r="E275" s="514" t="s">
        <v>110</v>
      </c>
      <c r="F275" s="511" t="s">
        <v>158</v>
      </c>
      <c r="G275" s="316">
        <v>0</v>
      </c>
      <c r="H275" s="73">
        <v>5</v>
      </c>
      <c r="I275" s="517">
        <f aca="true" t="shared" si="9" ref="I275:I280">SUM(G275+H275)</f>
        <v>5</v>
      </c>
      <c r="J275" s="210"/>
      <c r="K275" s="40"/>
    </row>
    <row r="276" spans="1:11" s="34" customFormat="1" ht="12.75">
      <c r="A276" s="318"/>
      <c r="B276" s="332" t="s">
        <v>245</v>
      </c>
      <c r="C276" s="315" t="s">
        <v>135</v>
      </c>
      <c r="D276" s="314">
        <v>6121</v>
      </c>
      <c r="E276" s="514" t="s">
        <v>224</v>
      </c>
      <c r="F276" s="511" t="s">
        <v>158</v>
      </c>
      <c r="G276" s="316">
        <v>700</v>
      </c>
      <c r="H276" s="73">
        <v>0</v>
      </c>
      <c r="I276" s="517">
        <f t="shared" si="9"/>
        <v>700</v>
      </c>
      <c r="J276" s="210"/>
      <c r="K276" s="40"/>
    </row>
    <row r="277" spans="1:11" s="3" customFormat="1" ht="12.75">
      <c r="A277" s="318"/>
      <c r="B277" s="332" t="s">
        <v>245</v>
      </c>
      <c r="C277" s="315" t="s">
        <v>135</v>
      </c>
      <c r="D277" s="314">
        <v>6121</v>
      </c>
      <c r="E277" s="514" t="s">
        <v>112</v>
      </c>
      <c r="F277" s="511" t="s">
        <v>158</v>
      </c>
      <c r="G277" s="316">
        <v>0</v>
      </c>
      <c r="H277" s="73">
        <v>1000</v>
      </c>
      <c r="I277" s="517">
        <f t="shared" si="9"/>
        <v>1000</v>
      </c>
      <c r="J277" s="213"/>
      <c r="K277" s="304"/>
    </row>
    <row r="278" spans="1:11" s="3" customFormat="1" ht="12.75">
      <c r="A278" s="318"/>
      <c r="B278" s="332" t="s">
        <v>245</v>
      </c>
      <c r="C278" s="315" t="s">
        <v>135</v>
      </c>
      <c r="D278" s="314">
        <v>6122</v>
      </c>
      <c r="E278" s="514" t="s">
        <v>224</v>
      </c>
      <c r="F278" s="511" t="s">
        <v>348</v>
      </c>
      <c r="G278" s="316">
        <v>245</v>
      </c>
      <c r="H278" s="73">
        <v>0</v>
      </c>
      <c r="I278" s="517">
        <f t="shared" si="9"/>
        <v>245</v>
      </c>
      <c r="J278" s="213"/>
      <c r="K278" s="304"/>
    </row>
    <row r="279" spans="1:11" s="3" customFormat="1" ht="12.75">
      <c r="A279" s="318"/>
      <c r="B279" s="332" t="s">
        <v>245</v>
      </c>
      <c r="C279" s="315" t="s">
        <v>135</v>
      </c>
      <c r="D279" s="314">
        <v>6122</v>
      </c>
      <c r="E279" s="514" t="s">
        <v>112</v>
      </c>
      <c r="F279" s="511" t="s">
        <v>348</v>
      </c>
      <c r="G279" s="316">
        <v>0</v>
      </c>
      <c r="H279" s="73">
        <v>402</v>
      </c>
      <c r="I279" s="517">
        <f t="shared" si="9"/>
        <v>402</v>
      </c>
      <c r="J279" s="213"/>
      <c r="K279" s="40"/>
    </row>
    <row r="280" spans="1:11" s="3" customFormat="1" ht="22.5">
      <c r="A280" s="8" t="s">
        <v>101</v>
      </c>
      <c r="B280" s="331" t="s">
        <v>247</v>
      </c>
      <c r="C280" s="9" t="s">
        <v>95</v>
      </c>
      <c r="D280" s="9" t="s">
        <v>95</v>
      </c>
      <c r="E280" s="153" t="s">
        <v>95</v>
      </c>
      <c r="F280" s="313" t="s">
        <v>248</v>
      </c>
      <c r="G280" s="183">
        <f>SUM(G281:G289)</f>
        <v>405</v>
      </c>
      <c r="H280" s="183">
        <f>SUM(H281:H289)</f>
        <v>2276.1</v>
      </c>
      <c r="I280" s="366">
        <f t="shared" si="9"/>
        <v>2681.1</v>
      </c>
      <c r="J280" s="213"/>
      <c r="K280" s="40"/>
    </row>
    <row r="281" spans="1:11" s="3" customFormat="1" ht="12.75">
      <c r="A281" s="8"/>
      <c r="B281" s="332" t="s">
        <v>247</v>
      </c>
      <c r="C281" s="315" t="s">
        <v>205</v>
      </c>
      <c r="D281" s="314">
        <v>5163</v>
      </c>
      <c r="E281" s="510">
        <v>38100000</v>
      </c>
      <c r="F281" s="511" t="s">
        <v>109</v>
      </c>
      <c r="G281" s="516">
        <v>2</v>
      </c>
      <c r="H281" s="516">
        <v>0</v>
      </c>
      <c r="I281" s="367">
        <v>2</v>
      </c>
      <c r="J281" s="213"/>
      <c r="K281" s="40"/>
    </row>
    <row r="282" spans="1:11" s="34" customFormat="1" ht="12.75">
      <c r="A282" s="8"/>
      <c r="B282" s="332" t="s">
        <v>247</v>
      </c>
      <c r="C282" s="315" t="s">
        <v>205</v>
      </c>
      <c r="D282" s="314">
        <v>5163</v>
      </c>
      <c r="E282" s="510">
        <v>38585005</v>
      </c>
      <c r="F282" s="511" t="s">
        <v>109</v>
      </c>
      <c r="G282" s="516">
        <v>0</v>
      </c>
      <c r="H282" s="516">
        <v>2</v>
      </c>
      <c r="I282" s="367">
        <v>2</v>
      </c>
      <c r="J282" s="210"/>
      <c r="K282" s="40"/>
    </row>
    <row r="283" spans="1:11" s="34" customFormat="1" ht="12.75">
      <c r="A283" s="8"/>
      <c r="B283" s="332" t="s">
        <v>247</v>
      </c>
      <c r="C283" s="315" t="s">
        <v>249</v>
      </c>
      <c r="D283" s="314">
        <v>5137</v>
      </c>
      <c r="E283" s="510">
        <v>38100000</v>
      </c>
      <c r="F283" s="511" t="s">
        <v>168</v>
      </c>
      <c r="G283" s="516">
        <v>17</v>
      </c>
      <c r="H283" s="516">
        <v>0</v>
      </c>
      <c r="I283" s="367">
        <v>17</v>
      </c>
      <c r="J283" s="210"/>
      <c r="K283" s="40"/>
    </row>
    <row r="284" spans="1:11" s="3" customFormat="1" ht="12.75">
      <c r="A284" s="319"/>
      <c r="B284" s="332" t="s">
        <v>247</v>
      </c>
      <c r="C284" s="315" t="s">
        <v>249</v>
      </c>
      <c r="D284" s="314">
        <v>5137</v>
      </c>
      <c r="E284" s="510">
        <v>38585005</v>
      </c>
      <c r="F284" s="511" t="s">
        <v>168</v>
      </c>
      <c r="G284" s="316">
        <v>0</v>
      </c>
      <c r="H284" s="73">
        <v>17</v>
      </c>
      <c r="I284" s="517">
        <f aca="true" t="shared" si="10" ref="I284:I292">SUM(G284+H284)</f>
        <v>17</v>
      </c>
      <c r="J284" s="213"/>
      <c r="K284" s="304"/>
    </row>
    <row r="285" spans="1:11" s="3" customFormat="1" ht="12.75">
      <c r="A285" s="319"/>
      <c r="B285" s="332" t="s">
        <v>247</v>
      </c>
      <c r="C285" s="315" t="s">
        <v>249</v>
      </c>
      <c r="D285" s="314">
        <v>6121</v>
      </c>
      <c r="E285" s="514" t="s">
        <v>110</v>
      </c>
      <c r="F285" s="511" t="s">
        <v>158</v>
      </c>
      <c r="G285" s="316">
        <v>0</v>
      </c>
      <c r="H285" s="73">
        <v>5</v>
      </c>
      <c r="I285" s="517">
        <f t="shared" si="10"/>
        <v>5</v>
      </c>
      <c r="J285" s="213"/>
      <c r="K285" s="304"/>
    </row>
    <row r="286" spans="1:11" s="88" customFormat="1" ht="12.75">
      <c r="A286" s="318"/>
      <c r="B286" s="332" t="s">
        <v>247</v>
      </c>
      <c r="C286" s="315" t="s">
        <v>249</v>
      </c>
      <c r="D286" s="314">
        <v>6121</v>
      </c>
      <c r="E286" s="514" t="s">
        <v>224</v>
      </c>
      <c r="F286" s="511" t="s">
        <v>158</v>
      </c>
      <c r="G286" s="316">
        <v>300</v>
      </c>
      <c r="H286" s="73">
        <v>0</v>
      </c>
      <c r="I286" s="517">
        <f t="shared" si="10"/>
        <v>300</v>
      </c>
      <c r="J286" s="218"/>
      <c r="K286" s="40"/>
    </row>
    <row r="287" spans="1:11" s="88" customFormat="1" ht="12.75">
      <c r="A287" s="318"/>
      <c r="B287" s="332" t="s">
        <v>247</v>
      </c>
      <c r="C287" s="315" t="s">
        <v>249</v>
      </c>
      <c r="D287" s="314">
        <v>6121</v>
      </c>
      <c r="E287" s="514" t="s">
        <v>112</v>
      </c>
      <c r="F287" s="511" t="s">
        <v>158</v>
      </c>
      <c r="G287" s="316">
        <v>0</v>
      </c>
      <c r="H287" s="73">
        <v>2000</v>
      </c>
      <c r="I287" s="517">
        <f t="shared" si="10"/>
        <v>2000</v>
      </c>
      <c r="J287" s="218"/>
      <c r="K287" s="40"/>
    </row>
    <row r="288" spans="1:11" s="3" customFormat="1" ht="12.75">
      <c r="A288" s="318"/>
      <c r="B288" s="332" t="s">
        <v>247</v>
      </c>
      <c r="C288" s="315" t="s">
        <v>249</v>
      </c>
      <c r="D288" s="314">
        <v>6122</v>
      </c>
      <c r="E288" s="514" t="s">
        <v>224</v>
      </c>
      <c r="F288" s="511" t="s">
        <v>348</v>
      </c>
      <c r="G288" s="316">
        <v>86</v>
      </c>
      <c r="H288" s="73">
        <v>0</v>
      </c>
      <c r="I288" s="517">
        <f t="shared" si="10"/>
        <v>86</v>
      </c>
      <c r="J288" s="213"/>
      <c r="K288" s="40"/>
    </row>
    <row r="289" spans="1:11" s="34" customFormat="1" ht="12.75">
      <c r="A289" s="318"/>
      <c r="B289" s="332" t="s">
        <v>247</v>
      </c>
      <c r="C289" s="315" t="s">
        <v>249</v>
      </c>
      <c r="D289" s="314">
        <v>6122</v>
      </c>
      <c r="E289" s="514" t="s">
        <v>112</v>
      </c>
      <c r="F289" s="511" t="s">
        <v>348</v>
      </c>
      <c r="G289" s="316">
        <v>0</v>
      </c>
      <c r="H289" s="73">
        <v>252.1</v>
      </c>
      <c r="I289" s="517">
        <f t="shared" si="10"/>
        <v>252.1</v>
      </c>
      <c r="J289" s="210"/>
      <c r="K289" s="40"/>
    </row>
    <row r="290" spans="1:11" s="34" customFormat="1" ht="22.5">
      <c r="A290" s="8" t="s">
        <v>101</v>
      </c>
      <c r="B290" s="331" t="s">
        <v>286</v>
      </c>
      <c r="C290" s="9" t="s">
        <v>95</v>
      </c>
      <c r="D290" s="9" t="s">
        <v>95</v>
      </c>
      <c r="E290" s="153" t="s">
        <v>95</v>
      </c>
      <c r="F290" s="313" t="s">
        <v>287</v>
      </c>
      <c r="G290" s="183">
        <f>SUM(G291:G299)</f>
        <v>741</v>
      </c>
      <c r="H290" s="183">
        <f>SUM(H291:H299)</f>
        <v>4150</v>
      </c>
      <c r="I290" s="366">
        <f t="shared" si="10"/>
        <v>4891</v>
      </c>
      <c r="J290" s="210"/>
      <c r="K290" s="40"/>
    </row>
    <row r="291" spans="1:11" s="88" customFormat="1" ht="12.75">
      <c r="A291" s="8"/>
      <c r="B291" s="529">
        <v>0</v>
      </c>
      <c r="C291" s="315" t="s">
        <v>205</v>
      </c>
      <c r="D291" s="314">
        <v>5163</v>
      </c>
      <c r="E291" s="510">
        <v>38100000</v>
      </c>
      <c r="F291" s="511" t="s">
        <v>109</v>
      </c>
      <c r="G291" s="516">
        <v>2</v>
      </c>
      <c r="H291" s="516">
        <v>0</v>
      </c>
      <c r="I291" s="367">
        <f t="shared" si="10"/>
        <v>2</v>
      </c>
      <c r="J291" s="218"/>
      <c r="K291" s="304"/>
    </row>
    <row r="292" spans="1:11" s="88" customFormat="1" ht="12.75">
      <c r="A292" s="8"/>
      <c r="B292" s="529">
        <v>0</v>
      </c>
      <c r="C292" s="315" t="s">
        <v>205</v>
      </c>
      <c r="D292" s="314">
        <v>5163</v>
      </c>
      <c r="E292" s="510">
        <v>38585005</v>
      </c>
      <c r="F292" s="511" t="s">
        <v>109</v>
      </c>
      <c r="G292" s="516">
        <v>0</v>
      </c>
      <c r="H292" s="516">
        <v>2</v>
      </c>
      <c r="I292" s="367">
        <f t="shared" si="10"/>
        <v>2</v>
      </c>
      <c r="J292" s="218"/>
      <c r="K292" s="304"/>
    </row>
    <row r="293" spans="1:11" s="88" customFormat="1" ht="12.75">
      <c r="A293" s="8"/>
      <c r="B293" s="529">
        <v>0</v>
      </c>
      <c r="C293" s="315" t="s">
        <v>132</v>
      </c>
      <c r="D293" s="314">
        <v>5137</v>
      </c>
      <c r="E293" s="510">
        <v>38100000</v>
      </c>
      <c r="F293" s="511" t="s">
        <v>168</v>
      </c>
      <c r="G293" s="516">
        <v>17</v>
      </c>
      <c r="H293" s="516">
        <v>0</v>
      </c>
      <c r="I293" s="367">
        <v>17</v>
      </c>
      <c r="J293" s="219"/>
      <c r="K293" s="328"/>
    </row>
    <row r="294" spans="1:11" s="88" customFormat="1" ht="12.75">
      <c r="A294" s="8"/>
      <c r="B294" s="529">
        <v>0</v>
      </c>
      <c r="C294" s="315" t="s">
        <v>132</v>
      </c>
      <c r="D294" s="314">
        <v>5137</v>
      </c>
      <c r="E294" s="510">
        <v>38585005</v>
      </c>
      <c r="F294" s="511" t="s">
        <v>168</v>
      </c>
      <c r="G294" s="516">
        <v>0</v>
      </c>
      <c r="H294" s="516">
        <v>17</v>
      </c>
      <c r="I294" s="367">
        <v>17</v>
      </c>
      <c r="J294" s="219"/>
      <c r="K294" s="328"/>
    </row>
    <row r="295" spans="1:11" s="88" customFormat="1" ht="12.75">
      <c r="A295" s="319"/>
      <c r="B295" s="529">
        <v>0</v>
      </c>
      <c r="C295" s="315" t="s">
        <v>132</v>
      </c>
      <c r="D295" s="314">
        <v>6122</v>
      </c>
      <c r="E295" s="514" t="s">
        <v>224</v>
      </c>
      <c r="F295" s="511" t="s">
        <v>348</v>
      </c>
      <c r="G295" s="316">
        <v>380</v>
      </c>
      <c r="H295" s="73">
        <v>0</v>
      </c>
      <c r="I295" s="517">
        <v>380</v>
      </c>
      <c r="J295" s="219"/>
      <c r="K295" s="40"/>
    </row>
    <row r="296" spans="1:11" s="34" customFormat="1" ht="12.75">
      <c r="A296" s="319"/>
      <c r="B296" s="529">
        <v>0</v>
      </c>
      <c r="C296" s="315" t="s">
        <v>132</v>
      </c>
      <c r="D296" s="314">
        <v>6122</v>
      </c>
      <c r="E296" s="514" t="s">
        <v>112</v>
      </c>
      <c r="F296" s="511" t="s">
        <v>348</v>
      </c>
      <c r="G296" s="316">
        <v>0</v>
      </c>
      <c r="H296" s="73">
        <v>2120</v>
      </c>
      <c r="I296" s="517">
        <v>2120</v>
      </c>
      <c r="J296" s="210"/>
      <c r="K296" s="40"/>
    </row>
    <row r="297" spans="1:11" s="34" customFormat="1" ht="12.75">
      <c r="A297" s="319"/>
      <c r="B297" s="529">
        <v>0</v>
      </c>
      <c r="C297" s="315" t="s">
        <v>132</v>
      </c>
      <c r="D297" s="314">
        <v>6121</v>
      </c>
      <c r="E297" s="514" t="s">
        <v>110</v>
      </c>
      <c r="F297" s="511" t="s">
        <v>158</v>
      </c>
      <c r="G297" s="316">
        <v>0</v>
      </c>
      <c r="H297" s="73">
        <v>1</v>
      </c>
      <c r="I297" s="517">
        <v>1</v>
      </c>
      <c r="J297" s="210"/>
      <c r="K297" s="40"/>
    </row>
    <row r="298" spans="1:11" s="88" customFormat="1" ht="12.75">
      <c r="A298" s="319"/>
      <c r="B298" s="529">
        <v>0</v>
      </c>
      <c r="C298" s="315" t="s">
        <v>132</v>
      </c>
      <c r="D298" s="314">
        <v>6121</v>
      </c>
      <c r="E298" s="514" t="s">
        <v>224</v>
      </c>
      <c r="F298" s="511" t="s">
        <v>158</v>
      </c>
      <c r="G298" s="316">
        <v>342</v>
      </c>
      <c r="H298" s="73">
        <v>0</v>
      </c>
      <c r="I298" s="517">
        <f>SUM(G298+H298)</f>
        <v>342</v>
      </c>
      <c r="J298" s="219"/>
      <c r="K298" s="304"/>
    </row>
    <row r="299" spans="1:11" s="88" customFormat="1" ht="13.5" thickBot="1">
      <c r="A299" s="319"/>
      <c r="B299" s="529">
        <v>0</v>
      </c>
      <c r="C299" s="315" t="s">
        <v>132</v>
      </c>
      <c r="D299" s="314">
        <v>6121</v>
      </c>
      <c r="E299" s="514" t="s">
        <v>112</v>
      </c>
      <c r="F299" s="511" t="s">
        <v>158</v>
      </c>
      <c r="G299" s="316">
        <v>0</v>
      </c>
      <c r="H299" s="73">
        <v>2010</v>
      </c>
      <c r="I299" s="517">
        <f>SUM(G299+H299)</f>
        <v>2010</v>
      </c>
      <c r="J299" s="219"/>
      <c r="K299" s="304"/>
    </row>
    <row r="300" spans="1:12" s="88" customFormat="1" ht="13.5" thickBot="1">
      <c r="A300" s="375" t="s">
        <v>95</v>
      </c>
      <c r="B300" s="376" t="s">
        <v>95</v>
      </c>
      <c r="C300" s="377" t="s">
        <v>95</v>
      </c>
      <c r="D300" s="378" t="s">
        <v>95</v>
      </c>
      <c r="E300" s="377"/>
      <c r="F300" s="379" t="s">
        <v>31</v>
      </c>
      <c r="G300" s="380">
        <f>SUM(G301+G306+G311+G321+G316+G336)</f>
        <v>0</v>
      </c>
      <c r="H300" s="381">
        <f>SUM(H301+H306+H311+H321+H326+H331+H316+H336)</f>
        <v>81793.46153999999</v>
      </c>
      <c r="I300" s="382">
        <f>SUM(I301+I306+I311+I321+I326+I331+I316+I336)</f>
        <v>81793.46153999999</v>
      </c>
      <c r="J300" s="216"/>
      <c r="K300" s="304"/>
      <c r="L300" s="555"/>
    </row>
    <row r="301" spans="1:11" s="89" customFormat="1" ht="22.5">
      <c r="A301" s="204" t="s">
        <v>87</v>
      </c>
      <c r="B301" s="246" t="s">
        <v>32</v>
      </c>
      <c r="C301" s="205" t="s">
        <v>95</v>
      </c>
      <c r="D301" s="205" t="s">
        <v>95</v>
      </c>
      <c r="E301" s="206" t="s">
        <v>95</v>
      </c>
      <c r="F301" s="207" t="s">
        <v>253</v>
      </c>
      <c r="G301" s="231">
        <f>SUM(G302:G305)</f>
        <v>0</v>
      </c>
      <c r="H301" s="368">
        <v>22138.83438</v>
      </c>
      <c r="I301" s="373">
        <f>G301+H301</f>
        <v>22138.83438</v>
      </c>
      <c r="J301" s="216"/>
      <c r="K301" s="307"/>
    </row>
    <row r="302" spans="1:11" s="88" customFormat="1" ht="12.75">
      <c r="A302" s="64"/>
      <c r="B302" s="247"/>
      <c r="C302" s="12">
        <v>3299</v>
      </c>
      <c r="D302" s="12">
        <v>5901</v>
      </c>
      <c r="E302" s="12">
        <v>32133006</v>
      </c>
      <c r="F302" s="12" t="s">
        <v>33</v>
      </c>
      <c r="G302" s="38">
        <v>0</v>
      </c>
      <c r="H302" s="539">
        <v>3009.60411</v>
      </c>
      <c r="I302" s="401">
        <f>SUM(G302:H302)</f>
        <v>3009.60411</v>
      </c>
      <c r="J302" s="216"/>
      <c r="K302" s="307"/>
    </row>
    <row r="303" spans="1:11" s="88" customFormat="1" ht="12.75">
      <c r="A303" s="64"/>
      <c r="B303" s="247"/>
      <c r="C303" s="12">
        <v>3299</v>
      </c>
      <c r="D303" s="12">
        <v>5901</v>
      </c>
      <c r="E303" s="12">
        <v>32533006</v>
      </c>
      <c r="F303" s="12" t="s">
        <v>33</v>
      </c>
      <c r="G303" s="38">
        <v>0</v>
      </c>
      <c r="H303" s="539">
        <v>17054.42327</v>
      </c>
      <c r="I303" s="401">
        <f>SUM(G303:H303)</f>
        <v>17054.42327</v>
      </c>
      <c r="J303" s="216"/>
      <c r="K303" s="307"/>
    </row>
    <row r="304" spans="1:11" ht="12.75">
      <c r="A304" s="64"/>
      <c r="B304" s="247"/>
      <c r="C304" s="12">
        <v>3299</v>
      </c>
      <c r="D304" s="12">
        <v>6901</v>
      </c>
      <c r="E304" s="12">
        <v>32133006</v>
      </c>
      <c r="F304" s="12" t="s">
        <v>34</v>
      </c>
      <c r="G304" s="38">
        <v>0</v>
      </c>
      <c r="H304" s="540">
        <v>311.22105</v>
      </c>
      <c r="I304" s="401">
        <f>SUM(G304:H304)</f>
        <v>311.22105</v>
      </c>
      <c r="J304" s="42"/>
      <c r="K304" s="305"/>
    </row>
    <row r="305" spans="1:11" ht="12.75">
      <c r="A305" s="64"/>
      <c r="B305" s="247"/>
      <c r="C305" s="12">
        <v>3299</v>
      </c>
      <c r="D305" s="12">
        <v>6901</v>
      </c>
      <c r="E305" s="12">
        <v>32533006</v>
      </c>
      <c r="F305" s="12" t="s">
        <v>34</v>
      </c>
      <c r="G305" s="38">
        <v>0</v>
      </c>
      <c r="H305" s="540">
        <v>1763.58595</v>
      </c>
      <c r="I305" s="401">
        <f>SUM(G305:H305)</f>
        <v>1763.58595</v>
      </c>
      <c r="J305" s="42"/>
      <c r="K305" s="305"/>
    </row>
    <row r="306" spans="1:10" ht="33.75">
      <c r="A306" s="97" t="s">
        <v>87</v>
      </c>
      <c r="B306" s="248" t="s">
        <v>35</v>
      </c>
      <c r="C306" s="99" t="s">
        <v>95</v>
      </c>
      <c r="D306" s="99" t="s">
        <v>95</v>
      </c>
      <c r="E306" s="161" t="s">
        <v>95</v>
      </c>
      <c r="F306" s="163" t="s">
        <v>254</v>
      </c>
      <c r="G306" s="71">
        <v>0</v>
      </c>
      <c r="H306" s="368">
        <v>4763.25022</v>
      </c>
      <c r="I306" s="364">
        <f>G306+H306</f>
        <v>4763.25022</v>
      </c>
      <c r="J306" s="42"/>
    </row>
    <row r="307" spans="1:10" ht="12.75">
      <c r="A307" s="64"/>
      <c r="B307" s="247"/>
      <c r="C307" s="66">
        <v>3299</v>
      </c>
      <c r="D307" s="66">
        <v>5901</v>
      </c>
      <c r="E307" s="65">
        <v>32133006</v>
      </c>
      <c r="F307" s="164" t="s">
        <v>37</v>
      </c>
      <c r="G307" s="38">
        <v>0</v>
      </c>
      <c r="H307" s="541">
        <v>472.79643</v>
      </c>
      <c r="I307" s="401">
        <f>SUM(G307:H307)</f>
        <v>472.79643</v>
      </c>
      <c r="J307" s="42"/>
    </row>
    <row r="308" spans="1:10" ht="12.75">
      <c r="A308" s="64"/>
      <c r="B308" s="247"/>
      <c r="C308" s="66">
        <v>3299</v>
      </c>
      <c r="D308" s="66">
        <v>5901</v>
      </c>
      <c r="E308" s="65">
        <v>32533006</v>
      </c>
      <c r="F308" s="164" t="s">
        <v>38</v>
      </c>
      <c r="G308" s="38">
        <v>0</v>
      </c>
      <c r="H308" s="541">
        <v>2679.17979</v>
      </c>
      <c r="I308" s="401">
        <f>SUM(G308:H308)</f>
        <v>2679.17979</v>
      </c>
      <c r="J308" s="215"/>
    </row>
    <row r="309" spans="1:10" ht="12.75">
      <c r="A309" s="64"/>
      <c r="B309" s="247"/>
      <c r="C309" s="66">
        <v>3299</v>
      </c>
      <c r="D309" s="66">
        <v>6901</v>
      </c>
      <c r="E309" s="65">
        <v>32133006</v>
      </c>
      <c r="F309" s="12" t="s">
        <v>34</v>
      </c>
      <c r="G309" s="38">
        <v>0</v>
      </c>
      <c r="H309" s="540">
        <v>241.6911</v>
      </c>
      <c r="I309" s="401">
        <f>SUM(G309:H309)</f>
        <v>241.6911</v>
      </c>
      <c r="J309" s="42"/>
    </row>
    <row r="310" spans="1:10" ht="22.5">
      <c r="A310" s="64"/>
      <c r="B310" s="247"/>
      <c r="C310" s="66">
        <v>3299</v>
      </c>
      <c r="D310" s="66">
        <v>6901</v>
      </c>
      <c r="E310" s="65" t="s">
        <v>193</v>
      </c>
      <c r="F310" s="12" t="s">
        <v>194</v>
      </c>
      <c r="G310" s="38">
        <v>0</v>
      </c>
      <c r="H310" s="542">
        <v>1369.5829</v>
      </c>
      <c r="I310" s="401">
        <f>SUM(G310:H310)</f>
        <v>1369.5829</v>
      </c>
      <c r="J310" s="42"/>
    </row>
    <row r="311" spans="1:11" ht="33.75">
      <c r="A311" s="97" t="s">
        <v>87</v>
      </c>
      <c r="B311" s="248" t="s">
        <v>40</v>
      </c>
      <c r="C311" s="99" t="s">
        <v>95</v>
      </c>
      <c r="D311" s="99" t="s">
        <v>95</v>
      </c>
      <c r="E311" s="161" t="s">
        <v>95</v>
      </c>
      <c r="F311" s="163" t="s">
        <v>266</v>
      </c>
      <c r="G311" s="71">
        <v>0</v>
      </c>
      <c r="H311" s="369">
        <v>9816.58675</v>
      </c>
      <c r="I311" s="364">
        <f>G311+H311</f>
        <v>9816.58675</v>
      </c>
      <c r="J311" s="42"/>
      <c r="K311" s="305"/>
    </row>
    <row r="312" spans="1:11" ht="12.75">
      <c r="A312" s="64"/>
      <c r="B312" s="247"/>
      <c r="C312" s="66">
        <v>3299</v>
      </c>
      <c r="D312" s="66">
        <v>5901</v>
      </c>
      <c r="E312" s="65">
        <v>32133006</v>
      </c>
      <c r="F312" s="164" t="s">
        <v>37</v>
      </c>
      <c r="G312" s="38">
        <v>0</v>
      </c>
      <c r="H312" s="539">
        <v>1119.70031</v>
      </c>
      <c r="I312" s="401">
        <f aca="true" t="shared" si="11" ref="I312:I320">SUM(G312:H312)</f>
        <v>1119.70031</v>
      </c>
      <c r="J312" s="63"/>
      <c r="K312" s="72"/>
    </row>
    <row r="313" spans="1:11" ht="12.75">
      <c r="A313" s="64"/>
      <c r="B313" s="247"/>
      <c r="C313" s="66">
        <v>3299</v>
      </c>
      <c r="D313" s="66">
        <v>5901</v>
      </c>
      <c r="E313" s="65">
        <v>32533006</v>
      </c>
      <c r="F313" s="164" t="s">
        <v>38</v>
      </c>
      <c r="G313" s="38">
        <v>0</v>
      </c>
      <c r="H313" s="539">
        <v>6344.96844</v>
      </c>
      <c r="I313" s="401">
        <f t="shared" si="11"/>
        <v>6344.96844</v>
      </c>
      <c r="J313" s="63"/>
      <c r="K313" s="72"/>
    </row>
    <row r="314" spans="1:10" ht="12.75">
      <c r="A314" s="64"/>
      <c r="B314" s="247"/>
      <c r="C314" s="66">
        <v>3299</v>
      </c>
      <c r="D314" s="66">
        <v>6901</v>
      </c>
      <c r="E314" s="65">
        <v>32133006</v>
      </c>
      <c r="F314" s="164" t="s">
        <v>39</v>
      </c>
      <c r="G314" s="38">
        <v>0</v>
      </c>
      <c r="H314" s="543">
        <v>352.7877</v>
      </c>
      <c r="I314" s="401">
        <f t="shared" si="11"/>
        <v>352.7877</v>
      </c>
      <c r="J314" s="42"/>
    </row>
    <row r="315" spans="1:11" s="476" customFormat="1" ht="12.75">
      <c r="A315" s="64"/>
      <c r="B315" s="247"/>
      <c r="C315" s="66">
        <v>3299</v>
      </c>
      <c r="D315" s="66">
        <v>6901</v>
      </c>
      <c r="E315" s="65">
        <v>32533006</v>
      </c>
      <c r="F315" s="164" t="s">
        <v>39</v>
      </c>
      <c r="G315" s="38">
        <v>0</v>
      </c>
      <c r="H315" s="540">
        <v>1999.1303</v>
      </c>
      <c r="I315" s="401">
        <f t="shared" si="11"/>
        <v>1999.1303</v>
      </c>
      <c r="J315" s="210"/>
      <c r="K315" s="304"/>
    </row>
    <row r="316" spans="1:11" s="476" customFormat="1" ht="12.75">
      <c r="A316" s="13" t="s">
        <v>87</v>
      </c>
      <c r="B316" s="271" t="s">
        <v>212</v>
      </c>
      <c r="C316" s="14" t="s">
        <v>95</v>
      </c>
      <c r="D316" s="14" t="s">
        <v>95</v>
      </c>
      <c r="E316" s="14" t="s">
        <v>95</v>
      </c>
      <c r="F316" s="557" t="s">
        <v>141</v>
      </c>
      <c r="G316" s="183">
        <v>0</v>
      </c>
      <c r="H316" s="558">
        <v>1954.54684</v>
      </c>
      <c r="I316" s="559">
        <f t="shared" si="11"/>
        <v>1954.54684</v>
      </c>
      <c r="J316" s="210"/>
      <c r="K316" s="40"/>
    </row>
    <row r="317" spans="1:11" s="88" customFormat="1" ht="12.75">
      <c r="A317" s="552"/>
      <c r="B317" s="553"/>
      <c r="C317" s="554">
        <v>3639</v>
      </c>
      <c r="D317" s="554">
        <v>5901</v>
      </c>
      <c r="E317" s="554">
        <v>32133012</v>
      </c>
      <c r="F317" s="554" t="s">
        <v>33</v>
      </c>
      <c r="G317" s="516">
        <v>0</v>
      </c>
      <c r="H317" s="560">
        <v>201.40228</v>
      </c>
      <c r="I317" s="383">
        <f t="shared" si="11"/>
        <v>201.40228</v>
      </c>
      <c r="J317" s="216"/>
      <c r="K317" s="307"/>
    </row>
    <row r="318" spans="1:11" s="88" customFormat="1" ht="12.75">
      <c r="A318" s="552"/>
      <c r="B318" s="553"/>
      <c r="C318" s="554">
        <v>3639</v>
      </c>
      <c r="D318" s="554">
        <v>5901</v>
      </c>
      <c r="E318" s="554">
        <v>32533012</v>
      </c>
      <c r="F318" s="554" t="s">
        <v>33</v>
      </c>
      <c r="G318" s="516">
        <v>0</v>
      </c>
      <c r="H318" s="560">
        <v>1141.27956</v>
      </c>
      <c r="I318" s="383">
        <f t="shared" si="11"/>
        <v>1141.27956</v>
      </c>
      <c r="J318" s="216"/>
      <c r="K318" s="304"/>
    </row>
    <row r="319" spans="1:11" s="88" customFormat="1" ht="12.75">
      <c r="A319" s="552"/>
      <c r="B319" s="553"/>
      <c r="C319" s="554">
        <v>3639</v>
      </c>
      <c r="D319" s="554">
        <v>6901</v>
      </c>
      <c r="E319" s="554">
        <v>32133887</v>
      </c>
      <c r="F319" s="554" t="s">
        <v>34</v>
      </c>
      <c r="G319" s="516">
        <v>0</v>
      </c>
      <c r="H319" s="560">
        <v>91.78125</v>
      </c>
      <c r="I319" s="383">
        <f t="shared" si="11"/>
        <v>91.78125</v>
      </c>
      <c r="J319" s="216"/>
      <c r="K319" s="304"/>
    </row>
    <row r="320" spans="1:11" s="88" customFormat="1" ht="12.75">
      <c r="A320" s="552"/>
      <c r="B320" s="553"/>
      <c r="C320" s="554">
        <v>3639</v>
      </c>
      <c r="D320" s="554">
        <v>6901</v>
      </c>
      <c r="E320" s="554">
        <v>32533887</v>
      </c>
      <c r="F320" s="554" t="s">
        <v>34</v>
      </c>
      <c r="G320" s="516">
        <v>0</v>
      </c>
      <c r="H320" s="560">
        <v>520.08375</v>
      </c>
      <c r="I320" s="383">
        <f t="shared" si="11"/>
        <v>520.08375</v>
      </c>
      <c r="J320" s="216"/>
      <c r="K320" s="307"/>
    </row>
    <row r="321" spans="1:11" s="88" customFormat="1" ht="22.5">
      <c r="A321" s="97" t="s">
        <v>87</v>
      </c>
      <c r="B321" s="248" t="s">
        <v>225</v>
      </c>
      <c r="C321" s="99" t="s">
        <v>95</v>
      </c>
      <c r="D321" s="99" t="s">
        <v>95</v>
      </c>
      <c r="E321" s="161" t="s">
        <v>95</v>
      </c>
      <c r="F321" s="162" t="s">
        <v>195</v>
      </c>
      <c r="G321" s="71">
        <f>SUM(G322:G325)</f>
        <v>0</v>
      </c>
      <c r="H321" s="368">
        <v>24210.57187</v>
      </c>
      <c r="I321" s="364">
        <f>G321+H321</f>
        <v>24210.57187</v>
      </c>
      <c r="J321" s="216"/>
      <c r="K321" s="304"/>
    </row>
    <row r="322" spans="1:11" s="88" customFormat="1" ht="12.75">
      <c r="A322" s="64"/>
      <c r="B322" s="247"/>
      <c r="C322" s="12">
        <v>3299</v>
      </c>
      <c r="D322" s="12">
        <v>5901</v>
      </c>
      <c r="E322" s="12">
        <v>32133030</v>
      </c>
      <c r="F322" s="12" t="s">
        <v>37</v>
      </c>
      <c r="G322" s="74">
        <v>0</v>
      </c>
      <c r="H322" s="544">
        <v>3604.58578</v>
      </c>
      <c r="I322" s="400">
        <f>SUM(G322+H322)</f>
        <v>3604.58578</v>
      </c>
      <c r="J322" s="216"/>
      <c r="K322" s="304"/>
    </row>
    <row r="323" spans="1:11" s="88" customFormat="1" ht="12.75">
      <c r="A323" s="64"/>
      <c r="B323" s="247"/>
      <c r="C323" s="12">
        <v>3299</v>
      </c>
      <c r="D323" s="12">
        <v>5901</v>
      </c>
      <c r="E323" s="12">
        <v>32533030</v>
      </c>
      <c r="F323" s="12" t="s">
        <v>37</v>
      </c>
      <c r="G323" s="74">
        <v>0</v>
      </c>
      <c r="H323" s="544">
        <v>20425.98609</v>
      </c>
      <c r="I323" s="400">
        <f>SUM(G323+H323)</f>
        <v>20425.98609</v>
      </c>
      <c r="J323" s="216"/>
      <c r="K323" s="307"/>
    </row>
    <row r="324" spans="1:11" s="88" customFormat="1" ht="12.75">
      <c r="A324" s="64"/>
      <c r="B324" s="247"/>
      <c r="C324" s="12">
        <v>3299</v>
      </c>
      <c r="D324" s="12">
        <v>6901</v>
      </c>
      <c r="E324" s="12">
        <v>32133926</v>
      </c>
      <c r="F324" s="12" t="s">
        <v>194</v>
      </c>
      <c r="G324" s="74">
        <v>0</v>
      </c>
      <c r="H324" s="544">
        <v>27</v>
      </c>
      <c r="I324" s="400">
        <f>SUM(G324+H324)</f>
        <v>27</v>
      </c>
      <c r="J324" s="216"/>
      <c r="K324" s="307"/>
    </row>
    <row r="325" spans="1:11" s="88" customFormat="1" ht="12.75">
      <c r="A325" s="64"/>
      <c r="B325" s="247"/>
      <c r="C325" s="12">
        <v>3299</v>
      </c>
      <c r="D325" s="12">
        <v>6901</v>
      </c>
      <c r="E325" s="12">
        <v>32533926</v>
      </c>
      <c r="F325" s="12" t="s">
        <v>194</v>
      </c>
      <c r="G325" s="74">
        <v>0</v>
      </c>
      <c r="H325" s="544">
        <v>153</v>
      </c>
      <c r="I325" s="400">
        <f>SUM(G325+H325)</f>
        <v>153</v>
      </c>
      <c r="J325" s="216"/>
      <c r="K325" s="304"/>
    </row>
    <row r="326" spans="1:11" s="88" customFormat="1" ht="22.5">
      <c r="A326" s="97" t="s">
        <v>87</v>
      </c>
      <c r="B326" s="248">
        <v>250020000</v>
      </c>
      <c r="C326" s="99" t="s">
        <v>95</v>
      </c>
      <c r="D326" s="99" t="s">
        <v>95</v>
      </c>
      <c r="E326" s="161" t="s">
        <v>95</v>
      </c>
      <c r="F326" s="162" t="s">
        <v>305</v>
      </c>
      <c r="G326" s="71">
        <f>SUM(G327:G330)</f>
        <v>0</v>
      </c>
      <c r="H326" s="369">
        <v>9609.63785</v>
      </c>
      <c r="I326" s="364">
        <f>G326+H326</f>
        <v>9609.63785</v>
      </c>
      <c r="J326" s="216"/>
      <c r="K326" s="307"/>
    </row>
    <row r="327" spans="1:11" s="88" customFormat="1" ht="12.75">
      <c r="A327" s="64"/>
      <c r="B327" s="247"/>
      <c r="C327" s="12">
        <v>3299</v>
      </c>
      <c r="D327" s="12">
        <v>5901</v>
      </c>
      <c r="E327" s="12">
        <v>32133030</v>
      </c>
      <c r="F327" s="12" t="s">
        <v>37</v>
      </c>
      <c r="G327" s="74">
        <v>0</v>
      </c>
      <c r="H327" s="539">
        <f>H326*15%</f>
        <v>1441.4456774999999</v>
      </c>
      <c r="I327" s="400">
        <f>SUM(G327+H327)</f>
        <v>1441.4456774999999</v>
      </c>
      <c r="J327" s="216"/>
      <c r="K327" s="307"/>
    </row>
    <row r="328" spans="1:11" s="88" customFormat="1" ht="12.75">
      <c r="A328" s="64"/>
      <c r="B328" s="247"/>
      <c r="C328" s="12">
        <v>3299</v>
      </c>
      <c r="D328" s="12">
        <v>5901</v>
      </c>
      <c r="E328" s="12">
        <v>32533030</v>
      </c>
      <c r="F328" s="12" t="s">
        <v>37</v>
      </c>
      <c r="G328" s="74">
        <v>0</v>
      </c>
      <c r="H328" s="539">
        <f>H326*85%</f>
        <v>8168.192172499999</v>
      </c>
      <c r="I328" s="400">
        <f>SUM(G328+H328)</f>
        <v>8168.192172499999</v>
      </c>
      <c r="J328" s="216"/>
      <c r="K328" s="307"/>
    </row>
    <row r="329" spans="1:11" s="88" customFormat="1" ht="12.75">
      <c r="A329" s="64"/>
      <c r="B329" s="247"/>
      <c r="C329" s="12">
        <v>3299</v>
      </c>
      <c r="D329" s="12">
        <v>6901</v>
      </c>
      <c r="E329" s="12">
        <v>32133926</v>
      </c>
      <c r="F329" s="12" t="s">
        <v>194</v>
      </c>
      <c r="G329" s="74">
        <v>0</v>
      </c>
      <c r="H329" s="545">
        <v>0</v>
      </c>
      <c r="I329" s="400">
        <f>SUM(G329+H329)</f>
        <v>0</v>
      </c>
      <c r="J329" s="216"/>
      <c r="K329" s="307"/>
    </row>
    <row r="330" spans="1:11" s="88" customFormat="1" ht="12.75">
      <c r="A330" s="64"/>
      <c r="B330" s="247"/>
      <c r="C330" s="12">
        <v>3299</v>
      </c>
      <c r="D330" s="12">
        <v>6901</v>
      </c>
      <c r="E330" s="12">
        <v>32533926</v>
      </c>
      <c r="F330" s="12" t="s">
        <v>194</v>
      </c>
      <c r="G330" s="74">
        <v>0</v>
      </c>
      <c r="H330" s="539">
        <v>0</v>
      </c>
      <c r="I330" s="400">
        <f>SUM(G330+H330)</f>
        <v>0</v>
      </c>
      <c r="J330" s="216"/>
      <c r="K330" s="304"/>
    </row>
    <row r="331" spans="1:11" s="89" customFormat="1" ht="22.5">
      <c r="A331" s="97" t="s">
        <v>87</v>
      </c>
      <c r="B331" s="248">
        <v>250030000</v>
      </c>
      <c r="C331" s="99" t="s">
        <v>95</v>
      </c>
      <c r="D331" s="99" t="s">
        <v>95</v>
      </c>
      <c r="E331" s="161" t="s">
        <v>95</v>
      </c>
      <c r="F331" s="162" t="s">
        <v>306</v>
      </c>
      <c r="G331" s="71">
        <f>SUM(G332:G335)</f>
        <v>0</v>
      </c>
      <c r="H331" s="368">
        <v>9185.21294</v>
      </c>
      <c r="I331" s="364">
        <f>G331+H331</f>
        <v>9185.21294</v>
      </c>
      <c r="J331" s="216"/>
      <c r="K331" s="307"/>
    </row>
    <row r="332" spans="1:11" s="88" customFormat="1" ht="12.75">
      <c r="A332" s="64"/>
      <c r="B332" s="247"/>
      <c r="C332" s="12">
        <v>3299</v>
      </c>
      <c r="D332" s="12">
        <v>5901</v>
      </c>
      <c r="E332" s="12">
        <v>32133030</v>
      </c>
      <c r="F332" s="12" t="s">
        <v>37</v>
      </c>
      <c r="G332" s="74">
        <v>0</v>
      </c>
      <c r="H332" s="539">
        <v>1349.28194</v>
      </c>
      <c r="I332" s="400">
        <f>SUM(G332+H332)</f>
        <v>1349.28194</v>
      </c>
      <c r="J332" s="216"/>
      <c r="K332" s="307"/>
    </row>
    <row r="333" spans="1:11" s="88" customFormat="1" ht="12.75">
      <c r="A333" s="64"/>
      <c r="B333" s="247"/>
      <c r="C333" s="12">
        <v>3299</v>
      </c>
      <c r="D333" s="12">
        <v>5901</v>
      </c>
      <c r="E333" s="12">
        <v>32533030</v>
      </c>
      <c r="F333" s="12" t="s">
        <v>37</v>
      </c>
      <c r="G333" s="74">
        <v>0</v>
      </c>
      <c r="H333" s="539">
        <v>7645.931</v>
      </c>
      <c r="I333" s="400">
        <f>SUM(G333+H333)</f>
        <v>7645.931</v>
      </c>
      <c r="J333" s="216"/>
      <c r="K333" s="304"/>
    </row>
    <row r="334" spans="1:11" s="89" customFormat="1" ht="12.75">
      <c r="A334" s="64"/>
      <c r="B334" s="247"/>
      <c r="C334" s="12">
        <v>3299</v>
      </c>
      <c r="D334" s="12">
        <v>6901</v>
      </c>
      <c r="E334" s="12">
        <v>32133926</v>
      </c>
      <c r="F334" s="12" t="s">
        <v>194</v>
      </c>
      <c r="G334" s="74">
        <v>0</v>
      </c>
      <c r="H334" s="539">
        <v>28.5</v>
      </c>
      <c r="I334" s="400">
        <f>SUM(G334+H334)</f>
        <v>28.5</v>
      </c>
      <c r="J334" s="216"/>
      <c r="K334" s="307"/>
    </row>
    <row r="335" spans="1:13" s="88" customFormat="1" ht="12.75">
      <c r="A335" s="64"/>
      <c r="B335" s="247"/>
      <c r="C335" s="12">
        <v>3299</v>
      </c>
      <c r="D335" s="12">
        <v>6901</v>
      </c>
      <c r="E335" s="12">
        <v>32533926</v>
      </c>
      <c r="F335" s="12" t="s">
        <v>194</v>
      </c>
      <c r="G335" s="74">
        <v>0</v>
      </c>
      <c r="H335" s="539">
        <v>161.5</v>
      </c>
      <c r="I335" s="400">
        <f>SUM(G335+H335)</f>
        <v>161.5</v>
      </c>
      <c r="J335" s="216"/>
      <c r="K335" s="307"/>
      <c r="M335" s="96"/>
    </row>
    <row r="336" spans="1:11" s="88" customFormat="1" ht="12.75">
      <c r="A336" s="144" t="s">
        <v>87</v>
      </c>
      <c r="B336" s="249" t="s">
        <v>95</v>
      </c>
      <c r="C336" s="148" t="s">
        <v>95</v>
      </c>
      <c r="D336" s="148" t="s">
        <v>95</v>
      </c>
      <c r="E336" s="147"/>
      <c r="F336" s="158" t="s">
        <v>208</v>
      </c>
      <c r="G336" s="149">
        <f>SUM(G337+G340+G354+G361)</f>
        <v>0</v>
      </c>
      <c r="H336" s="546">
        <f>SUM(H337+H340+H342+H354+H361)</f>
        <v>114.82069</v>
      </c>
      <c r="I336" s="374">
        <f>G336+H336</f>
        <v>114.82069</v>
      </c>
      <c r="J336" s="216"/>
      <c r="K336" s="304"/>
    </row>
    <row r="337" spans="1:11" s="89" customFormat="1" ht="12.75">
      <c r="A337" s="13" t="s">
        <v>87</v>
      </c>
      <c r="B337" s="271" t="s">
        <v>209</v>
      </c>
      <c r="C337" s="14" t="s">
        <v>95</v>
      </c>
      <c r="D337" s="14" t="s">
        <v>95</v>
      </c>
      <c r="E337" s="14" t="s">
        <v>95</v>
      </c>
      <c r="F337" s="165" t="s">
        <v>307</v>
      </c>
      <c r="G337" s="58">
        <f>SUM(G338:G339)</f>
        <v>0</v>
      </c>
      <c r="H337" s="371">
        <v>62.20692</v>
      </c>
      <c r="I337" s="372">
        <f>G337+H337</f>
        <v>62.20692</v>
      </c>
      <c r="J337" s="216"/>
      <c r="K337" s="726"/>
    </row>
    <row r="338" spans="1:11" s="88" customFormat="1" ht="12.75">
      <c r="A338" s="69"/>
      <c r="B338" s="347"/>
      <c r="C338" s="12">
        <v>6310</v>
      </c>
      <c r="D338" s="12">
        <v>5163</v>
      </c>
      <c r="E338" s="152" t="s">
        <v>110</v>
      </c>
      <c r="F338" s="55" t="s">
        <v>79</v>
      </c>
      <c r="G338" s="38">
        <v>0</v>
      </c>
      <c r="H338" s="547">
        <v>45.85919</v>
      </c>
      <c r="I338" s="401">
        <f>SUM(G338:H338)</f>
        <v>45.85919</v>
      </c>
      <c r="J338" s="216"/>
      <c r="K338" s="307"/>
    </row>
    <row r="339" spans="1:11" s="89" customFormat="1" ht="12.75">
      <c r="A339" s="69"/>
      <c r="B339" s="347"/>
      <c r="C339" s="12">
        <v>6402</v>
      </c>
      <c r="D339" s="12">
        <v>5364</v>
      </c>
      <c r="E339" s="152" t="s">
        <v>110</v>
      </c>
      <c r="F339" s="55" t="s">
        <v>349</v>
      </c>
      <c r="G339" s="38">
        <v>0</v>
      </c>
      <c r="H339" s="547">
        <v>17.0743</v>
      </c>
      <c r="I339" s="401">
        <f>SUM(G339:H339)</f>
        <v>17.0743</v>
      </c>
      <c r="J339" s="216"/>
      <c r="K339" s="307"/>
    </row>
    <row r="340" spans="1:11" s="88" customFormat="1" ht="12.75">
      <c r="A340" s="561" t="s">
        <v>87</v>
      </c>
      <c r="B340" s="271" t="s">
        <v>211</v>
      </c>
      <c r="C340" s="14" t="s">
        <v>95</v>
      </c>
      <c r="D340" s="14" t="s">
        <v>95</v>
      </c>
      <c r="E340" s="14" t="s">
        <v>95</v>
      </c>
      <c r="F340" s="165" t="s">
        <v>238</v>
      </c>
      <c r="G340" s="58">
        <f>G341</f>
        <v>0</v>
      </c>
      <c r="H340" s="371">
        <f>H341</f>
        <v>0.27343</v>
      </c>
      <c r="I340" s="372">
        <f>G340+H340</f>
        <v>0.27343</v>
      </c>
      <c r="J340" s="216"/>
      <c r="K340" s="307"/>
    </row>
    <row r="341" spans="1:9" ht="12.75">
      <c r="A341" s="548"/>
      <c r="B341" s="549"/>
      <c r="C341" s="12">
        <v>6402</v>
      </c>
      <c r="D341" s="12">
        <v>5364</v>
      </c>
      <c r="E341" s="152" t="s">
        <v>110</v>
      </c>
      <c r="F341" s="55" t="s">
        <v>349</v>
      </c>
      <c r="G341" s="550">
        <v>0</v>
      </c>
      <c r="H341" s="547">
        <v>0.27343</v>
      </c>
      <c r="I341" s="551">
        <f>SUM(G341:H341)</f>
        <v>0.27343</v>
      </c>
    </row>
    <row r="342" spans="1:9" ht="12.75">
      <c r="A342" s="13" t="s">
        <v>87</v>
      </c>
      <c r="B342" s="271" t="s">
        <v>292</v>
      </c>
      <c r="C342" s="14" t="s">
        <v>95</v>
      </c>
      <c r="D342" s="14" t="s">
        <v>95</v>
      </c>
      <c r="E342" s="14" t="s">
        <v>95</v>
      </c>
      <c r="F342" s="165" t="s">
        <v>293</v>
      </c>
      <c r="G342" s="58">
        <f>SUM(G343:G352)</f>
        <v>0</v>
      </c>
      <c r="H342" s="371">
        <v>13.38241</v>
      </c>
      <c r="I342" s="372">
        <f>G342+H342</f>
        <v>13.38241</v>
      </c>
    </row>
    <row r="343" spans="1:9" ht="12.75">
      <c r="A343" s="69"/>
      <c r="B343" s="347"/>
      <c r="C343" s="12">
        <v>3639</v>
      </c>
      <c r="D343" s="12">
        <v>5011</v>
      </c>
      <c r="E343" s="152">
        <v>32133007</v>
      </c>
      <c r="F343" s="55" t="s">
        <v>74</v>
      </c>
      <c r="G343" s="38">
        <v>0</v>
      </c>
      <c r="H343" s="547">
        <v>0.15</v>
      </c>
      <c r="I343" s="401">
        <f aca="true" t="shared" si="12" ref="I343:I350">SUM(G343:H343)</f>
        <v>0.15</v>
      </c>
    </row>
    <row r="344" spans="1:9" ht="12.75">
      <c r="A344" s="69"/>
      <c r="B344" s="347"/>
      <c r="C344" s="12">
        <v>3639</v>
      </c>
      <c r="D344" s="12">
        <v>5011</v>
      </c>
      <c r="E344" s="152">
        <v>32533007</v>
      </c>
      <c r="F344" s="55" t="s">
        <v>74</v>
      </c>
      <c r="G344" s="38">
        <v>0</v>
      </c>
      <c r="H344" s="547">
        <v>0.85</v>
      </c>
      <c r="I344" s="401">
        <f t="shared" si="12"/>
        <v>0.85</v>
      </c>
    </row>
    <row r="345" spans="1:9" ht="12.75">
      <c r="A345" s="69"/>
      <c r="B345" s="347"/>
      <c r="C345" s="12">
        <v>3639</v>
      </c>
      <c r="D345" s="12">
        <v>5031</v>
      </c>
      <c r="E345" s="152">
        <v>32133007</v>
      </c>
      <c r="F345" s="55" t="s">
        <v>75</v>
      </c>
      <c r="G345" s="38">
        <v>0</v>
      </c>
      <c r="H345" s="547">
        <v>0.15</v>
      </c>
      <c r="I345" s="401">
        <f t="shared" si="12"/>
        <v>0.15</v>
      </c>
    </row>
    <row r="346" spans="1:9" ht="12.75">
      <c r="A346" s="69"/>
      <c r="B346" s="347"/>
      <c r="C346" s="12">
        <v>3639</v>
      </c>
      <c r="D346" s="12">
        <v>5031</v>
      </c>
      <c r="E346" s="152">
        <v>32533007</v>
      </c>
      <c r="F346" s="55" t="s">
        <v>75</v>
      </c>
      <c r="G346" s="38">
        <v>0</v>
      </c>
      <c r="H346" s="547">
        <v>0.85</v>
      </c>
      <c r="I346" s="401">
        <f t="shared" si="12"/>
        <v>0.85</v>
      </c>
    </row>
    <row r="347" spans="1:9" ht="12.75">
      <c r="A347" s="69"/>
      <c r="B347" s="347"/>
      <c r="C347" s="12">
        <v>3639</v>
      </c>
      <c r="D347" s="12">
        <v>5032</v>
      </c>
      <c r="E347" s="152">
        <v>32133007</v>
      </c>
      <c r="F347" s="55" t="s">
        <v>76</v>
      </c>
      <c r="G347" s="38">
        <v>0</v>
      </c>
      <c r="H347" s="547">
        <v>0.15</v>
      </c>
      <c r="I347" s="401">
        <f t="shared" si="12"/>
        <v>0.15</v>
      </c>
    </row>
    <row r="348" spans="1:9" ht="12.75">
      <c r="A348" s="69"/>
      <c r="B348" s="347"/>
      <c r="C348" s="12">
        <v>3639</v>
      </c>
      <c r="D348" s="12">
        <v>5032</v>
      </c>
      <c r="E348" s="152">
        <v>32533007</v>
      </c>
      <c r="F348" s="55" t="s">
        <v>76</v>
      </c>
      <c r="G348" s="38">
        <v>0</v>
      </c>
      <c r="H348" s="547">
        <v>0.85</v>
      </c>
      <c r="I348" s="401">
        <f t="shared" si="12"/>
        <v>0.85</v>
      </c>
    </row>
    <row r="349" spans="1:9" ht="12.75">
      <c r="A349" s="69"/>
      <c r="B349" s="347"/>
      <c r="C349" s="12">
        <v>3639</v>
      </c>
      <c r="D349" s="12">
        <v>5169</v>
      </c>
      <c r="E349" s="152">
        <v>32133007</v>
      </c>
      <c r="F349" s="55" t="s">
        <v>83</v>
      </c>
      <c r="G349" s="38">
        <v>0</v>
      </c>
      <c r="H349" s="547">
        <v>0.15</v>
      </c>
      <c r="I349" s="401">
        <f t="shared" si="12"/>
        <v>0.15</v>
      </c>
    </row>
    <row r="350" spans="1:9" ht="12.75">
      <c r="A350" s="69"/>
      <c r="B350" s="347"/>
      <c r="C350" s="12">
        <v>3639</v>
      </c>
      <c r="D350" s="12">
        <v>5169</v>
      </c>
      <c r="E350" s="152">
        <v>32533007</v>
      </c>
      <c r="F350" s="55" t="s">
        <v>83</v>
      </c>
      <c r="G350" s="38">
        <v>0</v>
      </c>
      <c r="H350" s="547">
        <v>0.85</v>
      </c>
      <c r="I350" s="401">
        <f t="shared" si="12"/>
        <v>0.85</v>
      </c>
    </row>
    <row r="351" spans="1:9" ht="12.75">
      <c r="A351" s="69"/>
      <c r="B351" s="347"/>
      <c r="C351" s="12">
        <v>6310</v>
      </c>
      <c r="D351" s="12">
        <v>5163</v>
      </c>
      <c r="E351" s="152">
        <v>32133007</v>
      </c>
      <c r="F351" s="55" t="s">
        <v>79</v>
      </c>
      <c r="G351" s="38">
        <v>0</v>
      </c>
      <c r="H351" s="547">
        <v>0.657362</v>
      </c>
      <c r="I351" s="401">
        <f>SUM(G351:H351)</f>
        <v>0.657362</v>
      </c>
    </row>
    <row r="352" spans="1:9" ht="12.75">
      <c r="A352" s="69"/>
      <c r="B352" s="347"/>
      <c r="C352" s="12">
        <v>6310</v>
      </c>
      <c r="D352" s="12">
        <v>5163</v>
      </c>
      <c r="E352" s="12">
        <v>32533007</v>
      </c>
      <c r="F352" s="55" t="s">
        <v>79</v>
      </c>
      <c r="G352" s="38">
        <v>0</v>
      </c>
      <c r="H352" s="547">
        <v>3.725049</v>
      </c>
      <c r="I352" s="401">
        <f>SUM(G352:H352)</f>
        <v>3.725049</v>
      </c>
    </row>
    <row r="353" spans="1:9" ht="12.75">
      <c r="A353" s="69"/>
      <c r="B353" s="347"/>
      <c r="C353" s="12">
        <v>6310</v>
      </c>
      <c r="D353" s="12">
        <v>5163</v>
      </c>
      <c r="E353" s="152" t="s">
        <v>110</v>
      </c>
      <c r="F353" s="55" t="s">
        <v>79</v>
      </c>
      <c r="G353" s="38">
        <v>0</v>
      </c>
      <c r="H353" s="547">
        <v>5</v>
      </c>
      <c r="I353" s="401">
        <f>SUM(G353:H353)</f>
        <v>5</v>
      </c>
    </row>
    <row r="354" spans="1:9" ht="12.75">
      <c r="A354" s="13" t="s">
        <v>87</v>
      </c>
      <c r="B354" s="271" t="s">
        <v>295</v>
      </c>
      <c r="C354" s="14" t="s">
        <v>95</v>
      </c>
      <c r="D354" s="14" t="s">
        <v>95</v>
      </c>
      <c r="E354" s="14" t="s">
        <v>95</v>
      </c>
      <c r="F354" s="165" t="s">
        <v>294</v>
      </c>
      <c r="G354" s="58">
        <f>SUM(G355:G360)</f>
        <v>0</v>
      </c>
      <c r="H354" s="371">
        <v>36.30101</v>
      </c>
      <c r="I354" s="372">
        <f>G354+H354</f>
        <v>36.30101</v>
      </c>
    </row>
    <row r="355" spans="1:9" ht="12.75">
      <c r="A355" s="69"/>
      <c r="B355" s="347"/>
      <c r="C355" s="12">
        <v>3639</v>
      </c>
      <c r="D355" s="12">
        <v>5139</v>
      </c>
      <c r="E355" s="12">
        <v>32133007</v>
      </c>
      <c r="F355" s="55" t="s">
        <v>78</v>
      </c>
      <c r="G355" s="38">
        <v>0</v>
      </c>
      <c r="H355" s="547">
        <v>0.75</v>
      </c>
      <c r="I355" s="401">
        <f aca="true" t="shared" si="13" ref="I355:I360">SUM(G355:H355)</f>
        <v>0.75</v>
      </c>
    </row>
    <row r="356" spans="1:9" ht="12.75">
      <c r="A356" s="69"/>
      <c r="B356" s="347"/>
      <c r="C356" s="12">
        <v>3639</v>
      </c>
      <c r="D356" s="12">
        <v>5139</v>
      </c>
      <c r="E356" s="12">
        <v>32533007</v>
      </c>
      <c r="F356" s="55" t="s">
        <v>78</v>
      </c>
      <c r="G356" s="38">
        <v>0</v>
      </c>
      <c r="H356" s="547">
        <v>4.25</v>
      </c>
      <c r="I356" s="401">
        <f t="shared" si="13"/>
        <v>4.25</v>
      </c>
    </row>
    <row r="357" spans="1:9" ht="12.75">
      <c r="A357" s="69"/>
      <c r="B357" s="347"/>
      <c r="C357" s="12">
        <v>3639</v>
      </c>
      <c r="D357" s="12">
        <v>5169</v>
      </c>
      <c r="E357" s="12">
        <v>32133007</v>
      </c>
      <c r="F357" s="55" t="s">
        <v>83</v>
      </c>
      <c r="G357" s="38">
        <v>0</v>
      </c>
      <c r="H357" s="547">
        <v>0.75</v>
      </c>
      <c r="I357" s="401">
        <f t="shared" si="13"/>
        <v>0.75</v>
      </c>
    </row>
    <row r="358" spans="1:9" ht="12.75">
      <c r="A358" s="69"/>
      <c r="B358" s="347"/>
      <c r="C358" s="12">
        <v>3639</v>
      </c>
      <c r="D358" s="12">
        <v>5169</v>
      </c>
      <c r="E358" s="12">
        <v>32533007</v>
      </c>
      <c r="F358" s="55" t="s">
        <v>83</v>
      </c>
      <c r="G358" s="38">
        <v>0</v>
      </c>
      <c r="H358" s="547">
        <v>4.25</v>
      </c>
      <c r="I358" s="401">
        <f t="shared" si="13"/>
        <v>4.25</v>
      </c>
    </row>
    <row r="359" spans="1:9" ht="12.75">
      <c r="A359" s="69"/>
      <c r="B359" s="347"/>
      <c r="C359" s="12">
        <v>3639</v>
      </c>
      <c r="D359" s="12">
        <v>5175</v>
      </c>
      <c r="E359" s="12">
        <v>32133007</v>
      </c>
      <c r="F359" s="55" t="s">
        <v>28</v>
      </c>
      <c r="G359" s="38">
        <v>0</v>
      </c>
      <c r="H359" s="547">
        <v>3.9451515</v>
      </c>
      <c r="I359" s="401">
        <f t="shared" si="13"/>
        <v>3.9451515</v>
      </c>
    </row>
    <row r="360" spans="1:9" ht="12.75">
      <c r="A360" s="69"/>
      <c r="B360" s="347"/>
      <c r="C360" s="12">
        <v>3639</v>
      </c>
      <c r="D360" s="12">
        <v>5175</v>
      </c>
      <c r="E360" s="12">
        <v>32533007</v>
      </c>
      <c r="F360" s="55" t="s">
        <v>28</v>
      </c>
      <c r="G360" s="38">
        <v>0</v>
      </c>
      <c r="H360" s="547">
        <v>22.35586</v>
      </c>
      <c r="I360" s="401">
        <f t="shared" si="13"/>
        <v>22.35586</v>
      </c>
    </row>
    <row r="361" spans="1:9" ht="12.75">
      <c r="A361" s="13" t="s">
        <v>87</v>
      </c>
      <c r="B361" s="271" t="s">
        <v>296</v>
      </c>
      <c r="C361" s="14" t="s">
        <v>95</v>
      </c>
      <c r="D361" s="14" t="s">
        <v>95</v>
      </c>
      <c r="E361" s="14" t="s">
        <v>95</v>
      </c>
      <c r="F361" s="165" t="s">
        <v>297</v>
      </c>
      <c r="G361" s="58">
        <f>SUM(G362:G363)</f>
        <v>0</v>
      </c>
      <c r="H361" s="371">
        <v>2.65692</v>
      </c>
      <c r="I361" s="372">
        <f>G361+H361</f>
        <v>2.65692</v>
      </c>
    </row>
    <row r="362" spans="1:9" ht="12.75">
      <c r="A362" s="69"/>
      <c r="B362" s="347"/>
      <c r="C362" s="12">
        <v>3639</v>
      </c>
      <c r="D362" s="12">
        <v>5164</v>
      </c>
      <c r="E362" s="12">
        <v>32133007</v>
      </c>
      <c r="F362" s="55" t="s">
        <v>80</v>
      </c>
      <c r="G362" s="38">
        <v>0</v>
      </c>
      <c r="H362" s="547">
        <v>0.398538</v>
      </c>
      <c r="I362" s="401">
        <f>SUM(G362:H362)</f>
        <v>0.398538</v>
      </c>
    </row>
    <row r="363" spans="1:9" ht="12.75">
      <c r="A363" s="69"/>
      <c r="B363" s="347"/>
      <c r="C363" s="12">
        <v>3639</v>
      </c>
      <c r="D363" s="12">
        <v>5164</v>
      </c>
      <c r="E363" s="12">
        <v>32533007</v>
      </c>
      <c r="F363" s="12" t="s">
        <v>80</v>
      </c>
      <c r="G363" s="38">
        <v>0</v>
      </c>
      <c r="H363" s="547">
        <v>2.258382</v>
      </c>
      <c r="I363" s="401">
        <f>SUM(G363:H363)</f>
        <v>2.258382</v>
      </c>
    </row>
  </sheetData>
  <sheetProtection/>
  <mergeCells count="3">
    <mergeCell ref="A3:I3"/>
    <mergeCell ref="A5:I5"/>
    <mergeCell ref="A7:I7"/>
  </mergeCells>
  <printOptions horizontalCentered="1"/>
  <pageMargins left="0.31496062992125984" right="0.11811023622047245" top="0.31496062992125984" bottom="0.1968503937007874" header="0" footer="0"/>
  <pageSetup fitToHeight="36" fitToWidth="1" horizontalDpi="600" verticalDpi="600" orientation="portrait" paperSize="9" r:id="rId1"/>
  <rowBreaks count="1" manualBreakCount="1"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K1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140625" style="72" customWidth="1"/>
    <col min="2" max="2" width="5.28125" style="72" bestFit="1" customWidth="1"/>
    <col min="3" max="3" width="4.421875" style="72" bestFit="1" customWidth="1"/>
    <col min="4" max="5" width="4.421875" style="72" customWidth="1"/>
    <col min="6" max="6" width="35.00390625" style="78" customWidth="1"/>
    <col min="7" max="7" width="8.7109375" style="533" bestFit="1" customWidth="1"/>
    <col min="8" max="8" width="11.00390625" style="778" customWidth="1"/>
    <col min="9" max="9" width="12.57421875" style="533" customWidth="1"/>
    <col min="10" max="13" width="9.140625" style="72" customWidth="1"/>
    <col min="14" max="14" width="9.57421875" style="72" bestFit="1" customWidth="1"/>
    <col min="15" max="16384" width="9.140625" style="72" customWidth="1"/>
  </cols>
  <sheetData>
    <row r="1" spans="1:9" s="19" customFormat="1" ht="13.5" customHeight="1">
      <c r="A1" s="62"/>
      <c r="B1" s="62"/>
      <c r="C1" s="62"/>
      <c r="D1" s="62"/>
      <c r="E1" s="62"/>
      <c r="F1" s="62"/>
      <c r="G1" s="289"/>
      <c r="H1" s="775"/>
      <c r="I1" s="772" t="str">
        <f>'92301'!I1</f>
        <v>Příloha č. 1 k ZR-RO č. 27/13</v>
      </c>
    </row>
    <row r="2" spans="1:9" s="19" customFormat="1" ht="12" customHeight="1">
      <c r="A2" s="60"/>
      <c r="B2" s="60"/>
      <c r="C2" s="60"/>
      <c r="D2" s="60"/>
      <c r="E2" s="60"/>
      <c r="F2" s="107"/>
      <c r="G2" s="299"/>
      <c r="H2" s="776"/>
      <c r="I2" s="300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 customHeight="1">
      <c r="A4" s="108"/>
      <c r="B4" s="108"/>
      <c r="C4" s="108"/>
      <c r="D4" s="108"/>
      <c r="E4" s="108"/>
      <c r="F4" s="108"/>
      <c r="G4" s="301"/>
      <c r="H4" s="777"/>
      <c r="I4" s="301"/>
    </row>
    <row r="5" spans="1:9" ht="15.75" customHeight="1">
      <c r="A5" s="787" t="s">
        <v>268</v>
      </c>
      <c r="B5" s="787"/>
      <c r="C5" s="787"/>
      <c r="D5" s="787"/>
      <c r="E5" s="787"/>
      <c r="F5" s="787"/>
      <c r="G5" s="787"/>
      <c r="H5" s="787"/>
      <c r="I5" s="787"/>
    </row>
    <row r="6" spans="1:9" ht="12.75" customHeight="1">
      <c r="A6" s="108"/>
      <c r="B6" s="108"/>
      <c r="C6" s="108"/>
      <c r="D6" s="108"/>
      <c r="E6" s="108"/>
      <c r="F6" s="108"/>
      <c r="G6" s="301"/>
      <c r="H6" s="777"/>
      <c r="I6" s="301"/>
    </row>
    <row r="7" spans="1:9" ht="15.75">
      <c r="A7" s="788" t="s">
        <v>269</v>
      </c>
      <c r="B7" s="788"/>
      <c r="C7" s="788"/>
      <c r="D7" s="788"/>
      <c r="E7" s="788"/>
      <c r="F7" s="788"/>
      <c r="G7" s="788"/>
      <c r="H7" s="788"/>
      <c r="I7" s="788"/>
    </row>
    <row r="8" spans="1:9" ht="12" customHeight="1" thickBot="1">
      <c r="A8" s="109"/>
      <c r="B8" s="109"/>
      <c r="C8" s="109"/>
      <c r="D8" s="109"/>
      <c r="E8" s="109"/>
      <c r="F8" s="110"/>
      <c r="G8" s="302"/>
      <c r="I8" s="119" t="s">
        <v>96</v>
      </c>
    </row>
    <row r="9" spans="1:9" s="506" customFormat="1" ht="23.25" thickBot="1">
      <c r="A9" s="208" t="s">
        <v>97</v>
      </c>
      <c r="B9" s="789" t="s">
        <v>270</v>
      </c>
      <c r="C9" s="789"/>
      <c r="D9" s="443" t="s">
        <v>99</v>
      </c>
      <c r="E9" s="443" t="s">
        <v>100</v>
      </c>
      <c r="F9" s="443" t="s">
        <v>72</v>
      </c>
      <c r="G9" s="303" t="s">
        <v>298</v>
      </c>
      <c r="H9" s="779" t="s">
        <v>301</v>
      </c>
      <c r="I9" s="365" t="s">
        <v>299</v>
      </c>
    </row>
    <row r="10" spans="1:10" ht="13.5" customHeight="1">
      <c r="A10" s="402" t="s">
        <v>95</v>
      </c>
      <c r="B10" s="790" t="s">
        <v>95</v>
      </c>
      <c r="C10" s="790"/>
      <c r="D10" s="404"/>
      <c r="E10" s="404"/>
      <c r="F10" s="405" t="s">
        <v>330</v>
      </c>
      <c r="G10" s="406">
        <f>G11+G13+G16</f>
        <v>0</v>
      </c>
      <c r="H10" s="716">
        <f>H11+H13+H16</f>
        <v>11745.42383</v>
      </c>
      <c r="I10" s="407">
        <f>I11+I13+I16</f>
        <v>11745.42383</v>
      </c>
      <c r="J10" s="341"/>
    </row>
    <row r="11" spans="1:10" ht="12.75">
      <c r="A11" s="106" t="s">
        <v>101</v>
      </c>
      <c r="B11" s="336">
        <v>30001</v>
      </c>
      <c r="C11" s="335" t="s">
        <v>102</v>
      </c>
      <c r="D11" s="51"/>
      <c r="E11" s="51"/>
      <c r="F11" s="145" t="s">
        <v>226</v>
      </c>
      <c r="G11" s="58">
        <f>G12</f>
        <v>0</v>
      </c>
      <c r="H11" s="371">
        <f>H12</f>
        <v>9745.42383</v>
      </c>
      <c r="I11" s="366">
        <f>G11+H11</f>
        <v>9745.42383</v>
      </c>
      <c r="J11" s="84"/>
    </row>
    <row r="12" spans="1:11" s="476" customFormat="1" ht="13.5" customHeight="1">
      <c r="A12" s="103"/>
      <c r="B12" s="337"/>
      <c r="C12" s="330"/>
      <c r="D12" s="85">
        <v>6409</v>
      </c>
      <c r="E12" s="85">
        <v>5901</v>
      </c>
      <c r="F12" s="146" t="s">
        <v>33</v>
      </c>
      <c r="G12" s="25">
        <v>0</v>
      </c>
      <c r="H12" s="774">
        <f>10471-725.57617</f>
        <v>9745.42383</v>
      </c>
      <c r="I12" s="367">
        <f>G12+H12</f>
        <v>9745.42383</v>
      </c>
      <c r="K12" s="339"/>
    </row>
    <row r="13" spans="1:10" s="476" customFormat="1" ht="22.5">
      <c r="A13" s="106" t="s">
        <v>101</v>
      </c>
      <c r="B13" s="336">
        <v>30002</v>
      </c>
      <c r="C13" s="335" t="s">
        <v>102</v>
      </c>
      <c r="D13" s="51"/>
      <c r="E13" s="51"/>
      <c r="F13" s="145" t="s">
        <v>227</v>
      </c>
      <c r="G13" s="58">
        <f>SUM(G14:G15)</f>
        <v>0</v>
      </c>
      <c r="H13" s="371">
        <f>SUM(H14:H15)</f>
        <v>500</v>
      </c>
      <c r="I13" s="366">
        <f>SUM(G13:H13)</f>
        <v>500</v>
      </c>
      <c r="J13" s="86"/>
    </row>
    <row r="14" spans="1:10" s="476" customFormat="1" ht="13.5" customHeight="1">
      <c r="A14" s="103"/>
      <c r="B14" s="337"/>
      <c r="C14" s="330"/>
      <c r="D14" s="85">
        <v>6310</v>
      </c>
      <c r="E14" s="85">
        <v>5142</v>
      </c>
      <c r="F14" s="146" t="s">
        <v>2</v>
      </c>
      <c r="G14" s="25">
        <v>0</v>
      </c>
      <c r="H14" s="774">
        <v>450</v>
      </c>
      <c r="I14" s="367">
        <f>SUM(G14:H14)</f>
        <v>450</v>
      </c>
      <c r="J14" s="86"/>
    </row>
    <row r="15" spans="1:9" s="476" customFormat="1" ht="13.5" customHeight="1">
      <c r="A15" s="103"/>
      <c r="B15" s="337"/>
      <c r="C15" s="330"/>
      <c r="D15" s="85">
        <v>6310</v>
      </c>
      <c r="E15" s="85">
        <v>5163</v>
      </c>
      <c r="F15" s="146" t="s">
        <v>79</v>
      </c>
      <c r="G15" s="25">
        <v>0</v>
      </c>
      <c r="H15" s="774">
        <v>50</v>
      </c>
      <c r="I15" s="367">
        <f>SUM(G15:H15)</f>
        <v>50</v>
      </c>
    </row>
    <row r="16" spans="1:9" s="476" customFormat="1" ht="24.75" customHeight="1">
      <c r="A16" s="106" t="s">
        <v>101</v>
      </c>
      <c r="B16" s="336">
        <v>30003</v>
      </c>
      <c r="C16" s="335" t="s">
        <v>102</v>
      </c>
      <c r="D16" s="51"/>
      <c r="E16" s="51"/>
      <c r="F16" s="127" t="s">
        <v>207</v>
      </c>
      <c r="G16" s="58">
        <f>SUM(G17)</f>
        <v>0</v>
      </c>
      <c r="H16" s="371">
        <f>SUM(H17)</f>
        <v>1500</v>
      </c>
      <c r="I16" s="366">
        <f>SUM(G16:H16)</f>
        <v>1500</v>
      </c>
    </row>
    <row r="17" spans="1:10" s="476" customFormat="1" ht="13.5" customHeight="1" thickBot="1">
      <c r="A17" s="534"/>
      <c r="B17" s="535"/>
      <c r="C17" s="536"/>
      <c r="D17" s="537">
        <v>6409</v>
      </c>
      <c r="E17" s="537">
        <v>5901</v>
      </c>
      <c r="F17" s="432" t="s">
        <v>33</v>
      </c>
      <c r="G17" s="238">
        <v>0</v>
      </c>
      <c r="H17" s="780">
        <v>1500</v>
      </c>
      <c r="I17" s="538">
        <f>SUM(G17:H17)</f>
        <v>1500</v>
      </c>
      <c r="J17" s="86"/>
    </row>
    <row r="18" spans="1:9" ht="12.75">
      <c r="A18" s="47"/>
      <c r="B18" s="47"/>
      <c r="C18" s="47"/>
      <c r="D18" s="47"/>
      <c r="E18" s="47"/>
      <c r="F18" s="338"/>
      <c r="G18" s="4"/>
      <c r="H18" s="564"/>
      <c r="I18" s="4"/>
    </row>
  </sheetData>
  <sheetProtection/>
  <mergeCells count="5">
    <mergeCell ref="A3:I3"/>
    <mergeCell ref="A5:I5"/>
    <mergeCell ref="A7:I7"/>
    <mergeCell ref="B9:C9"/>
    <mergeCell ref="B10:C10"/>
  </mergeCells>
  <printOptions horizontalCentered="1"/>
  <pageMargins left="0.1968503937007874" right="0.1968503937007874" top="0.3937007874015748" bottom="0.3937007874015748" header="0" footer="0"/>
  <pageSetup fitToHeight="4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R10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140625" style="20" customWidth="1"/>
    <col min="2" max="2" width="9.57421875" style="256" bestFit="1" customWidth="1"/>
    <col min="3" max="4" width="4.421875" style="20" bestFit="1" customWidth="1"/>
    <col min="5" max="5" width="7.8515625" style="20" bestFit="1" customWidth="1"/>
    <col min="6" max="6" width="32.7109375" style="2" customWidth="1"/>
    <col min="7" max="7" width="7.8515625" style="24" bestFit="1" customWidth="1"/>
    <col min="8" max="8" width="13.57421875" style="797" bestFit="1" customWidth="1"/>
    <col min="9" max="9" width="10.421875" style="586" bestFit="1" customWidth="1"/>
    <col min="10" max="11" width="9.140625" style="47" customWidth="1"/>
    <col min="12" max="12" width="12.140625" style="47" bestFit="1" customWidth="1"/>
    <col min="13" max="13" width="10.57421875" style="47" bestFit="1" customWidth="1"/>
    <col min="14" max="44" width="9.140625" style="47" customWidth="1"/>
    <col min="45" max="16384" width="9.140625" style="1" customWidth="1"/>
  </cols>
  <sheetData>
    <row r="1" spans="1:9" s="19" customFormat="1" ht="13.5" customHeight="1">
      <c r="A1" s="62"/>
      <c r="B1" s="253"/>
      <c r="C1" s="62"/>
      <c r="D1" s="62"/>
      <c r="E1" s="62"/>
      <c r="F1" s="62"/>
      <c r="G1" s="62"/>
      <c r="H1" s="795"/>
      <c r="I1" s="769" t="str">
        <f>'92301'!I1</f>
        <v>Příloha č. 1 k ZR-RO č. 27/13</v>
      </c>
    </row>
    <row r="2" spans="1:9" s="19" customFormat="1" ht="12" customHeight="1">
      <c r="A2" s="18"/>
      <c r="B2" s="254"/>
      <c r="C2" s="18"/>
      <c r="D2" s="18"/>
      <c r="E2" s="18"/>
      <c r="F2" s="77"/>
      <c r="G2" s="18"/>
      <c r="H2" s="776"/>
      <c r="I2" s="39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55"/>
      <c r="C4" s="21"/>
      <c r="D4" s="21"/>
      <c r="E4" s="21"/>
      <c r="F4" s="22"/>
      <c r="G4" s="21"/>
      <c r="H4" s="796"/>
      <c r="I4" s="562"/>
    </row>
    <row r="5" spans="1:9" ht="15.75">
      <c r="A5" s="783" t="s">
        <v>213</v>
      </c>
      <c r="B5" s="783"/>
      <c r="C5" s="783"/>
      <c r="D5" s="783"/>
      <c r="E5" s="783"/>
      <c r="F5" s="783"/>
      <c r="G5" s="783"/>
      <c r="H5" s="783"/>
      <c r="I5" s="783"/>
    </row>
    <row r="6" spans="1:10" ht="12.75">
      <c r="A6" s="21"/>
      <c r="B6" s="255"/>
      <c r="C6" s="21"/>
      <c r="D6" s="21"/>
      <c r="E6" s="21"/>
      <c r="F6" s="22"/>
      <c r="G6" s="21"/>
      <c r="H6" s="796"/>
      <c r="I6" s="562"/>
      <c r="J6" s="47" t="s">
        <v>273</v>
      </c>
    </row>
    <row r="7" spans="1:9" ht="17.25" customHeight="1">
      <c r="A7" s="784" t="s">
        <v>215</v>
      </c>
      <c r="B7" s="784"/>
      <c r="C7" s="784"/>
      <c r="D7" s="784"/>
      <c r="E7" s="784"/>
      <c r="F7" s="784"/>
      <c r="G7" s="784"/>
      <c r="H7" s="784"/>
      <c r="I7" s="784"/>
    </row>
    <row r="8" ht="12" customHeight="1" thickBot="1">
      <c r="I8" s="119" t="s">
        <v>96</v>
      </c>
    </row>
    <row r="9" spans="1:9" ht="13.5" thickBot="1">
      <c r="A9" s="5" t="s">
        <v>97</v>
      </c>
      <c r="B9" s="257" t="s">
        <v>98</v>
      </c>
      <c r="C9" s="6" t="s">
        <v>99</v>
      </c>
      <c r="D9" s="6" t="s">
        <v>100</v>
      </c>
      <c r="E9" s="187" t="s">
        <v>71</v>
      </c>
      <c r="F9" s="33" t="s">
        <v>72</v>
      </c>
      <c r="G9" s="452" t="s">
        <v>298</v>
      </c>
      <c r="H9" s="798" t="s">
        <v>301</v>
      </c>
      <c r="I9" s="454" t="s">
        <v>299</v>
      </c>
    </row>
    <row r="10" spans="1:10" ht="22.5" customHeight="1" thickBot="1">
      <c r="A10" s="425" t="s">
        <v>101</v>
      </c>
      <c r="B10" s="408" t="s">
        <v>95</v>
      </c>
      <c r="C10" s="409" t="s">
        <v>95</v>
      </c>
      <c r="D10" s="409" t="s">
        <v>95</v>
      </c>
      <c r="E10" s="410" t="s">
        <v>95</v>
      </c>
      <c r="F10" s="405" t="s">
        <v>330</v>
      </c>
      <c r="G10" s="411">
        <f>SUM(G11+G15+G43+G48+G93)</f>
        <v>0</v>
      </c>
      <c r="H10" s="799">
        <f>SUM(H11+H15+H43+H48+H93)</f>
        <v>27808.538360000002</v>
      </c>
      <c r="I10" s="803">
        <f>SUM(I11+I15+I43+I48+I93)</f>
        <v>27808.538360000002</v>
      </c>
      <c r="J10" s="308"/>
    </row>
    <row r="11" spans="1:10" ht="22.5">
      <c r="A11" s="312" t="s">
        <v>87</v>
      </c>
      <c r="B11" s="258" t="s">
        <v>92</v>
      </c>
      <c r="C11" s="17" t="s">
        <v>95</v>
      </c>
      <c r="D11" s="17" t="s">
        <v>95</v>
      </c>
      <c r="E11" s="181" t="s">
        <v>95</v>
      </c>
      <c r="F11" s="182" t="s">
        <v>350</v>
      </c>
      <c r="G11" s="58">
        <f>SUM(G12:G14)</f>
        <v>0</v>
      </c>
      <c r="H11" s="371">
        <f>SUM(H12:H14)</f>
        <v>877.13882</v>
      </c>
      <c r="I11" s="563">
        <f>G11+H11</f>
        <v>877.13882</v>
      </c>
      <c r="J11" s="564"/>
    </row>
    <row r="12" spans="1:44" s="37" customFormat="1" ht="12.75" customHeight="1">
      <c r="A12" s="426"/>
      <c r="B12" s="252" t="str">
        <f>$B$11</f>
        <v>0440070000</v>
      </c>
      <c r="C12" s="61">
        <v>3299</v>
      </c>
      <c r="D12" s="61">
        <v>5169</v>
      </c>
      <c r="E12" s="565">
        <v>0</v>
      </c>
      <c r="F12" s="180" t="s">
        <v>30</v>
      </c>
      <c r="G12" s="38">
        <v>0</v>
      </c>
      <c r="H12" s="566">
        <v>500</v>
      </c>
      <c r="I12" s="567">
        <f>G12+H12</f>
        <v>500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1:44" s="37" customFormat="1" ht="22.5" customHeight="1">
      <c r="A13" s="426"/>
      <c r="B13" s="252" t="str">
        <f>$B$11</f>
        <v>0440070000</v>
      </c>
      <c r="C13" s="61">
        <v>3299</v>
      </c>
      <c r="D13" s="61">
        <v>5213</v>
      </c>
      <c r="E13" s="565">
        <v>32133019</v>
      </c>
      <c r="F13" s="180" t="s">
        <v>351</v>
      </c>
      <c r="G13" s="38">
        <v>0</v>
      </c>
      <c r="H13" s="566">
        <v>56.57083</v>
      </c>
      <c r="I13" s="567">
        <f aca="true" t="shared" si="0" ref="I13:I76">G13+H13</f>
        <v>56.57083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4" s="37" customFormat="1" ht="22.5" customHeight="1">
      <c r="A14" s="426"/>
      <c r="B14" s="252" t="str">
        <f>$B$11</f>
        <v>0440070000</v>
      </c>
      <c r="C14" s="57">
        <v>3299</v>
      </c>
      <c r="D14" s="57">
        <v>5213</v>
      </c>
      <c r="E14" s="568">
        <v>32533019</v>
      </c>
      <c r="F14" s="180" t="s">
        <v>351</v>
      </c>
      <c r="G14" s="38">
        <v>0</v>
      </c>
      <c r="H14" s="566">
        <v>320.56799</v>
      </c>
      <c r="I14" s="567">
        <f t="shared" si="0"/>
        <v>320.56799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9" ht="22.5">
      <c r="A15" s="312" t="s">
        <v>87</v>
      </c>
      <c r="B15" s="258" t="s">
        <v>93</v>
      </c>
      <c r="C15" s="17" t="s">
        <v>95</v>
      </c>
      <c r="D15" s="17" t="s">
        <v>95</v>
      </c>
      <c r="E15" s="181" t="s">
        <v>95</v>
      </c>
      <c r="F15" s="182" t="s">
        <v>352</v>
      </c>
      <c r="G15" s="58">
        <f>SUM(G16:G42)</f>
        <v>0</v>
      </c>
      <c r="H15" s="371">
        <f>SUM(H16:H42)</f>
        <v>2301.82636</v>
      </c>
      <c r="I15" s="563">
        <f t="shared" si="0"/>
        <v>2301.82636</v>
      </c>
    </row>
    <row r="16" spans="1:44" s="37" customFormat="1" ht="12.75" customHeight="1">
      <c r="A16" s="426"/>
      <c r="B16" s="259" t="str">
        <f aca="true" t="shared" si="1" ref="B16:B42">$B$15</f>
        <v>0440080000</v>
      </c>
      <c r="C16" s="57">
        <v>3299</v>
      </c>
      <c r="D16" s="57">
        <v>5011</v>
      </c>
      <c r="E16" s="569">
        <v>32133019</v>
      </c>
      <c r="F16" s="179" t="s">
        <v>74</v>
      </c>
      <c r="G16" s="38">
        <v>0</v>
      </c>
      <c r="H16" s="566">
        <v>29.40443</v>
      </c>
      <c r="I16" s="567">
        <f t="shared" si="0"/>
        <v>29.40443</v>
      </c>
      <c r="J16" s="63"/>
      <c r="K16" s="570"/>
      <c r="L16" s="57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pans="1:44" s="37" customFormat="1" ht="12.75" customHeight="1">
      <c r="A17" s="426"/>
      <c r="B17" s="259" t="str">
        <f t="shared" si="1"/>
        <v>0440080000</v>
      </c>
      <c r="C17" s="57">
        <v>3299</v>
      </c>
      <c r="D17" s="57">
        <v>5011</v>
      </c>
      <c r="E17" s="569">
        <v>32533019</v>
      </c>
      <c r="F17" s="179" t="s">
        <v>74</v>
      </c>
      <c r="G17" s="38">
        <v>0</v>
      </c>
      <c r="H17" s="566">
        <v>166.6251</v>
      </c>
      <c r="I17" s="567">
        <f t="shared" si="0"/>
        <v>166.6251</v>
      </c>
      <c r="J17" s="63"/>
      <c r="K17" s="570"/>
      <c r="L17" s="57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1:44" s="37" customFormat="1" ht="12.75" customHeight="1">
      <c r="A18" s="426"/>
      <c r="B18" s="259" t="str">
        <f t="shared" si="1"/>
        <v>0440080000</v>
      </c>
      <c r="C18" s="57">
        <v>3299</v>
      </c>
      <c r="D18" s="57">
        <v>5021</v>
      </c>
      <c r="E18" s="569">
        <v>32133019</v>
      </c>
      <c r="F18" s="179" t="s">
        <v>210</v>
      </c>
      <c r="G18" s="38">
        <v>0</v>
      </c>
      <c r="H18" s="566">
        <v>61.78652</v>
      </c>
      <c r="I18" s="567">
        <f t="shared" si="0"/>
        <v>61.78652</v>
      </c>
      <c r="J18" s="63"/>
      <c r="K18" s="570"/>
      <c r="L18" s="57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1:44" s="37" customFormat="1" ht="12.75" customHeight="1">
      <c r="A19" s="426"/>
      <c r="B19" s="259" t="str">
        <f t="shared" si="1"/>
        <v>0440080000</v>
      </c>
      <c r="C19" s="61">
        <v>3299</v>
      </c>
      <c r="D19" s="61">
        <v>5021</v>
      </c>
      <c r="E19" s="572">
        <v>32533019</v>
      </c>
      <c r="F19" s="179" t="s">
        <v>210</v>
      </c>
      <c r="G19" s="38">
        <v>0</v>
      </c>
      <c r="H19" s="566">
        <v>350.12362</v>
      </c>
      <c r="I19" s="567">
        <f t="shared" si="0"/>
        <v>350.12362</v>
      </c>
      <c r="J19" s="63"/>
      <c r="K19" s="570"/>
      <c r="L19" s="571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1:44" s="37" customFormat="1" ht="22.5" customHeight="1">
      <c r="A20" s="426"/>
      <c r="B20" s="259" t="str">
        <f t="shared" si="1"/>
        <v>0440080000</v>
      </c>
      <c r="C20" s="61">
        <v>3299</v>
      </c>
      <c r="D20" s="61">
        <v>5031</v>
      </c>
      <c r="E20" s="565" t="s">
        <v>264</v>
      </c>
      <c r="F20" s="180" t="s">
        <v>353</v>
      </c>
      <c r="G20" s="38">
        <v>0</v>
      </c>
      <c r="H20" s="566">
        <v>6.32754</v>
      </c>
      <c r="I20" s="567">
        <f t="shared" si="0"/>
        <v>6.32754</v>
      </c>
      <c r="J20" s="63"/>
      <c r="K20" s="570"/>
      <c r="L20" s="571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</row>
    <row r="21" spans="1:44" s="37" customFormat="1" ht="22.5" customHeight="1">
      <c r="A21" s="426"/>
      <c r="B21" s="259" t="str">
        <f t="shared" si="1"/>
        <v>0440080000</v>
      </c>
      <c r="C21" s="61">
        <v>3299</v>
      </c>
      <c r="D21" s="61">
        <v>5031</v>
      </c>
      <c r="E21" s="565" t="s">
        <v>265</v>
      </c>
      <c r="F21" s="180" t="s">
        <v>353</v>
      </c>
      <c r="G21" s="38">
        <v>0</v>
      </c>
      <c r="H21" s="566">
        <v>35.85603</v>
      </c>
      <c r="I21" s="567">
        <f t="shared" si="0"/>
        <v>35.85603</v>
      </c>
      <c r="J21" s="63"/>
      <c r="K21" s="570"/>
      <c r="L21" s="571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1:44" s="37" customFormat="1" ht="12.75" customHeight="1">
      <c r="A22" s="426"/>
      <c r="B22" s="259" t="str">
        <f t="shared" si="1"/>
        <v>0440080000</v>
      </c>
      <c r="C22" s="61">
        <v>3299</v>
      </c>
      <c r="D22" s="61">
        <v>5032</v>
      </c>
      <c r="E22" s="565" t="s">
        <v>264</v>
      </c>
      <c r="F22" s="180" t="s">
        <v>354</v>
      </c>
      <c r="G22" s="38">
        <v>0</v>
      </c>
      <c r="H22" s="566">
        <v>2.97766</v>
      </c>
      <c r="I22" s="567">
        <f t="shared" si="0"/>
        <v>2.97766</v>
      </c>
      <c r="J22" s="63"/>
      <c r="K22" s="570"/>
      <c r="L22" s="571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1:44" s="37" customFormat="1" ht="12.75" customHeight="1">
      <c r="A23" s="426"/>
      <c r="B23" s="259" t="str">
        <f t="shared" si="1"/>
        <v>0440080000</v>
      </c>
      <c r="C23" s="57">
        <v>3299</v>
      </c>
      <c r="D23" s="57">
        <v>5032</v>
      </c>
      <c r="E23" s="568" t="s">
        <v>265</v>
      </c>
      <c r="F23" s="180" t="s">
        <v>354</v>
      </c>
      <c r="G23" s="38">
        <v>0</v>
      </c>
      <c r="H23" s="566">
        <v>16.87343</v>
      </c>
      <c r="I23" s="567">
        <f t="shared" si="0"/>
        <v>16.87343</v>
      </c>
      <c r="J23" s="63"/>
      <c r="K23" s="570"/>
      <c r="L23" s="571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1:44" s="37" customFormat="1" ht="12.75" customHeight="1">
      <c r="A24" s="426"/>
      <c r="B24" s="259" t="str">
        <f t="shared" si="1"/>
        <v>0440080000</v>
      </c>
      <c r="C24" s="57">
        <v>3299</v>
      </c>
      <c r="D24" s="57">
        <v>5038</v>
      </c>
      <c r="E24" s="568" t="s">
        <v>264</v>
      </c>
      <c r="F24" s="179" t="s">
        <v>202</v>
      </c>
      <c r="G24" s="38">
        <v>0</v>
      </c>
      <c r="H24" s="566">
        <v>0.14888</v>
      </c>
      <c r="I24" s="567">
        <f t="shared" si="0"/>
        <v>0.14888</v>
      </c>
      <c r="J24" s="63"/>
      <c r="K24" s="570"/>
      <c r="L24" s="571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44" s="37" customFormat="1" ht="12.75" customHeight="1">
      <c r="A25" s="426"/>
      <c r="B25" s="259" t="str">
        <f t="shared" si="1"/>
        <v>0440080000</v>
      </c>
      <c r="C25" s="57">
        <v>3299</v>
      </c>
      <c r="D25" s="57">
        <v>5038</v>
      </c>
      <c r="E25" s="568" t="s">
        <v>265</v>
      </c>
      <c r="F25" s="179" t="s">
        <v>202</v>
      </c>
      <c r="G25" s="38">
        <v>0</v>
      </c>
      <c r="H25" s="566">
        <v>0.84367</v>
      </c>
      <c r="I25" s="567">
        <f t="shared" si="0"/>
        <v>0.84367</v>
      </c>
      <c r="J25" s="63"/>
      <c r="K25" s="570"/>
      <c r="L25" s="571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44" s="37" customFormat="1" ht="12.75" customHeight="1">
      <c r="A26" s="426"/>
      <c r="B26" s="259" t="str">
        <f t="shared" si="1"/>
        <v>0440080000</v>
      </c>
      <c r="C26" s="57">
        <v>3299</v>
      </c>
      <c r="D26" s="57">
        <v>5136</v>
      </c>
      <c r="E26" s="568" t="s">
        <v>264</v>
      </c>
      <c r="F26" s="179" t="s">
        <v>36</v>
      </c>
      <c r="G26" s="38">
        <v>0</v>
      </c>
      <c r="H26" s="566">
        <v>7.44416</v>
      </c>
      <c r="I26" s="567">
        <f t="shared" si="0"/>
        <v>7.44416</v>
      </c>
      <c r="J26" s="63"/>
      <c r="K26" s="570"/>
      <c r="L26" s="571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1:44" s="37" customFormat="1" ht="12.75" customHeight="1">
      <c r="A27" s="426"/>
      <c r="B27" s="259" t="str">
        <f t="shared" si="1"/>
        <v>0440080000</v>
      </c>
      <c r="C27" s="57">
        <v>3299</v>
      </c>
      <c r="D27" s="57">
        <v>5136</v>
      </c>
      <c r="E27" s="568" t="s">
        <v>265</v>
      </c>
      <c r="F27" s="179" t="s">
        <v>36</v>
      </c>
      <c r="G27" s="38">
        <v>0</v>
      </c>
      <c r="H27" s="566">
        <v>42.18357</v>
      </c>
      <c r="I27" s="567">
        <f t="shared" si="0"/>
        <v>42.18357</v>
      </c>
      <c r="J27" s="63"/>
      <c r="K27" s="570"/>
      <c r="L27" s="571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</row>
    <row r="28" spans="1:44" s="37" customFormat="1" ht="12.75" customHeight="1">
      <c r="A28" s="426"/>
      <c r="B28" s="259" t="str">
        <f t="shared" si="1"/>
        <v>0440080000</v>
      </c>
      <c r="C28" s="61">
        <v>3299</v>
      </c>
      <c r="D28" s="61">
        <v>5139</v>
      </c>
      <c r="E28" s="565" t="s">
        <v>264</v>
      </c>
      <c r="F28" s="180" t="s">
        <v>203</v>
      </c>
      <c r="G28" s="38">
        <v>0</v>
      </c>
      <c r="H28" s="566">
        <v>11.16624</v>
      </c>
      <c r="I28" s="567">
        <f t="shared" si="0"/>
        <v>11.16624</v>
      </c>
      <c r="J28" s="63"/>
      <c r="K28" s="570"/>
      <c r="L28" s="571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pans="1:44" s="37" customFormat="1" ht="12.75" customHeight="1">
      <c r="A29" s="426"/>
      <c r="B29" s="259" t="str">
        <f t="shared" si="1"/>
        <v>0440080000</v>
      </c>
      <c r="C29" s="61">
        <v>3299</v>
      </c>
      <c r="D29" s="61">
        <v>5139</v>
      </c>
      <c r="E29" s="565" t="s">
        <v>265</v>
      </c>
      <c r="F29" s="180" t="s">
        <v>203</v>
      </c>
      <c r="G29" s="38">
        <v>0</v>
      </c>
      <c r="H29" s="566">
        <v>63.27535</v>
      </c>
      <c r="I29" s="567">
        <f t="shared" si="0"/>
        <v>63.27535</v>
      </c>
      <c r="J29" s="63"/>
      <c r="K29" s="570"/>
      <c r="L29" s="571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</row>
    <row r="30" spans="1:44" s="37" customFormat="1" ht="12.75" customHeight="1">
      <c r="A30" s="426"/>
      <c r="B30" s="259" t="str">
        <f t="shared" si="1"/>
        <v>0440080000</v>
      </c>
      <c r="C30" s="61">
        <v>6310</v>
      </c>
      <c r="D30" s="61">
        <v>5163</v>
      </c>
      <c r="E30" s="565" t="s">
        <v>264</v>
      </c>
      <c r="F30" s="180" t="s">
        <v>109</v>
      </c>
      <c r="G30" s="38">
        <v>0</v>
      </c>
      <c r="H30" s="566">
        <v>0.26172</v>
      </c>
      <c r="I30" s="567">
        <f t="shared" si="0"/>
        <v>0.26172</v>
      </c>
      <c r="J30" s="63"/>
      <c r="K30" s="570"/>
      <c r="L30" s="571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pans="1:44" s="37" customFormat="1" ht="12.75" customHeight="1">
      <c r="A31" s="426"/>
      <c r="B31" s="259" t="str">
        <f t="shared" si="1"/>
        <v>0440080000</v>
      </c>
      <c r="C31" s="57">
        <v>6310</v>
      </c>
      <c r="D31" s="57">
        <v>5163</v>
      </c>
      <c r="E31" s="568" t="s">
        <v>265</v>
      </c>
      <c r="F31" s="180" t="s">
        <v>109</v>
      </c>
      <c r="G31" s="38">
        <v>0</v>
      </c>
      <c r="H31" s="566">
        <v>1.48318</v>
      </c>
      <c r="I31" s="567">
        <f t="shared" si="0"/>
        <v>1.48318</v>
      </c>
      <c r="J31" s="63"/>
      <c r="K31" s="570"/>
      <c r="L31" s="571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44" s="37" customFormat="1" ht="12.75" customHeight="1">
      <c r="A32" s="426"/>
      <c r="B32" s="259" t="str">
        <f t="shared" si="1"/>
        <v>0440080000</v>
      </c>
      <c r="C32" s="57">
        <v>3299</v>
      </c>
      <c r="D32" s="57">
        <v>5164</v>
      </c>
      <c r="E32" s="568" t="s">
        <v>264</v>
      </c>
      <c r="F32" s="179" t="s">
        <v>42</v>
      </c>
      <c r="G32" s="38">
        <v>0</v>
      </c>
      <c r="H32" s="566">
        <v>8.93299</v>
      </c>
      <c r="I32" s="567">
        <f t="shared" si="0"/>
        <v>8.93299</v>
      </c>
      <c r="J32" s="63"/>
      <c r="K32" s="570"/>
      <c r="L32" s="571"/>
      <c r="M32" s="571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1:44" s="37" customFormat="1" ht="12.75" customHeight="1">
      <c r="A33" s="426"/>
      <c r="B33" s="259" t="str">
        <f t="shared" si="1"/>
        <v>0440080000</v>
      </c>
      <c r="C33" s="57">
        <v>3299</v>
      </c>
      <c r="D33" s="57">
        <v>5164</v>
      </c>
      <c r="E33" s="568" t="s">
        <v>265</v>
      </c>
      <c r="F33" s="179" t="s">
        <v>42</v>
      </c>
      <c r="G33" s="38">
        <v>0</v>
      </c>
      <c r="H33" s="566">
        <v>50.62028</v>
      </c>
      <c r="I33" s="567">
        <f t="shared" si="0"/>
        <v>50.62028</v>
      </c>
      <c r="J33" s="63"/>
      <c r="K33" s="570"/>
      <c r="L33" s="571"/>
      <c r="M33" s="571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</row>
    <row r="34" spans="1:44" s="37" customFormat="1" ht="12.75" customHeight="1">
      <c r="A34" s="426"/>
      <c r="B34" s="259" t="str">
        <f t="shared" si="1"/>
        <v>0440080000</v>
      </c>
      <c r="C34" s="57">
        <v>3299</v>
      </c>
      <c r="D34" s="57">
        <v>5169</v>
      </c>
      <c r="E34" s="565" t="s">
        <v>110</v>
      </c>
      <c r="F34" s="179" t="s">
        <v>30</v>
      </c>
      <c r="G34" s="38">
        <v>0</v>
      </c>
      <c r="H34" s="566">
        <v>100</v>
      </c>
      <c r="I34" s="567">
        <f t="shared" si="0"/>
        <v>100</v>
      </c>
      <c r="J34" s="63"/>
      <c r="K34" s="570"/>
      <c r="L34" s="571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pans="1:44" s="37" customFormat="1" ht="12.75" customHeight="1">
      <c r="A35" s="426"/>
      <c r="B35" s="259" t="str">
        <f t="shared" si="1"/>
        <v>0440080000</v>
      </c>
      <c r="C35" s="57">
        <v>3299</v>
      </c>
      <c r="D35" s="57">
        <v>5169</v>
      </c>
      <c r="E35" s="568" t="s">
        <v>264</v>
      </c>
      <c r="F35" s="179" t="s">
        <v>30</v>
      </c>
      <c r="G35" s="38">
        <v>0</v>
      </c>
      <c r="H35" s="566">
        <v>17.3449</v>
      </c>
      <c r="I35" s="567">
        <f t="shared" si="0"/>
        <v>17.3449</v>
      </c>
      <c r="J35" s="63"/>
      <c r="K35" s="570"/>
      <c r="L35" s="571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pans="1:44" s="37" customFormat="1" ht="12.75" customHeight="1">
      <c r="A36" s="426"/>
      <c r="B36" s="259" t="str">
        <f t="shared" si="1"/>
        <v>0440080000</v>
      </c>
      <c r="C36" s="57">
        <v>3299</v>
      </c>
      <c r="D36" s="57">
        <v>5169</v>
      </c>
      <c r="E36" s="568" t="s">
        <v>265</v>
      </c>
      <c r="F36" s="179" t="s">
        <v>30</v>
      </c>
      <c r="G36" s="38">
        <v>0</v>
      </c>
      <c r="H36" s="566">
        <v>98.28772000000001</v>
      </c>
      <c r="I36" s="567">
        <f t="shared" si="0"/>
        <v>98.28772000000001</v>
      </c>
      <c r="J36" s="63"/>
      <c r="K36" s="570"/>
      <c r="L36" s="571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</row>
    <row r="37" spans="1:44" s="37" customFormat="1" ht="12.75" customHeight="1">
      <c r="A37" s="426"/>
      <c r="B37" s="259" t="str">
        <f t="shared" si="1"/>
        <v>0440080000</v>
      </c>
      <c r="C37" s="57">
        <v>3299</v>
      </c>
      <c r="D37" s="57">
        <v>5173</v>
      </c>
      <c r="E37" s="568" t="s">
        <v>264</v>
      </c>
      <c r="F37" s="180" t="s">
        <v>346</v>
      </c>
      <c r="G37" s="38">
        <v>0</v>
      </c>
      <c r="H37" s="566">
        <v>0.72388</v>
      </c>
      <c r="I37" s="567">
        <f t="shared" si="0"/>
        <v>0.72388</v>
      </c>
      <c r="J37" s="63"/>
      <c r="K37" s="570"/>
      <c r="L37" s="571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</row>
    <row r="38" spans="1:44" s="37" customFormat="1" ht="12.75">
      <c r="A38" s="426"/>
      <c r="B38" s="259" t="str">
        <f t="shared" si="1"/>
        <v>0440080000</v>
      </c>
      <c r="C38" s="61">
        <v>3299</v>
      </c>
      <c r="D38" s="61">
        <v>5173</v>
      </c>
      <c r="E38" s="565" t="s">
        <v>265</v>
      </c>
      <c r="F38" s="180" t="s">
        <v>346</v>
      </c>
      <c r="G38" s="38">
        <v>0</v>
      </c>
      <c r="H38" s="566">
        <v>4.10195</v>
      </c>
      <c r="I38" s="567">
        <f t="shared" si="0"/>
        <v>4.10195</v>
      </c>
      <c r="J38" s="63"/>
      <c r="K38" s="570"/>
      <c r="L38" s="571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</row>
    <row r="39" spans="1:44" s="37" customFormat="1" ht="12.75">
      <c r="A39" s="426"/>
      <c r="B39" s="259" t="str">
        <f t="shared" si="1"/>
        <v>0440080000</v>
      </c>
      <c r="C39" s="61">
        <v>3299</v>
      </c>
      <c r="D39" s="61">
        <v>5175</v>
      </c>
      <c r="E39" s="565" t="s">
        <v>264</v>
      </c>
      <c r="F39" s="180" t="s">
        <v>165</v>
      </c>
      <c r="G39" s="38">
        <v>0</v>
      </c>
      <c r="H39" s="566">
        <v>8.18858</v>
      </c>
      <c r="I39" s="567">
        <f t="shared" si="0"/>
        <v>8.18858</v>
      </c>
      <c r="J39" s="63"/>
      <c r="K39" s="570"/>
      <c r="L39" s="571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</row>
    <row r="40" spans="1:44" s="37" customFormat="1" ht="12.75">
      <c r="A40" s="426"/>
      <c r="B40" s="259" t="str">
        <f t="shared" si="1"/>
        <v>0440080000</v>
      </c>
      <c r="C40" s="61">
        <v>3299</v>
      </c>
      <c r="D40" s="61">
        <v>5175</v>
      </c>
      <c r="E40" s="565" t="s">
        <v>265</v>
      </c>
      <c r="F40" s="180" t="s">
        <v>165</v>
      </c>
      <c r="G40" s="38">
        <v>0</v>
      </c>
      <c r="H40" s="566">
        <v>46.40193</v>
      </c>
      <c r="I40" s="567">
        <f t="shared" si="0"/>
        <v>46.40193</v>
      </c>
      <c r="J40" s="63"/>
      <c r="K40" s="570"/>
      <c r="L40" s="571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1:44" s="37" customFormat="1" ht="22.5" customHeight="1">
      <c r="A41" s="426"/>
      <c r="B41" s="259" t="str">
        <f t="shared" si="1"/>
        <v>0440080000</v>
      </c>
      <c r="C41" s="61">
        <v>3299</v>
      </c>
      <c r="D41" s="61">
        <v>5213</v>
      </c>
      <c r="E41" s="565" t="s">
        <v>264</v>
      </c>
      <c r="F41" s="180" t="s">
        <v>355</v>
      </c>
      <c r="G41" s="38">
        <v>0</v>
      </c>
      <c r="H41" s="566">
        <v>175.56646</v>
      </c>
      <c r="I41" s="567">
        <f t="shared" si="0"/>
        <v>175.56646</v>
      </c>
      <c r="J41" s="63"/>
      <c r="K41" s="570"/>
      <c r="L41" s="571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</row>
    <row r="42" spans="1:44" s="37" customFormat="1" ht="22.5">
      <c r="A42" s="573"/>
      <c r="B42" s="259" t="str">
        <f t="shared" si="1"/>
        <v>0440080000</v>
      </c>
      <c r="C42" s="61">
        <v>3299</v>
      </c>
      <c r="D42" s="61">
        <v>5213</v>
      </c>
      <c r="E42" s="565" t="s">
        <v>265</v>
      </c>
      <c r="F42" s="180" t="s">
        <v>355</v>
      </c>
      <c r="G42" s="38">
        <v>0</v>
      </c>
      <c r="H42" s="566">
        <v>994.87657</v>
      </c>
      <c r="I42" s="567">
        <f t="shared" si="0"/>
        <v>994.87657</v>
      </c>
      <c r="J42" s="63"/>
      <c r="K42" s="63"/>
      <c r="L42" s="571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</row>
    <row r="43" spans="1:10" ht="33" customHeight="1">
      <c r="A43" s="312" t="s">
        <v>87</v>
      </c>
      <c r="B43" s="258">
        <v>450090000</v>
      </c>
      <c r="C43" s="17" t="s">
        <v>95</v>
      </c>
      <c r="D43" s="17" t="s">
        <v>95</v>
      </c>
      <c r="E43" s="181" t="s">
        <v>95</v>
      </c>
      <c r="F43" s="182" t="s">
        <v>283</v>
      </c>
      <c r="G43" s="58">
        <f>SUM(G44:G47)</f>
        <v>0</v>
      </c>
      <c r="H43" s="371">
        <f>SUM(H44:H47)</f>
        <v>1006.70141</v>
      </c>
      <c r="I43" s="563">
        <f t="shared" si="0"/>
        <v>1006.70141</v>
      </c>
      <c r="J43" s="311"/>
    </row>
    <row r="44" spans="1:44" s="37" customFormat="1" ht="22.5">
      <c r="A44" s="426"/>
      <c r="B44" s="259" t="s">
        <v>276</v>
      </c>
      <c r="C44" s="61">
        <v>3299</v>
      </c>
      <c r="D44" s="61">
        <v>5213</v>
      </c>
      <c r="E44" s="568">
        <v>32133019</v>
      </c>
      <c r="F44" s="180" t="s">
        <v>355</v>
      </c>
      <c r="G44" s="38">
        <v>0</v>
      </c>
      <c r="H44" s="566">
        <v>127.14008</v>
      </c>
      <c r="I44" s="567">
        <f t="shared" si="0"/>
        <v>127.14008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</row>
    <row r="45" spans="1:44" s="37" customFormat="1" ht="22.5">
      <c r="A45" s="426"/>
      <c r="B45" s="259" t="s">
        <v>276</v>
      </c>
      <c r="C45" s="61">
        <v>3299</v>
      </c>
      <c r="D45" s="61">
        <v>5213</v>
      </c>
      <c r="E45" s="568">
        <v>32533019</v>
      </c>
      <c r="F45" s="180" t="s">
        <v>355</v>
      </c>
      <c r="G45" s="38">
        <v>0</v>
      </c>
      <c r="H45" s="566">
        <v>720.46045</v>
      </c>
      <c r="I45" s="567">
        <f t="shared" si="0"/>
        <v>720.46045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1:44" s="37" customFormat="1" ht="22.5">
      <c r="A46" s="426"/>
      <c r="B46" s="259" t="s">
        <v>284</v>
      </c>
      <c r="C46" s="61">
        <v>3299</v>
      </c>
      <c r="D46" s="61">
        <v>5331</v>
      </c>
      <c r="E46" s="568">
        <v>32133019</v>
      </c>
      <c r="F46" s="180" t="s">
        <v>356</v>
      </c>
      <c r="G46" s="38">
        <v>0</v>
      </c>
      <c r="H46" s="566">
        <v>23.86515</v>
      </c>
      <c r="I46" s="567">
        <f t="shared" si="0"/>
        <v>23.86515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</row>
    <row r="47" spans="1:44" s="37" customFormat="1" ht="22.5">
      <c r="A47" s="426"/>
      <c r="B47" s="259" t="s">
        <v>284</v>
      </c>
      <c r="C47" s="61">
        <v>3299</v>
      </c>
      <c r="D47" s="61">
        <v>5331</v>
      </c>
      <c r="E47" s="568">
        <v>32533019</v>
      </c>
      <c r="F47" s="180" t="s">
        <v>356</v>
      </c>
      <c r="G47" s="38">
        <v>0</v>
      </c>
      <c r="H47" s="566">
        <v>135.23573</v>
      </c>
      <c r="I47" s="567">
        <f t="shared" si="0"/>
        <v>135.23573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1:10" ht="12.75">
      <c r="A48" s="312" t="s">
        <v>87</v>
      </c>
      <c r="B48" s="258" t="s">
        <v>282</v>
      </c>
      <c r="C48" s="17" t="s">
        <v>95</v>
      </c>
      <c r="D48" s="17" t="s">
        <v>95</v>
      </c>
      <c r="E48" s="181" t="s">
        <v>95</v>
      </c>
      <c r="F48" s="182" t="s">
        <v>357</v>
      </c>
      <c r="G48" s="58">
        <f>SUM(G49:G92)</f>
        <v>0</v>
      </c>
      <c r="H48" s="371">
        <f>SUM(H49:H92)</f>
        <v>6432.871770000002</v>
      </c>
      <c r="I48" s="563">
        <f t="shared" si="0"/>
        <v>6432.871770000002</v>
      </c>
      <c r="J48" s="574"/>
    </row>
    <row r="49" spans="1:44" s="37" customFormat="1" ht="12.75">
      <c r="A49" s="426"/>
      <c r="B49" s="575">
        <v>45100000</v>
      </c>
      <c r="C49" s="57">
        <v>3299</v>
      </c>
      <c r="D49" s="57">
        <v>5011</v>
      </c>
      <c r="E49" s="568">
        <v>32133019</v>
      </c>
      <c r="F49" s="179" t="s">
        <v>342</v>
      </c>
      <c r="G49" s="38">
        <v>0</v>
      </c>
      <c r="H49" s="566">
        <v>45</v>
      </c>
      <c r="I49" s="567">
        <f t="shared" si="0"/>
        <v>45</v>
      </c>
      <c r="J49" s="576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</row>
    <row r="50" spans="1:44" s="37" customFormat="1" ht="12.75">
      <c r="A50" s="426"/>
      <c r="B50" s="575">
        <v>45100000</v>
      </c>
      <c r="C50" s="61">
        <v>3299</v>
      </c>
      <c r="D50" s="61">
        <v>5011</v>
      </c>
      <c r="E50" s="565">
        <v>32533019</v>
      </c>
      <c r="F50" s="180" t="s">
        <v>342</v>
      </c>
      <c r="G50" s="38">
        <v>0</v>
      </c>
      <c r="H50" s="566">
        <v>255</v>
      </c>
      <c r="I50" s="567">
        <f t="shared" si="0"/>
        <v>255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</row>
    <row r="51" spans="1:44" s="37" customFormat="1" ht="12.75">
      <c r="A51" s="426"/>
      <c r="B51" s="575">
        <v>45100000</v>
      </c>
      <c r="C51" s="61">
        <v>3299</v>
      </c>
      <c r="D51" s="57">
        <v>5021</v>
      </c>
      <c r="E51" s="568">
        <v>32133019</v>
      </c>
      <c r="F51" s="179" t="s">
        <v>263</v>
      </c>
      <c r="G51" s="38">
        <v>0</v>
      </c>
      <c r="H51" s="566">
        <v>15.5312655</v>
      </c>
      <c r="I51" s="567">
        <f t="shared" si="0"/>
        <v>15.5312655</v>
      </c>
      <c r="J51" s="577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</row>
    <row r="52" spans="1:44" s="37" customFormat="1" ht="12.75">
      <c r="A52" s="426"/>
      <c r="B52" s="575">
        <v>45100000</v>
      </c>
      <c r="C52" s="61">
        <v>3299</v>
      </c>
      <c r="D52" s="61">
        <v>5021</v>
      </c>
      <c r="E52" s="565">
        <v>32533019</v>
      </c>
      <c r="F52" s="180" t="s">
        <v>263</v>
      </c>
      <c r="G52" s="38">
        <v>0</v>
      </c>
      <c r="H52" s="566">
        <v>88.0105045</v>
      </c>
      <c r="I52" s="567">
        <f t="shared" si="0"/>
        <v>88.0105045</v>
      </c>
      <c r="J52" s="577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1:44" s="37" customFormat="1" ht="22.5">
      <c r="A53" s="426"/>
      <c r="B53" s="575">
        <v>45100000</v>
      </c>
      <c r="C53" s="57">
        <v>3299</v>
      </c>
      <c r="D53" s="57">
        <v>5031</v>
      </c>
      <c r="E53" s="568">
        <v>32133019</v>
      </c>
      <c r="F53" s="180" t="s">
        <v>353</v>
      </c>
      <c r="G53" s="38">
        <v>0</v>
      </c>
      <c r="H53" s="566">
        <v>15</v>
      </c>
      <c r="I53" s="567">
        <f t="shared" si="0"/>
        <v>15</v>
      </c>
      <c r="J53" s="577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</row>
    <row r="54" spans="1:44" s="37" customFormat="1" ht="22.5">
      <c r="A54" s="426"/>
      <c r="B54" s="575">
        <v>45100000</v>
      </c>
      <c r="C54" s="61">
        <v>3299</v>
      </c>
      <c r="D54" s="61">
        <v>5031</v>
      </c>
      <c r="E54" s="565">
        <v>32533019</v>
      </c>
      <c r="F54" s="180" t="s">
        <v>353</v>
      </c>
      <c r="G54" s="38">
        <v>0</v>
      </c>
      <c r="H54" s="566">
        <v>85</v>
      </c>
      <c r="I54" s="567">
        <f t="shared" si="0"/>
        <v>85</v>
      </c>
      <c r="J54" s="577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</row>
    <row r="55" spans="1:44" s="37" customFormat="1" ht="12.75">
      <c r="A55" s="426"/>
      <c r="B55" s="575">
        <v>45100000</v>
      </c>
      <c r="C55" s="61">
        <v>3299</v>
      </c>
      <c r="D55" s="57">
        <v>5032</v>
      </c>
      <c r="E55" s="568">
        <v>32133019</v>
      </c>
      <c r="F55" s="180" t="s">
        <v>354</v>
      </c>
      <c r="G55" s="38">
        <v>0</v>
      </c>
      <c r="H55" s="566">
        <v>4.5</v>
      </c>
      <c r="I55" s="567">
        <f t="shared" si="0"/>
        <v>4.5</v>
      </c>
      <c r="J55" s="577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1:44" s="37" customFormat="1" ht="12.75">
      <c r="A56" s="426"/>
      <c r="B56" s="575">
        <v>45100000</v>
      </c>
      <c r="C56" s="61">
        <v>3299</v>
      </c>
      <c r="D56" s="61">
        <v>5032</v>
      </c>
      <c r="E56" s="565">
        <v>32533019</v>
      </c>
      <c r="F56" s="180" t="s">
        <v>354</v>
      </c>
      <c r="G56" s="38">
        <v>0</v>
      </c>
      <c r="H56" s="566">
        <v>25.5</v>
      </c>
      <c r="I56" s="567">
        <f t="shared" si="0"/>
        <v>25.5</v>
      </c>
      <c r="J56" s="577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1:44" s="37" customFormat="1" ht="12.75">
      <c r="A57" s="426"/>
      <c r="B57" s="575">
        <v>45100000</v>
      </c>
      <c r="C57" s="61">
        <v>3299</v>
      </c>
      <c r="D57" s="61">
        <v>5038</v>
      </c>
      <c r="E57" s="565">
        <v>32133019</v>
      </c>
      <c r="F57" s="179" t="s">
        <v>202</v>
      </c>
      <c r="G57" s="38">
        <v>0</v>
      </c>
      <c r="H57" s="566">
        <v>0.3</v>
      </c>
      <c r="I57" s="567">
        <f t="shared" si="0"/>
        <v>0.3</v>
      </c>
      <c r="J57" s="577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37" customFormat="1" ht="12.75">
      <c r="A58" s="426"/>
      <c r="B58" s="575">
        <v>45100000</v>
      </c>
      <c r="C58" s="61">
        <v>3299</v>
      </c>
      <c r="D58" s="61">
        <v>5038</v>
      </c>
      <c r="E58" s="565">
        <v>32533019</v>
      </c>
      <c r="F58" s="179" t="s">
        <v>202</v>
      </c>
      <c r="G58" s="38">
        <v>0</v>
      </c>
      <c r="H58" s="566">
        <v>1.7</v>
      </c>
      <c r="I58" s="567">
        <f t="shared" si="0"/>
        <v>1.7</v>
      </c>
      <c r="J58" s="577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37" customFormat="1" ht="12.75">
      <c r="A59" s="426"/>
      <c r="B59" s="575">
        <v>45100000</v>
      </c>
      <c r="C59" s="61">
        <v>3299</v>
      </c>
      <c r="D59" s="61">
        <v>5139</v>
      </c>
      <c r="E59" s="565">
        <v>32133019</v>
      </c>
      <c r="F59" s="180" t="s">
        <v>203</v>
      </c>
      <c r="G59" s="38">
        <v>0</v>
      </c>
      <c r="H59" s="566">
        <v>30</v>
      </c>
      <c r="I59" s="567">
        <f t="shared" si="0"/>
        <v>30</v>
      </c>
      <c r="J59" s="577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s="37" customFormat="1" ht="12.75">
      <c r="A60" s="426"/>
      <c r="B60" s="575">
        <v>45100000</v>
      </c>
      <c r="C60" s="61">
        <v>3299</v>
      </c>
      <c r="D60" s="61">
        <v>5139</v>
      </c>
      <c r="E60" s="565">
        <v>32533019</v>
      </c>
      <c r="F60" s="180" t="s">
        <v>203</v>
      </c>
      <c r="G60" s="38">
        <v>0</v>
      </c>
      <c r="H60" s="566">
        <v>170</v>
      </c>
      <c r="I60" s="567">
        <f t="shared" si="0"/>
        <v>170</v>
      </c>
      <c r="J60" s="577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37" customFormat="1" ht="12.75">
      <c r="A61" s="426"/>
      <c r="B61" s="575">
        <v>45100000</v>
      </c>
      <c r="C61" s="61">
        <v>6310</v>
      </c>
      <c r="D61" s="61">
        <v>5163</v>
      </c>
      <c r="E61" s="565">
        <v>32133019</v>
      </c>
      <c r="F61" s="180" t="s">
        <v>109</v>
      </c>
      <c r="G61" s="38">
        <v>0</v>
      </c>
      <c r="H61" s="566">
        <v>0.45</v>
      </c>
      <c r="I61" s="567">
        <f t="shared" si="0"/>
        <v>0.45</v>
      </c>
      <c r="J61" s="577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s="37" customFormat="1" ht="12.75">
      <c r="A62" s="426"/>
      <c r="B62" s="575">
        <v>45100000</v>
      </c>
      <c r="C62" s="61">
        <v>6310</v>
      </c>
      <c r="D62" s="61">
        <v>5163</v>
      </c>
      <c r="E62" s="568">
        <v>32533019</v>
      </c>
      <c r="F62" s="180" t="s">
        <v>109</v>
      </c>
      <c r="G62" s="38">
        <v>0</v>
      </c>
      <c r="H62" s="566">
        <v>2.55</v>
      </c>
      <c r="I62" s="567">
        <f t="shared" si="0"/>
        <v>2.55</v>
      </c>
      <c r="J62" s="577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37" customFormat="1" ht="12.75">
      <c r="A63" s="426"/>
      <c r="B63" s="575">
        <v>45100000</v>
      </c>
      <c r="C63" s="57">
        <v>3299</v>
      </c>
      <c r="D63" s="57">
        <v>5164</v>
      </c>
      <c r="E63" s="565">
        <v>0</v>
      </c>
      <c r="F63" s="179" t="s">
        <v>42</v>
      </c>
      <c r="G63" s="38">
        <v>0</v>
      </c>
      <c r="H63" s="566">
        <v>50</v>
      </c>
      <c r="I63" s="567">
        <f t="shared" si="0"/>
        <v>50</v>
      </c>
      <c r="J63" s="577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 s="37" customFormat="1" ht="12.75">
      <c r="A64" s="426"/>
      <c r="B64" s="575">
        <v>45100000</v>
      </c>
      <c r="C64" s="61">
        <v>3299</v>
      </c>
      <c r="D64" s="61">
        <v>5164</v>
      </c>
      <c r="E64" s="565">
        <v>32133019</v>
      </c>
      <c r="F64" s="180" t="s">
        <v>42</v>
      </c>
      <c r="G64" s="38">
        <v>0</v>
      </c>
      <c r="H64" s="566">
        <v>7.5</v>
      </c>
      <c r="I64" s="567">
        <f t="shared" si="0"/>
        <v>7.5</v>
      </c>
      <c r="J64" s="577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1:44" s="37" customFormat="1" ht="12.75">
      <c r="A65" s="426"/>
      <c r="B65" s="575">
        <v>45100000</v>
      </c>
      <c r="C65" s="61">
        <v>3299</v>
      </c>
      <c r="D65" s="61">
        <v>5164</v>
      </c>
      <c r="E65" s="565">
        <v>32533019</v>
      </c>
      <c r="F65" s="180" t="s">
        <v>42</v>
      </c>
      <c r="G65" s="38">
        <v>0</v>
      </c>
      <c r="H65" s="566">
        <v>42.5</v>
      </c>
      <c r="I65" s="567">
        <f t="shared" si="0"/>
        <v>42.5</v>
      </c>
      <c r="J65" s="577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1:44" s="37" customFormat="1" ht="12.75">
      <c r="A66" s="426"/>
      <c r="B66" s="575">
        <v>45100000</v>
      </c>
      <c r="C66" s="57">
        <v>3299</v>
      </c>
      <c r="D66" s="57">
        <v>5169</v>
      </c>
      <c r="E66" s="565">
        <v>0</v>
      </c>
      <c r="F66" s="179" t="s">
        <v>30</v>
      </c>
      <c r="G66" s="38">
        <v>0</v>
      </c>
      <c r="H66" s="566">
        <v>200</v>
      </c>
      <c r="I66" s="567">
        <f t="shared" si="0"/>
        <v>200</v>
      </c>
      <c r="J66" s="577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</row>
    <row r="67" spans="1:44" s="37" customFormat="1" ht="12.75">
      <c r="A67" s="426"/>
      <c r="B67" s="575">
        <v>45100000</v>
      </c>
      <c r="C67" s="61">
        <v>3299</v>
      </c>
      <c r="D67" s="61">
        <v>5169</v>
      </c>
      <c r="E67" s="565">
        <v>32133019</v>
      </c>
      <c r="F67" s="180" t="s">
        <v>30</v>
      </c>
      <c r="G67" s="38">
        <v>0</v>
      </c>
      <c r="H67" s="566">
        <v>73.8</v>
      </c>
      <c r="I67" s="567">
        <f t="shared" si="0"/>
        <v>73.8</v>
      </c>
      <c r="J67" s="577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</row>
    <row r="68" spans="1:44" s="37" customFormat="1" ht="12.75">
      <c r="A68" s="426"/>
      <c r="B68" s="575">
        <v>45100000</v>
      </c>
      <c r="C68" s="61">
        <v>3299</v>
      </c>
      <c r="D68" s="61">
        <v>5169</v>
      </c>
      <c r="E68" s="565">
        <v>32533019</v>
      </c>
      <c r="F68" s="180" t="s">
        <v>30</v>
      </c>
      <c r="G68" s="38">
        <v>0</v>
      </c>
      <c r="H68" s="566">
        <v>418.2</v>
      </c>
      <c r="I68" s="567">
        <f t="shared" si="0"/>
        <v>418.2</v>
      </c>
      <c r="J68" s="577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</row>
    <row r="69" spans="1:44" s="37" customFormat="1" ht="12.75">
      <c r="A69" s="426"/>
      <c r="B69" s="575">
        <v>45100000</v>
      </c>
      <c r="C69" s="61">
        <v>3299</v>
      </c>
      <c r="D69" s="61">
        <v>5173</v>
      </c>
      <c r="E69" s="565">
        <v>32133019</v>
      </c>
      <c r="F69" s="180" t="s">
        <v>346</v>
      </c>
      <c r="G69" s="38">
        <v>0</v>
      </c>
      <c r="H69" s="566">
        <v>0.75</v>
      </c>
      <c r="I69" s="567">
        <f t="shared" si="0"/>
        <v>0.75</v>
      </c>
      <c r="J69" s="577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</row>
    <row r="70" spans="1:44" s="37" customFormat="1" ht="12.75">
      <c r="A70" s="426"/>
      <c r="B70" s="575">
        <v>45100000</v>
      </c>
      <c r="C70" s="61">
        <v>3299</v>
      </c>
      <c r="D70" s="61">
        <v>5173</v>
      </c>
      <c r="E70" s="568">
        <v>32533019</v>
      </c>
      <c r="F70" s="180" t="s">
        <v>346</v>
      </c>
      <c r="G70" s="38">
        <v>0</v>
      </c>
      <c r="H70" s="566">
        <v>4.25</v>
      </c>
      <c r="I70" s="567">
        <f t="shared" si="0"/>
        <v>4.25</v>
      </c>
      <c r="J70" s="577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</row>
    <row r="71" spans="1:44" s="37" customFormat="1" ht="12.75">
      <c r="A71" s="426"/>
      <c r="B71" s="575">
        <v>45100000</v>
      </c>
      <c r="C71" s="61">
        <v>3299</v>
      </c>
      <c r="D71" s="61">
        <v>5175</v>
      </c>
      <c r="E71" s="565">
        <v>32133019</v>
      </c>
      <c r="F71" s="180" t="s">
        <v>165</v>
      </c>
      <c r="G71" s="38">
        <v>0</v>
      </c>
      <c r="H71" s="566">
        <v>22.5</v>
      </c>
      <c r="I71" s="567">
        <f t="shared" si="0"/>
        <v>22.5</v>
      </c>
      <c r="J71" s="577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</row>
    <row r="72" spans="1:44" s="37" customFormat="1" ht="12.75">
      <c r="A72" s="426"/>
      <c r="B72" s="575">
        <v>45100000</v>
      </c>
      <c r="C72" s="61">
        <v>3299</v>
      </c>
      <c r="D72" s="61">
        <v>5175</v>
      </c>
      <c r="E72" s="565">
        <v>32533019</v>
      </c>
      <c r="F72" s="180" t="s">
        <v>165</v>
      </c>
      <c r="G72" s="38">
        <v>0</v>
      </c>
      <c r="H72" s="566">
        <v>127.5</v>
      </c>
      <c r="I72" s="567">
        <f t="shared" si="0"/>
        <v>127.5</v>
      </c>
      <c r="J72" s="577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</row>
    <row r="73" spans="1:44" s="37" customFormat="1" ht="22.5">
      <c r="A73" s="426"/>
      <c r="B73" s="259" t="s">
        <v>358</v>
      </c>
      <c r="C73" s="61">
        <v>3299</v>
      </c>
      <c r="D73" s="61">
        <v>5331</v>
      </c>
      <c r="E73" s="565">
        <v>32133019</v>
      </c>
      <c r="F73" s="180" t="s">
        <v>359</v>
      </c>
      <c r="G73" s="38">
        <v>0</v>
      </c>
      <c r="H73" s="566">
        <v>0.6105</v>
      </c>
      <c r="I73" s="567">
        <f t="shared" si="0"/>
        <v>0.6105</v>
      </c>
      <c r="J73" s="577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</row>
    <row r="74" spans="1:44" s="37" customFormat="1" ht="22.5">
      <c r="A74" s="426"/>
      <c r="B74" s="259" t="s">
        <v>360</v>
      </c>
      <c r="C74" s="61">
        <v>3299</v>
      </c>
      <c r="D74" s="61">
        <v>5331</v>
      </c>
      <c r="E74" s="565">
        <v>32133019</v>
      </c>
      <c r="F74" s="180" t="s">
        <v>361</v>
      </c>
      <c r="G74" s="38">
        <v>0</v>
      </c>
      <c r="H74" s="566">
        <v>61.0515</v>
      </c>
      <c r="I74" s="567">
        <f t="shared" si="0"/>
        <v>61.0515</v>
      </c>
      <c r="J74" s="577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</row>
    <row r="75" spans="1:44" s="37" customFormat="1" ht="22.5">
      <c r="A75" s="426"/>
      <c r="B75" s="259" t="s">
        <v>362</v>
      </c>
      <c r="C75" s="61">
        <v>3299</v>
      </c>
      <c r="D75" s="61">
        <v>5331</v>
      </c>
      <c r="E75" s="565">
        <v>32133019</v>
      </c>
      <c r="F75" s="180" t="s">
        <v>363</v>
      </c>
      <c r="G75" s="38">
        <v>0</v>
      </c>
      <c r="H75" s="566">
        <v>24.2025</v>
      </c>
      <c r="I75" s="567">
        <f t="shared" si="0"/>
        <v>24.2025</v>
      </c>
      <c r="J75" s="577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</row>
    <row r="76" spans="1:44" s="37" customFormat="1" ht="22.5">
      <c r="A76" s="426"/>
      <c r="B76" s="259" t="s">
        <v>364</v>
      </c>
      <c r="C76" s="61">
        <v>3299</v>
      </c>
      <c r="D76" s="61">
        <v>5331</v>
      </c>
      <c r="E76" s="565">
        <v>32133019</v>
      </c>
      <c r="F76" s="180" t="s">
        <v>365</v>
      </c>
      <c r="G76" s="38">
        <v>0</v>
      </c>
      <c r="H76" s="566">
        <v>202.236</v>
      </c>
      <c r="I76" s="567">
        <f t="shared" si="0"/>
        <v>202.236</v>
      </c>
      <c r="J76" s="577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</row>
    <row r="77" spans="1:44" s="37" customFormat="1" ht="22.5">
      <c r="A77" s="426"/>
      <c r="B77" s="259" t="s">
        <v>366</v>
      </c>
      <c r="C77" s="61">
        <v>3299</v>
      </c>
      <c r="D77" s="61">
        <v>5331</v>
      </c>
      <c r="E77" s="565">
        <v>32133019</v>
      </c>
      <c r="F77" s="180" t="s">
        <v>367</v>
      </c>
      <c r="G77" s="38">
        <v>0</v>
      </c>
      <c r="H77" s="566">
        <v>90.324</v>
      </c>
      <c r="I77" s="567">
        <f aca="true" t="shared" si="2" ref="I77:I92">G77+H77</f>
        <v>90.324</v>
      </c>
      <c r="J77" s="577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</row>
    <row r="78" spans="1:44" s="37" customFormat="1" ht="22.5">
      <c r="A78" s="426"/>
      <c r="B78" s="259" t="s">
        <v>368</v>
      </c>
      <c r="C78" s="61">
        <v>3299</v>
      </c>
      <c r="D78" s="61">
        <v>5331</v>
      </c>
      <c r="E78" s="565">
        <v>32133019</v>
      </c>
      <c r="F78" s="180" t="s">
        <v>369</v>
      </c>
      <c r="G78" s="38">
        <v>0</v>
      </c>
      <c r="H78" s="566">
        <v>27.9165</v>
      </c>
      <c r="I78" s="567">
        <f t="shared" si="2"/>
        <v>27.9165</v>
      </c>
      <c r="J78" s="577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1:44" s="37" customFormat="1" ht="22.5">
      <c r="A79" s="426"/>
      <c r="B79" s="259" t="s">
        <v>370</v>
      </c>
      <c r="C79" s="61">
        <v>3299</v>
      </c>
      <c r="D79" s="61">
        <v>5331</v>
      </c>
      <c r="E79" s="565">
        <v>32133019</v>
      </c>
      <c r="F79" s="180" t="s">
        <v>371</v>
      </c>
      <c r="G79" s="38">
        <v>0</v>
      </c>
      <c r="H79" s="566">
        <v>57.09</v>
      </c>
      <c r="I79" s="567">
        <f t="shared" si="2"/>
        <v>57.09</v>
      </c>
      <c r="J79" s="577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</row>
    <row r="80" spans="1:44" s="37" customFormat="1" ht="22.5">
      <c r="A80" s="426"/>
      <c r="B80" s="259" t="s">
        <v>372</v>
      </c>
      <c r="C80" s="61">
        <v>3299</v>
      </c>
      <c r="D80" s="61">
        <v>5331</v>
      </c>
      <c r="E80" s="565">
        <v>32133019</v>
      </c>
      <c r="F80" s="180" t="s">
        <v>373</v>
      </c>
      <c r="G80" s="38">
        <v>0</v>
      </c>
      <c r="H80" s="566">
        <v>120.7125</v>
      </c>
      <c r="I80" s="567">
        <f t="shared" si="2"/>
        <v>120.7125</v>
      </c>
      <c r="J80" s="577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</row>
    <row r="81" spans="1:44" s="37" customFormat="1" ht="22.5">
      <c r="A81" s="426"/>
      <c r="B81" s="259" t="s">
        <v>374</v>
      </c>
      <c r="C81" s="61">
        <v>3299</v>
      </c>
      <c r="D81" s="61">
        <v>5331</v>
      </c>
      <c r="E81" s="565">
        <v>32133019</v>
      </c>
      <c r="F81" s="180" t="s">
        <v>375</v>
      </c>
      <c r="G81" s="38">
        <v>0</v>
      </c>
      <c r="H81" s="566">
        <v>89.5275</v>
      </c>
      <c r="I81" s="567">
        <f t="shared" si="2"/>
        <v>89.5275</v>
      </c>
      <c r="J81" s="577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</row>
    <row r="82" spans="1:44" s="37" customFormat="1" ht="22.5">
      <c r="A82" s="426"/>
      <c r="B82" s="259" t="s">
        <v>376</v>
      </c>
      <c r="C82" s="61">
        <v>3299</v>
      </c>
      <c r="D82" s="61">
        <v>5331</v>
      </c>
      <c r="E82" s="565">
        <v>32133019</v>
      </c>
      <c r="F82" s="180" t="s">
        <v>377</v>
      </c>
      <c r="G82" s="38">
        <v>0</v>
      </c>
      <c r="H82" s="566">
        <v>38.4285</v>
      </c>
      <c r="I82" s="567">
        <f t="shared" si="2"/>
        <v>38.4285</v>
      </c>
      <c r="J82" s="577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</row>
    <row r="83" spans="1:44" s="37" customFormat="1" ht="22.5">
      <c r="A83" s="426"/>
      <c r="B83" s="259" t="s">
        <v>358</v>
      </c>
      <c r="C83" s="61">
        <v>3299</v>
      </c>
      <c r="D83" s="61">
        <v>5331</v>
      </c>
      <c r="E83" s="565">
        <v>32533019</v>
      </c>
      <c r="F83" s="180" t="s">
        <v>359</v>
      </c>
      <c r="G83" s="38">
        <v>0</v>
      </c>
      <c r="H83" s="566">
        <v>3.4595</v>
      </c>
      <c r="I83" s="567">
        <f t="shared" si="2"/>
        <v>3.4595</v>
      </c>
      <c r="J83" s="577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</row>
    <row r="84" spans="1:44" s="37" customFormat="1" ht="22.5">
      <c r="A84" s="426"/>
      <c r="B84" s="259" t="s">
        <v>360</v>
      </c>
      <c r="C84" s="57">
        <v>3299</v>
      </c>
      <c r="D84" s="61">
        <v>5331</v>
      </c>
      <c r="E84" s="568">
        <v>32533019</v>
      </c>
      <c r="F84" s="180" t="s">
        <v>361</v>
      </c>
      <c r="G84" s="38">
        <v>0</v>
      </c>
      <c r="H84" s="566">
        <v>345.9585</v>
      </c>
      <c r="I84" s="567">
        <f t="shared" si="2"/>
        <v>345.9585</v>
      </c>
      <c r="J84" s="577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</row>
    <row r="85" spans="1:44" s="37" customFormat="1" ht="22.5">
      <c r="A85" s="426"/>
      <c r="B85" s="259" t="s">
        <v>362</v>
      </c>
      <c r="C85" s="57">
        <v>3299</v>
      </c>
      <c r="D85" s="57">
        <v>5331</v>
      </c>
      <c r="E85" s="568">
        <v>32533019</v>
      </c>
      <c r="F85" s="180" t="s">
        <v>363</v>
      </c>
      <c r="G85" s="38">
        <v>0</v>
      </c>
      <c r="H85" s="566">
        <v>137.1475</v>
      </c>
      <c r="I85" s="567">
        <f t="shared" si="2"/>
        <v>137.1475</v>
      </c>
      <c r="J85" s="577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</row>
    <row r="86" spans="1:44" s="37" customFormat="1" ht="22.5">
      <c r="A86" s="426"/>
      <c r="B86" s="259" t="s">
        <v>364</v>
      </c>
      <c r="C86" s="57">
        <v>3299</v>
      </c>
      <c r="D86" s="57">
        <v>5331</v>
      </c>
      <c r="E86" s="568">
        <v>32533019</v>
      </c>
      <c r="F86" s="180" t="s">
        <v>365</v>
      </c>
      <c r="G86" s="38">
        <v>0</v>
      </c>
      <c r="H86" s="566">
        <v>1146.004</v>
      </c>
      <c r="I86" s="567">
        <f t="shared" si="2"/>
        <v>1146.004</v>
      </c>
      <c r="J86" s="577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</row>
    <row r="87" spans="1:44" s="37" customFormat="1" ht="22.5">
      <c r="A87" s="426"/>
      <c r="B87" s="259" t="s">
        <v>366</v>
      </c>
      <c r="C87" s="61">
        <v>3299</v>
      </c>
      <c r="D87" s="61">
        <v>5331</v>
      </c>
      <c r="E87" s="565">
        <v>32533019</v>
      </c>
      <c r="F87" s="180" t="s">
        <v>367</v>
      </c>
      <c r="G87" s="38">
        <v>0</v>
      </c>
      <c r="H87" s="566">
        <v>511.836</v>
      </c>
      <c r="I87" s="567">
        <f t="shared" si="2"/>
        <v>511.836</v>
      </c>
      <c r="J87" s="577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</row>
    <row r="88" spans="1:44" s="37" customFormat="1" ht="22.5">
      <c r="A88" s="426"/>
      <c r="B88" s="259" t="s">
        <v>368</v>
      </c>
      <c r="C88" s="61">
        <v>3299</v>
      </c>
      <c r="D88" s="61">
        <v>5331</v>
      </c>
      <c r="E88" s="568">
        <v>32533019</v>
      </c>
      <c r="F88" s="180" t="s">
        <v>369</v>
      </c>
      <c r="G88" s="38">
        <v>0</v>
      </c>
      <c r="H88" s="566">
        <v>158.1935</v>
      </c>
      <c r="I88" s="567">
        <f t="shared" si="2"/>
        <v>158.1935</v>
      </c>
      <c r="J88" s="577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</row>
    <row r="89" spans="1:44" s="37" customFormat="1" ht="22.5">
      <c r="A89" s="426"/>
      <c r="B89" s="259" t="s">
        <v>370</v>
      </c>
      <c r="C89" s="57">
        <v>3299</v>
      </c>
      <c r="D89" s="57">
        <v>5331</v>
      </c>
      <c r="E89" s="568">
        <v>32533019</v>
      </c>
      <c r="F89" s="179" t="s">
        <v>371</v>
      </c>
      <c r="G89" s="38">
        <v>0</v>
      </c>
      <c r="H89" s="566">
        <v>323.51</v>
      </c>
      <c r="I89" s="567">
        <f t="shared" si="2"/>
        <v>323.51</v>
      </c>
      <c r="J89" s="577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</row>
    <row r="90" spans="1:44" s="37" customFormat="1" ht="22.5">
      <c r="A90" s="426"/>
      <c r="B90" s="259" t="s">
        <v>372</v>
      </c>
      <c r="C90" s="61">
        <v>3299</v>
      </c>
      <c r="D90" s="61">
        <v>5331</v>
      </c>
      <c r="E90" s="568">
        <v>32533019</v>
      </c>
      <c r="F90" s="180" t="s">
        <v>373</v>
      </c>
      <c r="G90" s="38">
        <v>0</v>
      </c>
      <c r="H90" s="566">
        <v>684.0375</v>
      </c>
      <c r="I90" s="567">
        <f t="shared" si="2"/>
        <v>684.0375</v>
      </c>
      <c r="J90" s="577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</row>
    <row r="91" spans="1:44" s="37" customFormat="1" ht="22.5">
      <c r="A91" s="426"/>
      <c r="B91" s="259" t="s">
        <v>374</v>
      </c>
      <c r="C91" s="57">
        <v>3299</v>
      </c>
      <c r="D91" s="57">
        <v>5331</v>
      </c>
      <c r="E91" s="568">
        <v>32533019</v>
      </c>
      <c r="F91" s="179" t="s">
        <v>375</v>
      </c>
      <c r="G91" s="38">
        <v>0</v>
      </c>
      <c r="H91" s="566">
        <v>507.3225</v>
      </c>
      <c r="I91" s="567">
        <f t="shared" si="2"/>
        <v>507.3225</v>
      </c>
      <c r="J91" s="577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</row>
    <row r="92" spans="1:44" s="37" customFormat="1" ht="22.5">
      <c r="A92" s="426"/>
      <c r="B92" s="259" t="s">
        <v>376</v>
      </c>
      <c r="C92" s="61">
        <v>3299</v>
      </c>
      <c r="D92" s="57">
        <v>5331</v>
      </c>
      <c r="E92" s="568">
        <v>32533019</v>
      </c>
      <c r="F92" s="179" t="s">
        <v>377</v>
      </c>
      <c r="G92" s="38">
        <v>0</v>
      </c>
      <c r="H92" s="566">
        <v>217.7615</v>
      </c>
      <c r="I92" s="567">
        <f t="shared" si="2"/>
        <v>217.7615</v>
      </c>
      <c r="J92" s="577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</row>
    <row r="93" spans="1:9" ht="12.75">
      <c r="A93" s="312" t="s">
        <v>101</v>
      </c>
      <c r="B93" s="284" t="s">
        <v>216</v>
      </c>
      <c r="C93" s="285" t="s">
        <v>95</v>
      </c>
      <c r="D93" s="285" t="s">
        <v>95</v>
      </c>
      <c r="E93" s="286" t="s">
        <v>95</v>
      </c>
      <c r="F93" s="178" t="s">
        <v>94</v>
      </c>
      <c r="G93" s="58">
        <f>SUM(G94:G98)</f>
        <v>0</v>
      </c>
      <c r="H93" s="371">
        <f>SUM(H94:H98)</f>
        <v>17190</v>
      </c>
      <c r="I93" s="366">
        <f>SUM(G93+H93)</f>
        <v>17190</v>
      </c>
    </row>
    <row r="94" spans="1:44" s="37" customFormat="1" ht="12.75" customHeight="1">
      <c r="A94" s="426"/>
      <c r="B94" s="259" t="s">
        <v>216</v>
      </c>
      <c r="C94" s="61">
        <v>3299</v>
      </c>
      <c r="D94" s="61">
        <v>5169</v>
      </c>
      <c r="E94" s="565">
        <v>0</v>
      </c>
      <c r="F94" s="180" t="s">
        <v>30</v>
      </c>
      <c r="G94" s="38">
        <v>0</v>
      </c>
      <c r="H94" s="566">
        <v>60.5</v>
      </c>
      <c r="I94" s="326">
        <f>G94+H94</f>
        <v>60.5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</row>
    <row r="95" spans="1:44" s="37" customFormat="1" ht="12.75" customHeight="1">
      <c r="A95" s="426"/>
      <c r="B95" s="259" t="s">
        <v>216</v>
      </c>
      <c r="C95" s="61">
        <v>3299</v>
      </c>
      <c r="D95" s="61">
        <v>5171</v>
      </c>
      <c r="E95" s="565">
        <v>0</v>
      </c>
      <c r="F95" s="180" t="s">
        <v>142</v>
      </c>
      <c r="G95" s="38">
        <v>0</v>
      </c>
      <c r="H95" s="566">
        <v>0</v>
      </c>
      <c r="I95" s="326">
        <f>G95+H95</f>
        <v>0</v>
      </c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</row>
    <row r="96" spans="1:44" s="37" customFormat="1" ht="13.5" customHeight="1">
      <c r="A96" s="426"/>
      <c r="B96" s="259" t="s">
        <v>216</v>
      </c>
      <c r="C96" s="61">
        <v>3299</v>
      </c>
      <c r="D96" s="61">
        <v>5363</v>
      </c>
      <c r="E96" s="565">
        <v>0</v>
      </c>
      <c r="F96" s="180" t="s">
        <v>140</v>
      </c>
      <c r="G96" s="38">
        <v>0</v>
      </c>
      <c r="H96" s="566">
        <v>17120</v>
      </c>
      <c r="I96" s="326">
        <f>G96+H96</f>
        <v>17120</v>
      </c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</row>
    <row r="97" spans="1:44" s="37" customFormat="1" ht="13.5" customHeight="1">
      <c r="A97" s="578"/>
      <c r="B97" s="281" t="s">
        <v>216</v>
      </c>
      <c r="C97" s="579">
        <v>6310</v>
      </c>
      <c r="D97" s="579">
        <v>5163</v>
      </c>
      <c r="E97" s="580">
        <v>0</v>
      </c>
      <c r="F97" s="581" t="s">
        <v>109</v>
      </c>
      <c r="G97" s="224">
        <v>0</v>
      </c>
      <c r="H97" s="800">
        <v>3.5</v>
      </c>
      <c r="I97" s="326">
        <f>G97+H97</f>
        <v>3.5</v>
      </c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</row>
    <row r="98" spans="1:44" s="37" customFormat="1" ht="13.5" customHeight="1" thickBot="1">
      <c r="A98" s="427"/>
      <c r="B98" s="282" t="s">
        <v>216</v>
      </c>
      <c r="C98" s="235">
        <v>6320</v>
      </c>
      <c r="D98" s="235">
        <v>5163</v>
      </c>
      <c r="E98" s="582">
        <v>0</v>
      </c>
      <c r="F98" s="351" t="s">
        <v>109</v>
      </c>
      <c r="G98" s="184">
        <v>0</v>
      </c>
      <c r="H98" s="801">
        <v>6</v>
      </c>
      <c r="I98" s="583">
        <f>G98+H98</f>
        <v>6</v>
      </c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</row>
    <row r="99" spans="1:9" ht="12.75">
      <c r="A99" s="428"/>
      <c r="B99" s="262"/>
      <c r="C99" s="114"/>
      <c r="D99" s="114"/>
      <c r="E99" s="115"/>
      <c r="F99" s="113"/>
      <c r="G99" s="116"/>
      <c r="H99" s="802"/>
      <c r="I99" s="584"/>
    </row>
    <row r="105" ht="12.75">
      <c r="F105" s="585"/>
    </row>
    <row r="106" ht="12.75">
      <c r="F106" s="585"/>
    </row>
  </sheetData>
  <sheetProtection/>
  <mergeCells count="3">
    <mergeCell ref="A3:I3"/>
    <mergeCell ref="A5:I5"/>
    <mergeCell ref="A7:I7"/>
  </mergeCells>
  <printOptions horizontalCentered="1"/>
  <pageMargins left="0.15748031496062992" right="0.11811023622047245" top="0.3937007874015748" bottom="0.3937007874015748" header="0" footer="0"/>
  <pageSetup fitToHeight="7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M102"/>
  <sheetViews>
    <sheetView zoomScalePageLayoutView="0" workbookViewId="0" topLeftCell="A83">
      <selection activeCell="F112" sqref="F112"/>
    </sheetView>
  </sheetViews>
  <sheetFormatPr defaultColWidth="9.140625" defaultRowHeight="12.75"/>
  <cols>
    <col min="1" max="1" width="3.140625" style="20" customWidth="1"/>
    <col min="2" max="2" width="10.7109375" style="20" customWidth="1"/>
    <col min="3" max="4" width="4.421875" style="20" bestFit="1" customWidth="1"/>
    <col min="5" max="5" width="7.8515625" style="20" bestFit="1" customWidth="1"/>
    <col min="6" max="6" width="39.7109375" style="2" customWidth="1"/>
    <col min="7" max="7" width="7.8515625" style="24" bestFit="1" customWidth="1"/>
    <col min="8" max="8" width="11.28125" style="24" customWidth="1"/>
    <col min="9" max="9" width="10.00390625" style="586" customWidth="1"/>
    <col min="10" max="10" width="2.00390625" style="47" customWidth="1"/>
    <col min="11" max="11" width="15.28125" style="1" customWidth="1"/>
    <col min="12" max="12" width="11.140625" style="1" bestFit="1" customWidth="1"/>
    <col min="13" max="16384" width="9.140625" style="1" customWidth="1"/>
  </cols>
  <sheetData>
    <row r="1" spans="1:10" s="19" customFormat="1" ht="13.5" customHeight="1">
      <c r="A1" s="62"/>
      <c r="B1" s="62"/>
      <c r="C1" s="62"/>
      <c r="D1" s="62"/>
      <c r="E1" s="62"/>
      <c r="F1" s="62"/>
      <c r="G1" s="62"/>
      <c r="H1" s="62"/>
      <c r="I1" s="769" t="str">
        <f>'92301'!I1</f>
        <v>Příloha č. 1 k ZR-RO č. 27/13</v>
      </c>
      <c r="J1" s="75"/>
    </row>
    <row r="2" spans="1:9" s="19" customFormat="1" ht="12" customHeight="1">
      <c r="A2" s="18"/>
      <c r="B2" s="18"/>
      <c r="C2" s="18"/>
      <c r="D2" s="18"/>
      <c r="E2" s="18"/>
      <c r="F2" s="77"/>
      <c r="G2" s="18"/>
      <c r="H2" s="18"/>
      <c r="I2" s="39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1"/>
      <c r="C4" s="21"/>
      <c r="D4" s="21"/>
      <c r="E4" s="21"/>
      <c r="F4" s="22"/>
      <c r="G4" s="21"/>
      <c r="H4" s="21"/>
      <c r="I4" s="562"/>
    </row>
    <row r="5" spans="1:9" ht="15.75">
      <c r="A5" s="791" t="s">
        <v>255</v>
      </c>
      <c r="B5" s="791"/>
      <c r="C5" s="791"/>
      <c r="D5" s="791"/>
      <c r="E5" s="791"/>
      <c r="F5" s="791"/>
      <c r="G5" s="791"/>
      <c r="H5" s="791"/>
      <c r="I5" s="791"/>
    </row>
    <row r="6" spans="1:9" ht="12.75">
      <c r="A6" s="21"/>
      <c r="B6" s="21"/>
      <c r="C6" s="21"/>
      <c r="D6" s="21"/>
      <c r="E6" s="21"/>
      <c r="F6" s="22"/>
      <c r="G6" s="21"/>
      <c r="H6" s="21"/>
      <c r="I6" s="562"/>
    </row>
    <row r="7" spans="1:9" ht="17.25" customHeight="1">
      <c r="A7" s="792" t="s">
        <v>217</v>
      </c>
      <c r="B7" s="792"/>
      <c r="C7" s="792"/>
      <c r="D7" s="792"/>
      <c r="E7" s="792"/>
      <c r="F7" s="792"/>
      <c r="G7" s="792"/>
      <c r="H7" s="792"/>
      <c r="I7" s="792"/>
    </row>
    <row r="8" ht="12" customHeight="1" thickBot="1">
      <c r="I8" s="119" t="s">
        <v>96</v>
      </c>
    </row>
    <row r="9" spans="1:9" ht="23.25" thickBot="1">
      <c r="A9" s="5" t="s">
        <v>97</v>
      </c>
      <c r="B9" s="6" t="s">
        <v>98</v>
      </c>
      <c r="C9" s="6" t="s">
        <v>99</v>
      </c>
      <c r="D9" s="6" t="s">
        <v>100</v>
      </c>
      <c r="E9" s="187" t="s">
        <v>71</v>
      </c>
      <c r="F9" s="33" t="s">
        <v>72</v>
      </c>
      <c r="G9" s="452" t="s">
        <v>298</v>
      </c>
      <c r="H9" s="453" t="s">
        <v>301</v>
      </c>
      <c r="I9" s="454" t="s">
        <v>299</v>
      </c>
    </row>
    <row r="10" spans="1:12" ht="23.25" customHeight="1">
      <c r="A10" s="402" t="s">
        <v>101</v>
      </c>
      <c r="B10" s="404" t="s">
        <v>95</v>
      </c>
      <c r="C10" s="404" t="s">
        <v>95</v>
      </c>
      <c r="D10" s="404" t="s">
        <v>95</v>
      </c>
      <c r="E10" s="404" t="s">
        <v>95</v>
      </c>
      <c r="F10" s="405" t="s">
        <v>330</v>
      </c>
      <c r="G10" s="149">
        <f>SUM(G11+G56+G93+G95+G97+G99+G101)</f>
        <v>15000</v>
      </c>
      <c r="H10" s="370">
        <f>SUM(H11+H56+H93+H95+H97+H99+H101)</f>
        <v>12818.4265</v>
      </c>
      <c r="I10" s="722">
        <f>SUM(I11+I56+I93+I95+I97+I99+I101)</f>
        <v>27818.4265</v>
      </c>
      <c r="J10" s="329"/>
      <c r="K10" s="283"/>
      <c r="L10" s="81"/>
    </row>
    <row r="11" spans="1:11" ht="12.75">
      <c r="A11" s="13" t="s">
        <v>87</v>
      </c>
      <c r="B11" s="10" t="s">
        <v>218</v>
      </c>
      <c r="C11" s="14" t="s">
        <v>95</v>
      </c>
      <c r="D11" s="14" t="s">
        <v>95</v>
      </c>
      <c r="E11" s="185" t="s">
        <v>95</v>
      </c>
      <c r="F11" s="127" t="s">
        <v>219</v>
      </c>
      <c r="G11" s="58">
        <f>SUM(G12:G55)</f>
        <v>0</v>
      </c>
      <c r="H11" s="587">
        <f>1956.92123+1145</f>
        <v>3101.92123</v>
      </c>
      <c r="I11" s="588">
        <f>SUM(G11+H11)</f>
        <v>3101.92123</v>
      </c>
      <c r="J11" s="50"/>
      <c r="K11" s="589"/>
    </row>
    <row r="12" spans="1:9" ht="12.75" customHeight="1">
      <c r="A12" s="590"/>
      <c r="B12" s="83"/>
      <c r="C12" s="41">
        <v>4344</v>
      </c>
      <c r="D12" s="41">
        <v>5169</v>
      </c>
      <c r="E12" s="83">
        <v>33113233</v>
      </c>
      <c r="F12" s="130" t="s">
        <v>91</v>
      </c>
      <c r="G12" s="38">
        <v>0</v>
      </c>
      <c r="H12" s="38">
        <v>27</v>
      </c>
      <c r="I12" s="326">
        <v>27</v>
      </c>
    </row>
    <row r="13" spans="1:9" ht="12.75" customHeight="1">
      <c r="A13" s="59"/>
      <c r="B13" s="83"/>
      <c r="C13" s="41">
        <v>4344</v>
      </c>
      <c r="D13" s="41">
        <v>5169</v>
      </c>
      <c r="E13" s="83">
        <v>33513233</v>
      </c>
      <c r="F13" s="130" t="s">
        <v>91</v>
      </c>
      <c r="G13" s="38">
        <v>0</v>
      </c>
      <c r="H13" s="38">
        <v>153</v>
      </c>
      <c r="I13" s="326">
        <v>153</v>
      </c>
    </row>
    <row r="14" spans="1:9" ht="12.75" customHeight="1">
      <c r="A14" s="59"/>
      <c r="B14" s="83"/>
      <c r="C14" s="41">
        <v>4354</v>
      </c>
      <c r="D14" s="41">
        <v>5169</v>
      </c>
      <c r="E14" s="83">
        <v>33113233</v>
      </c>
      <c r="F14" s="130" t="s">
        <v>24</v>
      </c>
      <c r="G14" s="38">
        <v>0</v>
      </c>
      <c r="H14" s="38">
        <v>27</v>
      </c>
      <c r="I14" s="326">
        <v>27</v>
      </c>
    </row>
    <row r="15" spans="1:9" ht="12.75" customHeight="1">
      <c r="A15" s="59"/>
      <c r="B15" s="83"/>
      <c r="C15" s="41">
        <v>4354</v>
      </c>
      <c r="D15" s="41">
        <v>5169</v>
      </c>
      <c r="E15" s="83">
        <v>33513233</v>
      </c>
      <c r="F15" s="130" t="s">
        <v>24</v>
      </c>
      <c r="G15" s="38">
        <v>0</v>
      </c>
      <c r="H15" s="38">
        <v>153</v>
      </c>
      <c r="I15" s="326">
        <v>153</v>
      </c>
    </row>
    <row r="16" spans="1:9" ht="12.75" customHeight="1">
      <c r="A16" s="59"/>
      <c r="B16" s="83"/>
      <c r="C16" s="41">
        <v>4371</v>
      </c>
      <c r="D16" s="41">
        <v>5169</v>
      </c>
      <c r="E16" s="83">
        <v>33113233</v>
      </c>
      <c r="F16" s="186" t="s">
        <v>17</v>
      </c>
      <c r="G16" s="38">
        <v>0</v>
      </c>
      <c r="H16" s="38">
        <v>27</v>
      </c>
      <c r="I16" s="326">
        <v>27</v>
      </c>
    </row>
    <row r="17" spans="1:9" ht="12.75" customHeight="1">
      <c r="A17" s="59"/>
      <c r="B17" s="83"/>
      <c r="C17" s="41">
        <v>4371</v>
      </c>
      <c r="D17" s="41">
        <v>5169</v>
      </c>
      <c r="E17" s="83">
        <v>33513233</v>
      </c>
      <c r="F17" s="130" t="s">
        <v>17</v>
      </c>
      <c r="G17" s="38">
        <v>0</v>
      </c>
      <c r="H17" s="38">
        <v>153</v>
      </c>
      <c r="I17" s="326">
        <v>153</v>
      </c>
    </row>
    <row r="18" spans="1:9" ht="12.75" customHeight="1">
      <c r="A18" s="59"/>
      <c r="B18" s="83"/>
      <c r="C18" s="41">
        <v>4372</v>
      </c>
      <c r="D18" s="41">
        <v>5169</v>
      </c>
      <c r="E18" s="83">
        <v>33113233</v>
      </c>
      <c r="F18" s="130" t="s">
        <v>18</v>
      </c>
      <c r="G18" s="38">
        <v>0</v>
      </c>
      <c r="H18" s="591">
        <v>40.48819</v>
      </c>
      <c r="I18" s="592">
        <v>40.48819</v>
      </c>
    </row>
    <row r="19" spans="1:9" ht="12.75" customHeight="1">
      <c r="A19" s="59"/>
      <c r="B19" s="83"/>
      <c r="C19" s="41">
        <v>4372</v>
      </c>
      <c r="D19" s="41">
        <v>5169</v>
      </c>
      <c r="E19" s="83">
        <v>33513233</v>
      </c>
      <c r="F19" s="130" t="s">
        <v>18</v>
      </c>
      <c r="G19" s="38">
        <v>0</v>
      </c>
      <c r="H19" s="591">
        <v>229.43304</v>
      </c>
      <c r="I19" s="592">
        <v>229.43304</v>
      </c>
    </row>
    <row r="20" spans="1:9" ht="12.75" customHeight="1">
      <c r="A20" s="59"/>
      <c r="B20" s="83"/>
      <c r="C20" s="41">
        <v>4373</v>
      </c>
      <c r="D20" s="41">
        <v>5169</v>
      </c>
      <c r="E20" s="83">
        <v>33113233</v>
      </c>
      <c r="F20" s="130" t="s">
        <v>19</v>
      </c>
      <c r="G20" s="38">
        <v>0</v>
      </c>
      <c r="H20" s="38">
        <v>27</v>
      </c>
      <c r="I20" s="326">
        <v>27</v>
      </c>
    </row>
    <row r="21" spans="1:9" ht="12.75" customHeight="1">
      <c r="A21" s="59"/>
      <c r="B21" s="83"/>
      <c r="C21" s="41">
        <v>4373</v>
      </c>
      <c r="D21" s="41">
        <v>5169</v>
      </c>
      <c r="E21" s="83">
        <v>33513233</v>
      </c>
      <c r="F21" s="130" t="s">
        <v>19</v>
      </c>
      <c r="G21" s="38">
        <v>0</v>
      </c>
      <c r="H21" s="38">
        <v>153</v>
      </c>
      <c r="I21" s="326">
        <v>153</v>
      </c>
    </row>
    <row r="22" spans="1:9" ht="12.75" customHeight="1">
      <c r="A22" s="59"/>
      <c r="B22" s="83"/>
      <c r="C22" s="41">
        <v>4374</v>
      </c>
      <c r="D22" s="41">
        <v>5169</v>
      </c>
      <c r="E22" s="83">
        <v>33113233</v>
      </c>
      <c r="F22" s="130" t="s">
        <v>20</v>
      </c>
      <c r="G22" s="38">
        <v>0</v>
      </c>
      <c r="H22" s="38">
        <v>27</v>
      </c>
      <c r="I22" s="326">
        <v>27</v>
      </c>
    </row>
    <row r="23" spans="1:9" ht="12.75" customHeight="1">
      <c r="A23" s="59"/>
      <c r="B23" s="83"/>
      <c r="C23" s="41">
        <v>4374</v>
      </c>
      <c r="D23" s="41">
        <v>5169</v>
      </c>
      <c r="E23" s="83">
        <v>33513233</v>
      </c>
      <c r="F23" s="130" t="s">
        <v>20</v>
      </c>
      <c r="G23" s="38">
        <v>0</v>
      </c>
      <c r="H23" s="38">
        <v>153</v>
      </c>
      <c r="I23" s="326">
        <v>153</v>
      </c>
    </row>
    <row r="24" spans="1:9" ht="12.75" customHeight="1">
      <c r="A24" s="59"/>
      <c r="B24" s="83"/>
      <c r="C24" s="41">
        <v>4375</v>
      </c>
      <c r="D24" s="41">
        <v>5169</v>
      </c>
      <c r="E24" s="83">
        <v>33113233</v>
      </c>
      <c r="F24" s="130" t="s">
        <v>21</v>
      </c>
      <c r="G24" s="38">
        <v>0</v>
      </c>
      <c r="H24" s="38">
        <v>27</v>
      </c>
      <c r="I24" s="326">
        <v>27</v>
      </c>
    </row>
    <row r="25" spans="1:9" ht="12.75" customHeight="1">
      <c r="A25" s="59"/>
      <c r="B25" s="83"/>
      <c r="C25" s="41">
        <v>4375</v>
      </c>
      <c r="D25" s="41">
        <v>5169</v>
      </c>
      <c r="E25" s="83">
        <v>33513233</v>
      </c>
      <c r="F25" s="130" t="s">
        <v>21</v>
      </c>
      <c r="G25" s="38">
        <v>0</v>
      </c>
      <c r="H25" s="38">
        <v>153</v>
      </c>
      <c r="I25" s="326">
        <v>153</v>
      </c>
    </row>
    <row r="26" spans="1:9" ht="12.75" customHeight="1">
      <c r="A26" s="59"/>
      <c r="B26" s="83"/>
      <c r="C26" s="41">
        <v>4377</v>
      </c>
      <c r="D26" s="41">
        <v>5169</v>
      </c>
      <c r="E26" s="83">
        <v>33113233</v>
      </c>
      <c r="F26" s="130" t="s">
        <v>22</v>
      </c>
      <c r="G26" s="38">
        <v>0</v>
      </c>
      <c r="H26" s="38">
        <v>27</v>
      </c>
      <c r="I26" s="326">
        <v>27</v>
      </c>
    </row>
    <row r="27" spans="1:9" ht="12.75" customHeight="1">
      <c r="A27" s="59"/>
      <c r="B27" s="83"/>
      <c r="C27" s="41">
        <v>4377</v>
      </c>
      <c r="D27" s="41">
        <v>5169</v>
      </c>
      <c r="E27" s="83">
        <v>33513233</v>
      </c>
      <c r="F27" s="130" t="s">
        <v>22</v>
      </c>
      <c r="G27" s="38">
        <v>0</v>
      </c>
      <c r="H27" s="38">
        <v>153</v>
      </c>
      <c r="I27" s="326">
        <v>153</v>
      </c>
    </row>
    <row r="28" spans="1:9" ht="12.75" customHeight="1">
      <c r="A28" s="59"/>
      <c r="B28" s="83"/>
      <c r="C28" s="41">
        <v>4378</v>
      </c>
      <c r="D28" s="41">
        <v>5169</v>
      </c>
      <c r="E28" s="83">
        <v>33113233</v>
      </c>
      <c r="F28" s="130" t="s">
        <v>23</v>
      </c>
      <c r="G28" s="38">
        <v>0</v>
      </c>
      <c r="H28" s="38">
        <v>27</v>
      </c>
      <c r="I28" s="326">
        <v>27</v>
      </c>
    </row>
    <row r="29" spans="1:9" ht="12.75" customHeight="1">
      <c r="A29" s="59"/>
      <c r="B29" s="83"/>
      <c r="C29" s="41">
        <v>4378</v>
      </c>
      <c r="D29" s="41">
        <v>5169</v>
      </c>
      <c r="E29" s="83">
        <v>33513233</v>
      </c>
      <c r="F29" s="130" t="s">
        <v>23</v>
      </c>
      <c r="G29" s="38">
        <v>0</v>
      </c>
      <c r="H29" s="38">
        <v>153</v>
      </c>
      <c r="I29" s="326">
        <v>153</v>
      </c>
    </row>
    <row r="30" spans="1:9" ht="12.75" customHeight="1">
      <c r="A30" s="59"/>
      <c r="B30" s="83"/>
      <c r="C30" s="41">
        <v>4379</v>
      </c>
      <c r="D30" s="41">
        <v>5011</v>
      </c>
      <c r="E30" s="83">
        <v>33113233</v>
      </c>
      <c r="F30" s="130" t="s">
        <v>74</v>
      </c>
      <c r="G30" s="38">
        <v>0</v>
      </c>
      <c r="H30" s="38">
        <v>112.5</v>
      </c>
      <c r="I30" s="326">
        <v>112.5</v>
      </c>
    </row>
    <row r="31" spans="1:9" ht="12.75" customHeight="1">
      <c r="A31" s="59"/>
      <c r="B31" s="83"/>
      <c r="C31" s="41">
        <v>4379</v>
      </c>
      <c r="D31" s="41">
        <v>5011</v>
      </c>
      <c r="E31" s="83">
        <v>33513233</v>
      </c>
      <c r="F31" s="130" t="s">
        <v>74</v>
      </c>
      <c r="G31" s="38">
        <v>0</v>
      </c>
      <c r="H31" s="38">
        <v>637.5</v>
      </c>
      <c r="I31" s="326">
        <v>637.5</v>
      </c>
    </row>
    <row r="32" spans="1:9" ht="12.75" customHeight="1">
      <c r="A32" s="59"/>
      <c r="B32" s="83"/>
      <c r="C32" s="41">
        <v>4379</v>
      </c>
      <c r="D32" s="41">
        <v>5021</v>
      </c>
      <c r="E32" s="83" t="s">
        <v>113</v>
      </c>
      <c r="F32" s="130" t="s">
        <v>90</v>
      </c>
      <c r="G32" s="38">
        <v>0</v>
      </c>
      <c r="H32" s="38">
        <v>3.75</v>
      </c>
      <c r="I32" s="326">
        <v>3.75</v>
      </c>
    </row>
    <row r="33" spans="1:9" ht="12.75" customHeight="1">
      <c r="A33" s="59"/>
      <c r="B33" s="83"/>
      <c r="C33" s="41">
        <v>4379</v>
      </c>
      <c r="D33" s="41">
        <v>5021</v>
      </c>
      <c r="E33" s="83" t="s">
        <v>114</v>
      </c>
      <c r="F33" s="130" t="s">
        <v>90</v>
      </c>
      <c r="G33" s="38">
        <v>0</v>
      </c>
      <c r="H33" s="38">
        <v>21.25</v>
      </c>
      <c r="I33" s="326">
        <v>21.25</v>
      </c>
    </row>
    <row r="34" spans="1:9" ht="12.75" customHeight="1">
      <c r="A34" s="59"/>
      <c r="B34" s="83"/>
      <c r="C34" s="41">
        <v>4379</v>
      </c>
      <c r="D34" s="41">
        <v>5031</v>
      </c>
      <c r="E34" s="83">
        <v>33113233</v>
      </c>
      <c r="F34" s="130" t="s">
        <v>27</v>
      </c>
      <c r="G34" s="38">
        <v>0</v>
      </c>
      <c r="H34" s="38">
        <v>29.1</v>
      </c>
      <c r="I34" s="326">
        <v>29.1</v>
      </c>
    </row>
    <row r="35" spans="1:9" ht="12.75" customHeight="1">
      <c r="A35" s="59"/>
      <c r="B35" s="83"/>
      <c r="C35" s="41">
        <v>4379</v>
      </c>
      <c r="D35" s="41">
        <v>5031</v>
      </c>
      <c r="E35" s="83">
        <v>33513233</v>
      </c>
      <c r="F35" s="130" t="s">
        <v>27</v>
      </c>
      <c r="G35" s="38">
        <v>0</v>
      </c>
      <c r="H35" s="38">
        <v>164.9</v>
      </c>
      <c r="I35" s="326">
        <v>164.9</v>
      </c>
    </row>
    <row r="36" spans="1:9" ht="12.75" customHeight="1">
      <c r="A36" s="59"/>
      <c r="B36" s="83"/>
      <c r="C36" s="41">
        <v>4379</v>
      </c>
      <c r="D36" s="41">
        <v>5032</v>
      </c>
      <c r="E36" s="83">
        <v>33113233</v>
      </c>
      <c r="F36" s="130" t="s">
        <v>76</v>
      </c>
      <c r="G36" s="38">
        <v>0</v>
      </c>
      <c r="H36" s="38">
        <v>10.5</v>
      </c>
      <c r="I36" s="326">
        <v>10.5</v>
      </c>
    </row>
    <row r="37" spans="1:9" ht="12.75" customHeight="1">
      <c r="A37" s="59"/>
      <c r="B37" s="83"/>
      <c r="C37" s="41">
        <v>4379</v>
      </c>
      <c r="D37" s="41">
        <v>5032</v>
      </c>
      <c r="E37" s="83">
        <v>33513233</v>
      </c>
      <c r="F37" s="130" t="s">
        <v>76</v>
      </c>
      <c r="G37" s="38">
        <v>0</v>
      </c>
      <c r="H37" s="38">
        <v>59.5</v>
      </c>
      <c r="I37" s="326">
        <v>59.5</v>
      </c>
    </row>
    <row r="38" spans="1:9" ht="12.75" customHeight="1">
      <c r="A38" s="59"/>
      <c r="B38" s="83"/>
      <c r="C38" s="41">
        <v>4379</v>
      </c>
      <c r="D38" s="41">
        <v>5136</v>
      </c>
      <c r="E38" s="83" t="s">
        <v>113</v>
      </c>
      <c r="F38" s="130" t="s">
        <v>25</v>
      </c>
      <c r="G38" s="38">
        <v>0</v>
      </c>
      <c r="H38" s="38">
        <v>0</v>
      </c>
      <c r="I38" s="326">
        <v>0</v>
      </c>
    </row>
    <row r="39" spans="1:9" ht="12.75" customHeight="1">
      <c r="A39" s="59"/>
      <c r="B39" s="83"/>
      <c r="C39" s="41">
        <v>4379</v>
      </c>
      <c r="D39" s="41">
        <v>5136</v>
      </c>
      <c r="E39" s="83" t="s">
        <v>114</v>
      </c>
      <c r="F39" s="130" t="s">
        <v>25</v>
      </c>
      <c r="G39" s="38">
        <v>0</v>
      </c>
      <c r="H39" s="38">
        <v>0</v>
      </c>
      <c r="I39" s="326">
        <v>0</v>
      </c>
    </row>
    <row r="40" spans="1:9" ht="12.75" customHeight="1">
      <c r="A40" s="59"/>
      <c r="B40" s="83"/>
      <c r="C40" s="41">
        <v>4379</v>
      </c>
      <c r="D40" s="41">
        <v>5137</v>
      </c>
      <c r="E40" s="83">
        <v>33113233</v>
      </c>
      <c r="F40" s="130" t="s">
        <v>77</v>
      </c>
      <c r="G40" s="38">
        <v>0</v>
      </c>
      <c r="H40" s="38">
        <v>0.9</v>
      </c>
      <c r="I40" s="326">
        <v>0.9</v>
      </c>
    </row>
    <row r="41" spans="1:9" ht="12.75" customHeight="1">
      <c r="A41" s="59"/>
      <c r="B41" s="83"/>
      <c r="C41" s="41">
        <v>4379</v>
      </c>
      <c r="D41" s="41">
        <v>5137</v>
      </c>
      <c r="E41" s="83">
        <v>33513233</v>
      </c>
      <c r="F41" s="130" t="s">
        <v>77</v>
      </c>
      <c r="G41" s="38">
        <v>0</v>
      </c>
      <c r="H41" s="38">
        <v>5.1</v>
      </c>
      <c r="I41" s="326">
        <v>5.1</v>
      </c>
    </row>
    <row r="42" spans="1:9" ht="12.75" customHeight="1">
      <c r="A42" s="59"/>
      <c r="B42" s="83"/>
      <c r="C42" s="41">
        <v>4379</v>
      </c>
      <c r="D42" s="41">
        <v>5139</v>
      </c>
      <c r="E42" s="83">
        <v>33113233</v>
      </c>
      <c r="F42" s="130" t="s">
        <v>78</v>
      </c>
      <c r="G42" s="38">
        <v>0</v>
      </c>
      <c r="H42" s="38">
        <v>15</v>
      </c>
      <c r="I42" s="326">
        <v>15</v>
      </c>
    </row>
    <row r="43" spans="1:9" ht="12.75" customHeight="1">
      <c r="A43" s="59"/>
      <c r="B43" s="83"/>
      <c r="C43" s="41">
        <v>4379</v>
      </c>
      <c r="D43" s="41">
        <v>5139</v>
      </c>
      <c r="E43" s="83">
        <v>33513233</v>
      </c>
      <c r="F43" s="130" t="s">
        <v>78</v>
      </c>
      <c r="G43" s="38">
        <v>0</v>
      </c>
      <c r="H43" s="38">
        <v>85</v>
      </c>
      <c r="I43" s="326">
        <v>85</v>
      </c>
    </row>
    <row r="44" spans="1:9" ht="12.75" customHeight="1">
      <c r="A44" s="59"/>
      <c r="B44" s="83"/>
      <c r="C44" s="41">
        <v>4379</v>
      </c>
      <c r="D44" s="41">
        <v>5162</v>
      </c>
      <c r="E44" s="83">
        <v>33113233</v>
      </c>
      <c r="F44" s="130" t="s">
        <v>220</v>
      </c>
      <c r="G44" s="38">
        <v>0</v>
      </c>
      <c r="H44" s="38">
        <v>0.9</v>
      </c>
      <c r="I44" s="326">
        <v>0.9</v>
      </c>
    </row>
    <row r="45" spans="1:10" ht="12.75" customHeight="1">
      <c r="A45" s="59"/>
      <c r="B45" s="83"/>
      <c r="C45" s="41">
        <v>4379</v>
      </c>
      <c r="D45" s="41">
        <v>5162</v>
      </c>
      <c r="E45" s="83">
        <v>33513233</v>
      </c>
      <c r="F45" s="130" t="s">
        <v>220</v>
      </c>
      <c r="G45" s="38">
        <v>0</v>
      </c>
      <c r="H45" s="38">
        <v>5.1</v>
      </c>
      <c r="I45" s="326">
        <v>5.1</v>
      </c>
      <c r="J45" s="309"/>
    </row>
    <row r="46" spans="1:11" s="20" customFormat="1" ht="20.25" customHeight="1">
      <c r="A46" s="59"/>
      <c r="B46" s="83"/>
      <c r="C46" s="41">
        <v>4379</v>
      </c>
      <c r="D46" s="41">
        <v>5169</v>
      </c>
      <c r="E46" s="83">
        <v>33113233</v>
      </c>
      <c r="F46" s="186" t="s">
        <v>120</v>
      </c>
      <c r="G46" s="38">
        <v>0</v>
      </c>
      <c r="H46" s="38">
        <v>30</v>
      </c>
      <c r="I46" s="326">
        <v>30</v>
      </c>
      <c r="J46" s="19"/>
      <c r="K46" s="1"/>
    </row>
    <row r="47" spans="1:11" s="20" customFormat="1" ht="20.25" customHeight="1">
      <c r="A47" s="59"/>
      <c r="B47" s="83"/>
      <c r="C47" s="41">
        <v>4379</v>
      </c>
      <c r="D47" s="41">
        <v>5169</v>
      </c>
      <c r="E47" s="83">
        <v>33513233</v>
      </c>
      <c r="F47" s="186" t="s">
        <v>120</v>
      </c>
      <c r="G47" s="38">
        <v>0</v>
      </c>
      <c r="H47" s="38">
        <v>170</v>
      </c>
      <c r="I47" s="326">
        <v>170</v>
      </c>
      <c r="J47" s="19"/>
      <c r="K47" s="1"/>
    </row>
    <row r="48" spans="1:9" ht="12.75" customHeight="1">
      <c r="A48" s="59"/>
      <c r="B48" s="83"/>
      <c r="C48" s="41">
        <v>4379</v>
      </c>
      <c r="D48" s="41">
        <v>5173</v>
      </c>
      <c r="E48" s="83">
        <v>33113233</v>
      </c>
      <c r="F48" s="130" t="s">
        <v>84</v>
      </c>
      <c r="G48" s="38">
        <v>0</v>
      </c>
      <c r="H48" s="38">
        <v>0.45</v>
      </c>
      <c r="I48" s="326">
        <v>0.45</v>
      </c>
    </row>
    <row r="49" spans="1:9" ht="12.75" customHeight="1">
      <c r="A49" s="59"/>
      <c r="B49" s="83"/>
      <c r="C49" s="41">
        <v>4379</v>
      </c>
      <c r="D49" s="41">
        <v>5173</v>
      </c>
      <c r="E49" s="83">
        <v>33513233</v>
      </c>
      <c r="F49" s="130" t="s">
        <v>84</v>
      </c>
      <c r="G49" s="38">
        <v>0</v>
      </c>
      <c r="H49" s="38">
        <v>2.55</v>
      </c>
      <c r="I49" s="326">
        <v>2.55</v>
      </c>
    </row>
    <row r="50" spans="1:9" ht="12.75" customHeight="1">
      <c r="A50" s="59"/>
      <c r="B50" s="83"/>
      <c r="C50" s="41">
        <v>4379</v>
      </c>
      <c r="D50" s="41">
        <v>5175</v>
      </c>
      <c r="E50" s="83">
        <v>33113233</v>
      </c>
      <c r="F50" s="130" t="s">
        <v>28</v>
      </c>
      <c r="G50" s="38">
        <v>0</v>
      </c>
      <c r="H50" s="38">
        <v>5.25</v>
      </c>
      <c r="I50" s="326">
        <v>5.25</v>
      </c>
    </row>
    <row r="51" spans="1:9" ht="12.75" customHeight="1">
      <c r="A51" s="59"/>
      <c r="B51" s="83"/>
      <c r="C51" s="41">
        <v>4379</v>
      </c>
      <c r="D51" s="41">
        <v>5175</v>
      </c>
      <c r="E51" s="83">
        <v>33513233</v>
      </c>
      <c r="F51" s="130" t="s">
        <v>28</v>
      </c>
      <c r="G51" s="38">
        <v>0</v>
      </c>
      <c r="H51" s="38">
        <v>29.75</v>
      </c>
      <c r="I51" s="326">
        <v>29.75</v>
      </c>
    </row>
    <row r="52" spans="1:9" ht="12.75" customHeight="1">
      <c r="A52" s="59"/>
      <c r="B52" s="83"/>
      <c r="C52" s="41">
        <v>4379</v>
      </c>
      <c r="D52" s="41">
        <v>5424</v>
      </c>
      <c r="E52" s="83" t="s">
        <v>113</v>
      </c>
      <c r="F52" s="130" t="s">
        <v>169</v>
      </c>
      <c r="G52" s="38">
        <v>0</v>
      </c>
      <c r="H52" s="38">
        <v>0</v>
      </c>
      <c r="I52" s="326">
        <v>0</v>
      </c>
    </row>
    <row r="53" spans="1:9" ht="12.75" customHeight="1">
      <c r="A53" s="59"/>
      <c r="B53" s="83"/>
      <c r="C53" s="41">
        <v>4379</v>
      </c>
      <c r="D53" s="41">
        <v>5424</v>
      </c>
      <c r="E53" s="83" t="s">
        <v>114</v>
      </c>
      <c r="F53" s="130" t="s">
        <v>169</v>
      </c>
      <c r="G53" s="38">
        <v>0</v>
      </c>
      <c r="H53" s="38">
        <v>0</v>
      </c>
      <c r="I53" s="326">
        <v>0</v>
      </c>
    </row>
    <row r="54" spans="1:9" ht="12.75" customHeight="1">
      <c r="A54" s="59"/>
      <c r="B54" s="83"/>
      <c r="C54" s="41">
        <v>6310</v>
      </c>
      <c r="D54" s="41">
        <v>5163</v>
      </c>
      <c r="E54" s="83">
        <v>33113233</v>
      </c>
      <c r="F54" s="130" t="s">
        <v>79</v>
      </c>
      <c r="G54" s="38">
        <v>0</v>
      </c>
      <c r="H54" s="38">
        <v>0.45</v>
      </c>
      <c r="I54" s="326">
        <v>0.45</v>
      </c>
    </row>
    <row r="55" spans="1:9" ht="12.75" customHeight="1">
      <c r="A55" s="59"/>
      <c r="B55" s="83"/>
      <c r="C55" s="41">
        <v>6310</v>
      </c>
      <c r="D55" s="41">
        <v>5163</v>
      </c>
      <c r="E55" s="83">
        <v>33513233</v>
      </c>
      <c r="F55" s="130" t="s">
        <v>79</v>
      </c>
      <c r="G55" s="38">
        <v>0</v>
      </c>
      <c r="H55" s="38">
        <v>2.55</v>
      </c>
      <c r="I55" s="326">
        <v>2.55</v>
      </c>
    </row>
    <row r="56" spans="1:12" s="2" customFormat="1" ht="22.5">
      <c r="A56" s="97" t="s">
        <v>87</v>
      </c>
      <c r="B56" s="98" t="s">
        <v>272</v>
      </c>
      <c r="C56" s="99" t="s">
        <v>95</v>
      </c>
      <c r="D56" s="99" t="s">
        <v>95</v>
      </c>
      <c r="E56" s="126" t="s">
        <v>95</v>
      </c>
      <c r="F56" s="127" t="s">
        <v>378</v>
      </c>
      <c r="G56" s="71">
        <f>SUM(G57:G92)</f>
        <v>0</v>
      </c>
      <c r="H56" s="369">
        <f>991.50527+300+1600</f>
        <v>2891.50527</v>
      </c>
      <c r="I56" s="593">
        <f aca="true" t="shared" si="0" ref="I56:I92">SUM(G56+H56)</f>
        <v>2891.50527</v>
      </c>
      <c r="J56" s="48"/>
      <c r="K56" s="594"/>
      <c r="L56" s="594"/>
    </row>
    <row r="57" spans="1:9" ht="12.75" customHeight="1">
      <c r="A57" s="59"/>
      <c r="B57" s="83"/>
      <c r="C57" s="41">
        <v>4349</v>
      </c>
      <c r="D57" s="41">
        <v>5011</v>
      </c>
      <c r="E57" s="83" t="s">
        <v>113</v>
      </c>
      <c r="F57" s="130" t="s">
        <v>74</v>
      </c>
      <c r="G57" s="38">
        <v>0</v>
      </c>
      <c r="H57" s="38">
        <v>135</v>
      </c>
      <c r="I57" s="367">
        <f t="shared" si="0"/>
        <v>135</v>
      </c>
    </row>
    <row r="58" spans="1:9" ht="12.75" customHeight="1">
      <c r="A58" s="59"/>
      <c r="B58" s="83"/>
      <c r="C58" s="41">
        <v>4349</v>
      </c>
      <c r="D58" s="41">
        <v>5011</v>
      </c>
      <c r="E58" s="83" t="s">
        <v>114</v>
      </c>
      <c r="F58" s="130" t="s">
        <v>74</v>
      </c>
      <c r="G58" s="38">
        <v>0</v>
      </c>
      <c r="H58" s="38">
        <v>765</v>
      </c>
      <c r="I58" s="367">
        <f t="shared" si="0"/>
        <v>765</v>
      </c>
    </row>
    <row r="59" spans="1:9" ht="12.75" customHeight="1">
      <c r="A59" s="59"/>
      <c r="B59" s="83"/>
      <c r="C59" s="41">
        <v>4349</v>
      </c>
      <c r="D59" s="41">
        <v>5021</v>
      </c>
      <c r="E59" s="83" t="s">
        <v>113</v>
      </c>
      <c r="F59" s="130" t="s">
        <v>210</v>
      </c>
      <c r="G59" s="38">
        <v>0</v>
      </c>
      <c r="H59" s="38">
        <v>45</v>
      </c>
      <c r="I59" s="367">
        <f t="shared" si="0"/>
        <v>45</v>
      </c>
    </row>
    <row r="60" spans="1:9" ht="12.75" customHeight="1">
      <c r="A60" s="59"/>
      <c r="B60" s="83"/>
      <c r="C60" s="41">
        <v>4349</v>
      </c>
      <c r="D60" s="41">
        <v>5021</v>
      </c>
      <c r="E60" s="83" t="s">
        <v>114</v>
      </c>
      <c r="F60" s="130" t="s">
        <v>210</v>
      </c>
      <c r="G60" s="38">
        <v>0</v>
      </c>
      <c r="H60" s="38">
        <v>255</v>
      </c>
      <c r="I60" s="367">
        <f t="shared" si="0"/>
        <v>255</v>
      </c>
    </row>
    <row r="61" spans="1:13" s="47" customFormat="1" ht="12.75" customHeight="1">
      <c r="A61" s="59"/>
      <c r="B61" s="83"/>
      <c r="C61" s="41">
        <v>4349</v>
      </c>
      <c r="D61" s="41">
        <v>5031</v>
      </c>
      <c r="E61" s="83" t="s">
        <v>113</v>
      </c>
      <c r="F61" s="130" t="s">
        <v>27</v>
      </c>
      <c r="G61" s="38">
        <v>0</v>
      </c>
      <c r="H61" s="38">
        <v>45</v>
      </c>
      <c r="I61" s="367">
        <f t="shared" si="0"/>
        <v>45</v>
      </c>
      <c r="K61" s="1"/>
      <c r="L61" s="1"/>
      <c r="M61" s="1"/>
    </row>
    <row r="62" spans="1:13" s="47" customFormat="1" ht="12.75" customHeight="1">
      <c r="A62" s="59"/>
      <c r="B62" s="83"/>
      <c r="C62" s="41">
        <v>4349</v>
      </c>
      <c r="D62" s="41">
        <v>5031</v>
      </c>
      <c r="E62" s="83" t="s">
        <v>114</v>
      </c>
      <c r="F62" s="130" t="s">
        <v>27</v>
      </c>
      <c r="G62" s="38">
        <v>0</v>
      </c>
      <c r="H62" s="38">
        <v>255</v>
      </c>
      <c r="I62" s="367">
        <f t="shared" si="0"/>
        <v>255</v>
      </c>
      <c r="K62" s="1"/>
      <c r="L62" s="1"/>
      <c r="M62" s="1"/>
    </row>
    <row r="63" spans="1:13" s="47" customFormat="1" ht="12.75" customHeight="1">
      <c r="A63" s="59"/>
      <c r="B63" s="83"/>
      <c r="C63" s="41">
        <v>4349</v>
      </c>
      <c r="D63" s="41">
        <v>5032</v>
      </c>
      <c r="E63" s="83" t="s">
        <v>113</v>
      </c>
      <c r="F63" s="130" t="s">
        <v>76</v>
      </c>
      <c r="G63" s="38">
        <v>0</v>
      </c>
      <c r="H63" s="38">
        <v>16.2</v>
      </c>
      <c r="I63" s="367">
        <f t="shared" si="0"/>
        <v>16.2</v>
      </c>
      <c r="K63" s="1"/>
      <c r="L63" s="1"/>
      <c r="M63" s="1"/>
    </row>
    <row r="64" spans="1:13" s="47" customFormat="1" ht="12.75" customHeight="1">
      <c r="A64" s="59"/>
      <c r="B64" s="83"/>
      <c r="C64" s="41">
        <v>4349</v>
      </c>
      <c r="D64" s="41">
        <v>5032</v>
      </c>
      <c r="E64" s="83" t="s">
        <v>114</v>
      </c>
      <c r="F64" s="130" t="s">
        <v>76</v>
      </c>
      <c r="G64" s="38">
        <v>0</v>
      </c>
      <c r="H64" s="38">
        <v>91.8</v>
      </c>
      <c r="I64" s="367">
        <f t="shared" si="0"/>
        <v>91.8</v>
      </c>
      <c r="K64" s="1"/>
      <c r="L64" s="1"/>
      <c r="M64" s="1"/>
    </row>
    <row r="65" spans="1:13" s="47" customFormat="1" ht="12.75" customHeight="1">
      <c r="A65" s="59"/>
      <c r="B65" s="83"/>
      <c r="C65" s="41">
        <v>4349</v>
      </c>
      <c r="D65" s="41">
        <v>5136</v>
      </c>
      <c r="E65" s="83" t="s">
        <v>113</v>
      </c>
      <c r="F65" s="130" t="s">
        <v>221</v>
      </c>
      <c r="G65" s="38">
        <v>0</v>
      </c>
      <c r="H65" s="38">
        <v>1.5</v>
      </c>
      <c r="I65" s="367">
        <f t="shared" si="0"/>
        <v>1.5</v>
      </c>
      <c r="K65" s="1"/>
      <c r="L65" s="1"/>
      <c r="M65" s="1"/>
    </row>
    <row r="66" spans="1:13" s="47" customFormat="1" ht="12.75" customHeight="1">
      <c r="A66" s="59"/>
      <c r="B66" s="83"/>
      <c r="C66" s="41">
        <v>4349</v>
      </c>
      <c r="D66" s="41">
        <v>5136</v>
      </c>
      <c r="E66" s="83" t="s">
        <v>114</v>
      </c>
      <c r="F66" s="130" t="s">
        <v>221</v>
      </c>
      <c r="G66" s="38">
        <v>0</v>
      </c>
      <c r="H66" s="38">
        <v>8.5</v>
      </c>
      <c r="I66" s="367">
        <f t="shared" si="0"/>
        <v>8.5</v>
      </c>
      <c r="K66" s="1"/>
      <c r="L66" s="1"/>
      <c r="M66" s="1"/>
    </row>
    <row r="67" spans="1:13" s="47" customFormat="1" ht="12.75" customHeight="1" hidden="1">
      <c r="A67" s="59"/>
      <c r="B67" s="83"/>
      <c r="C67" s="41">
        <v>4349</v>
      </c>
      <c r="D67" s="41">
        <v>5137</v>
      </c>
      <c r="E67" s="83" t="s">
        <v>113</v>
      </c>
      <c r="F67" s="130" t="s">
        <v>77</v>
      </c>
      <c r="G67" s="38">
        <v>0</v>
      </c>
      <c r="H67" s="38">
        <v>0</v>
      </c>
      <c r="I67" s="367">
        <f t="shared" si="0"/>
        <v>0</v>
      </c>
      <c r="K67" s="1"/>
      <c r="L67" s="1"/>
      <c r="M67" s="1"/>
    </row>
    <row r="68" spans="1:13" s="47" customFormat="1" ht="12.75" customHeight="1" hidden="1">
      <c r="A68" s="59"/>
      <c r="B68" s="83"/>
      <c r="C68" s="41">
        <v>4349</v>
      </c>
      <c r="D68" s="41">
        <v>5137</v>
      </c>
      <c r="E68" s="83" t="s">
        <v>114</v>
      </c>
      <c r="F68" s="130" t="s">
        <v>77</v>
      </c>
      <c r="G68" s="38">
        <v>0</v>
      </c>
      <c r="H68" s="38">
        <v>0</v>
      </c>
      <c r="I68" s="367">
        <f t="shared" si="0"/>
        <v>0</v>
      </c>
      <c r="K68" s="1"/>
      <c r="L68" s="1"/>
      <c r="M68" s="1"/>
    </row>
    <row r="69" spans="1:13" s="47" customFormat="1" ht="12.75" customHeight="1">
      <c r="A69" s="59"/>
      <c r="B69" s="83"/>
      <c r="C69" s="41">
        <v>4349</v>
      </c>
      <c r="D69" s="41">
        <v>5139</v>
      </c>
      <c r="E69" s="83" t="s">
        <v>113</v>
      </c>
      <c r="F69" s="130" t="s">
        <v>78</v>
      </c>
      <c r="G69" s="38">
        <v>0</v>
      </c>
      <c r="H69" s="38">
        <v>22.5</v>
      </c>
      <c r="I69" s="367">
        <f t="shared" si="0"/>
        <v>22.5</v>
      </c>
      <c r="K69" s="1"/>
      <c r="L69" s="1"/>
      <c r="M69" s="1"/>
    </row>
    <row r="70" spans="1:13" s="47" customFormat="1" ht="12.75" customHeight="1">
      <c r="A70" s="59"/>
      <c r="B70" s="83"/>
      <c r="C70" s="41">
        <v>4349</v>
      </c>
      <c r="D70" s="41">
        <v>5139</v>
      </c>
      <c r="E70" s="83" t="s">
        <v>114</v>
      </c>
      <c r="F70" s="130" t="s">
        <v>78</v>
      </c>
      <c r="G70" s="38">
        <v>0</v>
      </c>
      <c r="H70" s="38">
        <v>127.5</v>
      </c>
      <c r="I70" s="367">
        <f t="shared" si="0"/>
        <v>127.5</v>
      </c>
      <c r="K70" s="1"/>
      <c r="L70" s="1"/>
      <c r="M70" s="1"/>
    </row>
    <row r="71" spans="1:13" s="47" customFormat="1" ht="12.75" customHeight="1" hidden="1">
      <c r="A71" s="59"/>
      <c r="B71" s="83"/>
      <c r="C71" s="41">
        <v>4349</v>
      </c>
      <c r="D71" s="41">
        <v>5161</v>
      </c>
      <c r="E71" s="83" t="s">
        <v>113</v>
      </c>
      <c r="F71" s="130" t="s">
        <v>14</v>
      </c>
      <c r="G71" s="38">
        <v>0</v>
      </c>
      <c r="H71" s="38">
        <v>0</v>
      </c>
      <c r="I71" s="367">
        <f t="shared" si="0"/>
        <v>0</v>
      </c>
      <c r="K71" s="1"/>
      <c r="L71" s="1"/>
      <c r="M71" s="1"/>
    </row>
    <row r="72" spans="1:13" s="47" customFormat="1" ht="12.75" customHeight="1" hidden="1">
      <c r="A72" s="59"/>
      <c r="B72" s="83"/>
      <c r="C72" s="41">
        <v>4349</v>
      </c>
      <c r="D72" s="41">
        <v>5161</v>
      </c>
      <c r="E72" s="83" t="s">
        <v>114</v>
      </c>
      <c r="F72" s="130" t="s">
        <v>14</v>
      </c>
      <c r="G72" s="38">
        <v>0</v>
      </c>
      <c r="H72" s="38">
        <v>0</v>
      </c>
      <c r="I72" s="367">
        <f t="shared" si="0"/>
        <v>0</v>
      </c>
      <c r="K72" s="1"/>
      <c r="L72" s="1"/>
      <c r="M72" s="1"/>
    </row>
    <row r="73" spans="1:13" s="47" customFormat="1" ht="12.75" customHeight="1">
      <c r="A73" s="59"/>
      <c r="B73" s="83"/>
      <c r="C73" s="41">
        <v>4349</v>
      </c>
      <c r="D73" s="41">
        <v>5162</v>
      </c>
      <c r="E73" s="83" t="s">
        <v>113</v>
      </c>
      <c r="F73" s="130" t="s">
        <v>220</v>
      </c>
      <c r="G73" s="38">
        <v>0</v>
      </c>
      <c r="H73" s="38">
        <v>3</v>
      </c>
      <c r="I73" s="367">
        <f t="shared" si="0"/>
        <v>3</v>
      </c>
      <c r="K73" s="1"/>
      <c r="L73" s="1"/>
      <c r="M73" s="1"/>
    </row>
    <row r="74" spans="1:13" s="47" customFormat="1" ht="12.75" customHeight="1">
      <c r="A74" s="59"/>
      <c r="B74" s="83"/>
      <c r="C74" s="41">
        <v>4349</v>
      </c>
      <c r="D74" s="41">
        <v>5162</v>
      </c>
      <c r="E74" s="83" t="s">
        <v>114</v>
      </c>
      <c r="F74" s="130" t="s">
        <v>220</v>
      </c>
      <c r="G74" s="38">
        <v>0</v>
      </c>
      <c r="H74" s="38">
        <v>17</v>
      </c>
      <c r="I74" s="367">
        <f t="shared" si="0"/>
        <v>17</v>
      </c>
      <c r="K74" s="1"/>
      <c r="L74" s="1"/>
      <c r="M74" s="1"/>
    </row>
    <row r="75" spans="1:13" s="47" customFormat="1" ht="12.75" customHeight="1" hidden="1">
      <c r="A75" s="59"/>
      <c r="B75" s="83"/>
      <c r="C75" s="41">
        <v>4349</v>
      </c>
      <c r="D75" s="41">
        <v>5163</v>
      </c>
      <c r="E75" s="83" t="s">
        <v>113</v>
      </c>
      <c r="F75" s="130" t="s">
        <v>79</v>
      </c>
      <c r="G75" s="38">
        <v>0</v>
      </c>
      <c r="H75" s="38">
        <v>0</v>
      </c>
      <c r="I75" s="367">
        <f t="shared" si="0"/>
        <v>0</v>
      </c>
      <c r="K75" s="1"/>
      <c r="L75" s="1"/>
      <c r="M75" s="1"/>
    </row>
    <row r="76" spans="1:13" s="47" customFormat="1" ht="12.75" customHeight="1" hidden="1">
      <c r="A76" s="59"/>
      <c r="B76" s="83"/>
      <c r="C76" s="41">
        <v>4349</v>
      </c>
      <c r="D76" s="41">
        <v>5163</v>
      </c>
      <c r="E76" s="83" t="s">
        <v>114</v>
      </c>
      <c r="F76" s="130" t="s">
        <v>79</v>
      </c>
      <c r="G76" s="38">
        <v>0</v>
      </c>
      <c r="H76" s="38">
        <v>0</v>
      </c>
      <c r="I76" s="367">
        <f t="shared" si="0"/>
        <v>0</v>
      </c>
      <c r="K76" s="1"/>
      <c r="L76" s="1"/>
      <c r="M76" s="1"/>
    </row>
    <row r="77" spans="1:12" ht="12.75" customHeight="1" hidden="1">
      <c r="A77" s="59"/>
      <c r="B77" s="83"/>
      <c r="C77" s="41">
        <v>4349</v>
      </c>
      <c r="D77" s="41">
        <v>5164</v>
      </c>
      <c r="E77" s="83" t="s">
        <v>113</v>
      </c>
      <c r="F77" s="130" t="s">
        <v>80</v>
      </c>
      <c r="G77" s="38">
        <v>0</v>
      </c>
      <c r="H77" s="38">
        <v>0</v>
      </c>
      <c r="I77" s="367">
        <f t="shared" si="0"/>
        <v>0</v>
      </c>
      <c r="L77" s="340"/>
    </row>
    <row r="78" spans="1:12" ht="12.75" customHeight="1" hidden="1">
      <c r="A78" s="59"/>
      <c r="B78" s="83"/>
      <c r="C78" s="41">
        <v>4349</v>
      </c>
      <c r="D78" s="41">
        <v>5164</v>
      </c>
      <c r="E78" s="83" t="s">
        <v>114</v>
      </c>
      <c r="F78" s="130" t="s">
        <v>80</v>
      </c>
      <c r="G78" s="38">
        <v>0</v>
      </c>
      <c r="H78" s="38">
        <v>0</v>
      </c>
      <c r="I78" s="367">
        <f t="shared" si="0"/>
        <v>0</v>
      </c>
      <c r="L78" s="340"/>
    </row>
    <row r="79" spans="1:9" ht="12.75" customHeight="1">
      <c r="A79" s="59"/>
      <c r="B79" s="83"/>
      <c r="C79" s="41">
        <v>4349</v>
      </c>
      <c r="D79" s="41">
        <v>5166</v>
      </c>
      <c r="E79" s="83" t="s">
        <v>113</v>
      </c>
      <c r="F79" s="130" t="s">
        <v>81</v>
      </c>
      <c r="G79" s="38">
        <v>0</v>
      </c>
      <c r="H79" s="38">
        <v>45</v>
      </c>
      <c r="I79" s="367">
        <f t="shared" si="0"/>
        <v>45</v>
      </c>
    </row>
    <row r="80" spans="1:9" ht="12.75" customHeight="1">
      <c r="A80" s="59"/>
      <c r="B80" s="83"/>
      <c r="C80" s="41">
        <v>4349</v>
      </c>
      <c r="D80" s="41">
        <v>5166</v>
      </c>
      <c r="E80" s="83" t="s">
        <v>114</v>
      </c>
      <c r="F80" s="130" t="s">
        <v>81</v>
      </c>
      <c r="G80" s="38">
        <v>0</v>
      </c>
      <c r="H80" s="38">
        <v>255</v>
      </c>
      <c r="I80" s="367">
        <f t="shared" si="0"/>
        <v>255</v>
      </c>
    </row>
    <row r="81" spans="1:9" ht="12.75" customHeight="1">
      <c r="A81" s="59"/>
      <c r="B81" s="83"/>
      <c r="C81" s="41">
        <v>4349</v>
      </c>
      <c r="D81" s="41">
        <v>5167</v>
      </c>
      <c r="E81" s="83" t="s">
        <v>113</v>
      </c>
      <c r="F81" s="130" t="s">
        <v>82</v>
      </c>
      <c r="G81" s="38">
        <v>0</v>
      </c>
      <c r="H81" s="38">
        <v>1.8</v>
      </c>
      <c r="I81" s="367">
        <f t="shared" si="0"/>
        <v>1.8</v>
      </c>
    </row>
    <row r="82" spans="1:9" ht="12.75" customHeight="1">
      <c r="A82" s="59"/>
      <c r="B82" s="83"/>
      <c r="C82" s="41">
        <v>4349</v>
      </c>
      <c r="D82" s="41">
        <v>5167</v>
      </c>
      <c r="E82" s="83" t="s">
        <v>114</v>
      </c>
      <c r="F82" s="130" t="s">
        <v>82</v>
      </c>
      <c r="G82" s="38">
        <v>0</v>
      </c>
      <c r="H82" s="38">
        <v>10.2</v>
      </c>
      <c r="I82" s="367">
        <f t="shared" si="0"/>
        <v>10.2</v>
      </c>
    </row>
    <row r="83" spans="1:9" ht="12.75" customHeight="1">
      <c r="A83" s="59"/>
      <c r="B83" s="83"/>
      <c r="C83" s="41">
        <v>4349</v>
      </c>
      <c r="D83" s="41">
        <v>5169</v>
      </c>
      <c r="E83" s="83" t="s">
        <v>113</v>
      </c>
      <c r="F83" s="130" t="s">
        <v>83</v>
      </c>
      <c r="G83" s="38">
        <v>0</v>
      </c>
      <c r="H83" s="566">
        <v>103.7258</v>
      </c>
      <c r="I83" s="595">
        <f t="shared" si="0"/>
        <v>103.7258</v>
      </c>
    </row>
    <row r="84" spans="1:9" ht="12.75" customHeight="1">
      <c r="A84" s="59"/>
      <c r="B84" s="83"/>
      <c r="C84" s="41">
        <v>4349</v>
      </c>
      <c r="D84" s="41">
        <v>5169</v>
      </c>
      <c r="E84" s="83" t="s">
        <v>114</v>
      </c>
      <c r="F84" s="130" t="s">
        <v>83</v>
      </c>
      <c r="G84" s="38">
        <v>0</v>
      </c>
      <c r="H84" s="566">
        <v>587.77947</v>
      </c>
      <c r="I84" s="595">
        <f t="shared" si="0"/>
        <v>587.77947</v>
      </c>
    </row>
    <row r="85" spans="1:9" ht="12.75" customHeight="1">
      <c r="A85" s="59"/>
      <c r="B85" s="83"/>
      <c r="C85" s="41">
        <v>4349</v>
      </c>
      <c r="D85" s="41">
        <v>5173</v>
      </c>
      <c r="E85" s="83" t="s">
        <v>113</v>
      </c>
      <c r="F85" s="130" t="s">
        <v>84</v>
      </c>
      <c r="G85" s="38">
        <v>0</v>
      </c>
      <c r="H85" s="38">
        <v>7.5</v>
      </c>
      <c r="I85" s="367">
        <f t="shared" si="0"/>
        <v>7.5</v>
      </c>
    </row>
    <row r="86" spans="1:9" ht="12.75" customHeight="1">
      <c r="A86" s="59"/>
      <c r="B86" s="83"/>
      <c r="C86" s="41">
        <v>4349</v>
      </c>
      <c r="D86" s="41">
        <v>5173</v>
      </c>
      <c r="E86" s="83" t="s">
        <v>114</v>
      </c>
      <c r="F86" s="130" t="s">
        <v>84</v>
      </c>
      <c r="G86" s="38">
        <v>0</v>
      </c>
      <c r="H86" s="38">
        <v>42.5</v>
      </c>
      <c r="I86" s="367">
        <f t="shared" si="0"/>
        <v>42.5</v>
      </c>
    </row>
    <row r="87" spans="1:9" ht="12.75" customHeight="1">
      <c r="A87" s="59"/>
      <c r="B87" s="83"/>
      <c r="C87" s="41">
        <v>4349</v>
      </c>
      <c r="D87" s="41">
        <v>5175</v>
      </c>
      <c r="E87" s="83" t="s">
        <v>113</v>
      </c>
      <c r="F87" s="130" t="s">
        <v>28</v>
      </c>
      <c r="G87" s="38">
        <v>0</v>
      </c>
      <c r="H87" s="38">
        <v>3</v>
      </c>
      <c r="I87" s="367">
        <f t="shared" si="0"/>
        <v>3</v>
      </c>
    </row>
    <row r="88" spans="1:9" ht="12.75" customHeight="1">
      <c r="A88" s="59"/>
      <c r="B88" s="83"/>
      <c r="C88" s="41">
        <v>4349</v>
      </c>
      <c r="D88" s="41">
        <v>5175</v>
      </c>
      <c r="E88" s="83" t="s">
        <v>114</v>
      </c>
      <c r="F88" s="130" t="s">
        <v>28</v>
      </c>
      <c r="G88" s="38">
        <v>0</v>
      </c>
      <c r="H88" s="38">
        <v>17</v>
      </c>
      <c r="I88" s="367">
        <f t="shared" si="0"/>
        <v>17</v>
      </c>
    </row>
    <row r="89" spans="1:9" ht="12.75" customHeight="1">
      <c r="A89" s="59"/>
      <c r="B89" s="83"/>
      <c r="C89" s="41">
        <v>4349</v>
      </c>
      <c r="D89" s="41">
        <v>5424</v>
      </c>
      <c r="E89" s="83" t="s">
        <v>113</v>
      </c>
      <c r="F89" s="130" t="s">
        <v>169</v>
      </c>
      <c r="G89" s="38">
        <v>0</v>
      </c>
      <c r="H89" s="38">
        <v>3</v>
      </c>
      <c r="I89" s="367">
        <f t="shared" si="0"/>
        <v>3</v>
      </c>
    </row>
    <row r="90" spans="1:9" ht="12.75" customHeight="1">
      <c r="A90" s="59"/>
      <c r="B90" s="83"/>
      <c r="C90" s="41">
        <v>4349</v>
      </c>
      <c r="D90" s="41">
        <v>5424</v>
      </c>
      <c r="E90" s="83" t="s">
        <v>114</v>
      </c>
      <c r="F90" s="130" t="s">
        <v>169</v>
      </c>
      <c r="G90" s="38">
        <v>0</v>
      </c>
      <c r="H90" s="38">
        <v>17</v>
      </c>
      <c r="I90" s="367">
        <f t="shared" si="0"/>
        <v>17</v>
      </c>
    </row>
    <row r="91" spans="1:9" ht="12.75" customHeight="1">
      <c r="A91" s="59"/>
      <c r="B91" s="83"/>
      <c r="C91" s="41">
        <v>6310</v>
      </c>
      <c r="D91" s="41">
        <v>5163</v>
      </c>
      <c r="E91" s="83" t="s">
        <v>113</v>
      </c>
      <c r="F91" s="130" t="s">
        <v>79</v>
      </c>
      <c r="G91" s="38">
        <v>0</v>
      </c>
      <c r="H91" s="38">
        <v>1.5</v>
      </c>
      <c r="I91" s="367">
        <f t="shared" si="0"/>
        <v>1.5</v>
      </c>
    </row>
    <row r="92" spans="1:9" ht="13.5" customHeight="1">
      <c r="A92" s="59"/>
      <c r="B92" s="83"/>
      <c r="C92" s="41">
        <v>6310</v>
      </c>
      <c r="D92" s="41">
        <v>5163</v>
      </c>
      <c r="E92" s="83" t="s">
        <v>114</v>
      </c>
      <c r="F92" s="130" t="s">
        <v>79</v>
      </c>
      <c r="G92" s="38">
        <v>0</v>
      </c>
      <c r="H92" s="38">
        <v>8.5</v>
      </c>
      <c r="I92" s="367">
        <f t="shared" si="0"/>
        <v>8.5</v>
      </c>
    </row>
    <row r="93" spans="1:13" ht="33.75" customHeight="1">
      <c r="A93" s="597" t="s">
        <v>101</v>
      </c>
      <c r="B93" s="387" t="s">
        <v>308</v>
      </c>
      <c r="C93" s="385" t="s">
        <v>95</v>
      </c>
      <c r="D93" s="385" t="s">
        <v>95</v>
      </c>
      <c r="E93" s="386" t="s">
        <v>95</v>
      </c>
      <c r="F93" s="388" t="s">
        <v>309</v>
      </c>
      <c r="G93" s="389">
        <f>G94</f>
        <v>3700</v>
      </c>
      <c r="H93" s="389">
        <f>H94</f>
        <v>4000</v>
      </c>
      <c r="I93" s="394">
        <f aca="true" t="shared" si="1" ref="I93:I102">G93+H93</f>
        <v>7700</v>
      </c>
      <c r="K93" s="596"/>
      <c r="L93" s="598"/>
      <c r="M93" s="599"/>
    </row>
    <row r="94" spans="1:13" ht="13.5" customHeight="1">
      <c r="A94" s="600"/>
      <c r="B94" s="601"/>
      <c r="C94" s="601" t="s">
        <v>310</v>
      </c>
      <c r="D94" s="602">
        <v>6121</v>
      </c>
      <c r="E94" s="603" t="s">
        <v>110</v>
      </c>
      <c r="F94" s="604" t="s">
        <v>311</v>
      </c>
      <c r="G94" s="605">
        <v>3700</v>
      </c>
      <c r="H94" s="606">
        <v>4000</v>
      </c>
      <c r="I94" s="607">
        <f t="shared" si="1"/>
        <v>7700</v>
      </c>
      <c r="K94" s="793"/>
      <c r="L94" s="793"/>
      <c r="M94" s="793"/>
    </row>
    <row r="95" spans="1:13" ht="22.5">
      <c r="A95" s="608" t="s">
        <v>101</v>
      </c>
      <c r="B95" s="390" t="s">
        <v>312</v>
      </c>
      <c r="C95" s="385" t="s">
        <v>95</v>
      </c>
      <c r="D95" s="385" t="s">
        <v>95</v>
      </c>
      <c r="E95" s="386" t="s">
        <v>95</v>
      </c>
      <c r="F95" s="391" t="s">
        <v>313</v>
      </c>
      <c r="G95" s="392">
        <f>G96</f>
        <v>2990</v>
      </c>
      <c r="H95" s="392">
        <f>H96</f>
        <v>0</v>
      </c>
      <c r="I95" s="395">
        <f t="shared" si="1"/>
        <v>2990</v>
      </c>
      <c r="K95" s="793"/>
      <c r="L95" s="793"/>
      <c r="M95" s="793"/>
    </row>
    <row r="96" spans="1:13" ht="12.75">
      <c r="A96" s="600"/>
      <c r="B96" s="601"/>
      <c r="C96" s="601" t="s">
        <v>310</v>
      </c>
      <c r="D96" s="602">
        <v>6121</v>
      </c>
      <c r="E96" s="603" t="s">
        <v>110</v>
      </c>
      <c r="F96" s="604" t="s">
        <v>311</v>
      </c>
      <c r="G96" s="605">
        <v>2990</v>
      </c>
      <c r="H96" s="606">
        <v>0</v>
      </c>
      <c r="I96" s="607">
        <f t="shared" si="1"/>
        <v>2990</v>
      </c>
      <c r="K96" s="793"/>
      <c r="L96" s="793"/>
      <c r="M96" s="793"/>
    </row>
    <row r="97" spans="1:13" ht="22.5">
      <c r="A97" s="608" t="s">
        <v>101</v>
      </c>
      <c r="B97" s="393" t="s">
        <v>314</v>
      </c>
      <c r="C97" s="385" t="s">
        <v>95</v>
      </c>
      <c r="D97" s="385" t="s">
        <v>95</v>
      </c>
      <c r="E97" s="386" t="s">
        <v>95</v>
      </c>
      <c r="F97" s="391" t="s">
        <v>57</v>
      </c>
      <c r="G97" s="392">
        <f>G98</f>
        <v>2060</v>
      </c>
      <c r="H97" s="392">
        <f>H98</f>
        <v>0</v>
      </c>
      <c r="I97" s="395">
        <f t="shared" si="1"/>
        <v>2060</v>
      </c>
      <c r="K97" s="793"/>
      <c r="L97" s="793"/>
      <c r="M97" s="793"/>
    </row>
    <row r="98" spans="1:13" ht="12.75">
      <c r="A98" s="600"/>
      <c r="B98" s="601"/>
      <c r="C98" s="601" t="s">
        <v>310</v>
      </c>
      <c r="D98" s="602">
        <v>6121</v>
      </c>
      <c r="E98" s="603" t="s">
        <v>110</v>
      </c>
      <c r="F98" s="604" t="s">
        <v>311</v>
      </c>
      <c r="G98" s="605">
        <v>2060</v>
      </c>
      <c r="H98" s="606">
        <v>0</v>
      </c>
      <c r="I98" s="607">
        <f t="shared" si="1"/>
        <v>2060</v>
      </c>
      <c r="K98" s="793"/>
      <c r="L98" s="793"/>
      <c r="M98" s="793"/>
    </row>
    <row r="99" spans="1:13" ht="22.5">
      <c r="A99" s="608" t="s">
        <v>101</v>
      </c>
      <c r="B99" s="393" t="s">
        <v>315</v>
      </c>
      <c r="C99" s="385" t="s">
        <v>95</v>
      </c>
      <c r="D99" s="385" t="s">
        <v>95</v>
      </c>
      <c r="E99" s="386" t="s">
        <v>95</v>
      </c>
      <c r="F99" s="391" t="s">
        <v>58</v>
      </c>
      <c r="G99" s="392">
        <f>G100</f>
        <v>2830</v>
      </c>
      <c r="H99" s="392">
        <f>H100</f>
        <v>2825</v>
      </c>
      <c r="I99" s="395">
        <f t="shared" si="1"/>
        <v>5655</v>
      </c>
      <c r="K99" s="793"/>
      <c r="L99" s="793"/>
      <c r="M99" s="793"/>
    </row>
    <row r="100" spans="1:13" ht="12.75">
      <c r="A100" s="600"/>
      <c r="B100" s="601"/>
      <c r="C100" s="601" t="s">
        <v>310</v>
      </c>
      <c r="D100" s="602">
        <v>6121</v>
      </c>
      <c r="E100" s="603" t="s">
        <v>110</v>
      </c>
      <c r="F100" s="604" t="s">
        <v>311</v>
      </c>
      <c r="G100" s="605">
        <v>2830</v>
      </c>
      <c r="H100" s="606">
        <v>2825</v>
      </c>
      <c r="I100" s="607">
        <f t="shared" si="1"/>
        <v>5655</v>
      </c>
      <c r="K100" s="793"/>
      <c r="L100" s="793"/>
      <c r="M100" s="793"/>
    </row>
    <row r="101" spans="1:13" ht="22.5">
      <c r="A101" s="608" t="s">
        <v>101</v>
      </c>
      <c r="B101" s="393" t="s">
        <v>316</v>
      </c>
      <c r="C101" s="385" t="s">
        <v>95</v>
      </c>
      <c r="D101" s="385" t="s">
        <v>95</v>
      </c>
      <c r="E101" s="386" t="s">
        <v>95</v>
      </c>
      <c r="F101" s="391" t="s">
        <v>59</v>
      </c>
      <c r="G101" s="392">
        <f>G102</f>
        <v>3420</v>
      </c>
      <c r="H101" s="392">
        <f>H102</f>
        <v>0</v>
      </c>
      <c r="I101" s="395">
        <f t="shared" si="1"/>
        <v>3420</v>
      </c>
      <c r="K101" s="793"/>
      <c r="L101" s="793"/>
      <c r="M101" s="793"/>
    </row>
    <row r="102" spans="1:13" ht="13.5" thickBot="1">
      <c r="A102" s="609"/>
      <c r="B102" s="610"/>
      <c r="C102" s="610" t="s">
        <v>310</v>
      </c>
      <c r="D102" s="611">
        <v>6121</v>
      </c>
      <c r="E102" s="612" t="s">
        <v>110</v>
      </c>
      <c r="F102" s="613" t="s">
        <v>311</v>
      </c>
      <c r="G102" s="614">
        <v>3420</v>
      </c>
      <c r="H102" s="615">
        <v>0</v>
      </c>
      <c r="I102" s="616">
        <f t="shared" si="1"/>
        <v>3420</v>
      </c>
      <c r="K102" s="793"/>
      <c r="L102" s="793"/>
      <c r="M102" s="793"/>
    </row>
  </sheetData>
  <sheetProtection/>
  <mergeCells count="4">
    <mergeCell ref="A3:I3"/>
    <mergeCell ref="A5:I5"/>
    <mergeCell ref="A7:I7"/>
    <mergeCell ref="K94:M102"/>
  </mergeCells>
  <printOptions/>
  <pageMargins left="0.15748031496062992" right="0.11811023622047245" top="0.3937007874015748" bottom="0.3937007874015748" header="0" footer="0"/>
  <pageSetup fitToHeight="4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K88"/>
  <sheetViews>
    <sheetView zoomScalePageLayoutView="0" workbookViewId="0" topLeftCell="A1">
      <selection activeCell="B4" sqref="B4"/>
    </sheetView>
  </sheetViews>
  <sheetFormatPr defaultColWidth="9.140625" defaultRowHeight="15" customHeight="1"/>
  <cols>
    <col min="1" max="1" width="3.140625" style="20" customWidth="1"/>
    <col min="2" max="2" width="9.28125" style="267" customWidth="1"/>
    <col min="3" max="3" width="4.421875" style="20" bestFit="1" customWidth="1"/>
    <col min="4" max="4" width="4.7109375" style="20" customWidth="1"/>
    <col min="5" max="5" width="9.7109375" style="20" customWidth="1"/>
    <col min="6" max="6" width="33.57421875" style="2" customWidth="1"/>
    <col min="7" max="7" width="9.140625" style="24" customWidth="1"/>
    <col min="8" max="8" width="11.28125" style="24" bestFit="1" customWidth="1"/>
    <col min="9" max="9" width="10.140625" style="586" bestFit="1" customWidth="1"/>
    <col min="10" max="10" width="10.00390625" style="20" bestFit="1" customWidth="1"/>
    <col min="11" max="16384" width="9.140625" style="20" customWidth="1"/>
  </cols>
  <sheetData>
    <row r="1" spans="1:9" s="19" customFormat="1" ht="15" customHeight="1">
      <c r="A1" s="62"/>
      <c r="B1" s="264"/>
      <c r="C1" s="62"/>
      <c r="D1" s="62"/>
      <c r="E1" s="62"/>
      <c r="F1" s="62"/>
      <c r="G1" s="62"/>
      <c r="H1" s="62"/>
      <c r="I1" s="769" t="str">
        <f>'92301'!I1</f>
        <v>Příloha č. 1 k ZR-RO č. 27/13</v>
      </c>
    </row>
    <row r="2" spans="1:9" s="19" customFormat="1" ht="15" customHeight="1">
      <c r="A2" s="18"/>
      <c r="B2" s="265"/>
      <c r="C2" s="18"/>
      <c r="D2" s="18"/>
      <c r="E2" s="18"/>
      <c r="F2" s="18"/>
      <c r="G2" s="18"/>
      <c r="H2" s="18"/>
      <c r="I2" s="39"/>
    </row>
    <row r="3" spans="1:9" ht="18" customHeight="1">
      <c r="A3" s="794" t="s">
        <v>302</v>
      </c>
      <c r="B3" s="794"/>
      <c r="C3" s="794"/>
      <c r="D3" s="794"/>
      <c r="E3" s="794"/>
      <c r="F3" s="794"/>
      <c r="G3" s="794"/>
      <c r="H3" s="794"/>
      <c r="I3" s="794"/>
    </row>
    <row r="4" spans="1:9" ht="15" customHeight="1">
      <c r="A4" s="21"/>
      <c r="B4" s="266"/>
      <c r="C4" s="21"/>
      <c r="D4" s="21"/>
      <c r="E4" s="21"/>
      <c r="F4" s="21"/>
      <c r="G4" s="21"/>
      <c r="H4" s="21"/>
      <c r="I4" s="562"/>
    </row>
    <row r="5" spans="1:9" ht="15" customHeight="1">
      <c r="A5" s="791" t="s">
        <v>222</v>
      </c>
      <c r="B5" s="791"/>
      <c r="C5" s="791"/>
      <c r="D5" s="791"/>
      <c r="E5" s="791"/>
      <c r="F5" s="791"/>
      <c r="G5" s="791"/>
      <c r="H5" s="791"/>
      <c r="I5" s="791"/>
    </row>
    <row r="6" spans="1:9" ht="15" customHeight="1">
      <c r="A6" s="21"/>
      <c r="B6" s="266"/>
      <c r="C6" s="21"/>
      <c r="D6" s="21"/>
      <c r="E6" s="21"/>
      <c r="F6" s="21"/>
      <c r="G6" s="21"/>
      <c r="H6" s="562"/>
      <c r="I6" s="562"/>
    </row>
    <row r="7" spans="1:9" ht="15" customHeight="1">
      <c r="A7" s="792" t="s">
        <v>223</v>
      </c>
      <c r="B7" s="792"/>
      <c r="C7" s="792"/>
      <c r="D7" s="792"/>
      <c r="E7" s="792"/>
      <c r="F7" s="792"/>
      <c r="G7" s="792"/>
      <c r="H7" s="792"/>
      <c r="I7" s="792"/>
    </row>
    <row r="8" spans="1:9" ht="15" customHeight="1" thickBot="1">
      <c r="A8" s="444"/>
      <c r="B8" s="444"/>
      <c r="C8" s="444"/>
      <c r="D8" s="444"/>
      <c r="E8" s="444"/>
      <c r="F8" s="444"/>
      <c r="G8" s="444"/>
      <c r="H8" s="20"/>
      <c r="I8" s="119" t="s">
        <v>96</v>
      </c>
    </row>
    <row r="9" spans="1:9" ht="24" customHeight="1" thickBot="1">
      <c r="A9" s="5" t="s">
        <v>97</v>
      </c>
      <c r="B9" s="268" t="s">
        <v>98</v>
      </c>
      <c r="C9" s="6" t="s">
        <v>99</v>
      </c>
      <c r="D9" s="6" t="s">
        <v>100</v>
      </c>
      <c r="E9" s="187" t="s">
        <v>71</v>
      </c>
      <c r="F9" s="33" t="s">
        <v>72</v>
      </c>
      <c r="G9" s="452" t="s">
        <v>298</v>
      </c>
      <c r="H9" s="453" t="s">
        <v>301</v>
      </c>
      <c r="I9" s="454" t="s">
        <v>299</v>
      </c>
    </row>
    <row r="10" spans="1:10" ht="23.25" customHeight="1">
      <c r="A10" s="402" t="s">
        <v>101</v>
      </c>
      <c r="B10" s="403" t="s">
        <v>95</v>
      </c>
      <c r="C10" s="404" t="s">
        <v>95</v>
      </c>
      <c r="D10" s="404" t="s">
        <v>95</v>
      </c>
      <c r="E10" s="404" t="s">
        <v>95</v>
      </c>
      <c r="F10" s="405" t="s">
        <v>330</v>
      </c>
      <c r="G10" s="406">
        <f>SUM(G11+G55+G57+G66+G76+G78+G80+G83+G86)</f>
        <v>0</v>
      </c>
      <c r="H10" s="716">
        <f>SUM(H11+H55+H57+H66+H76+H78+H80+H83+H86)</f>
        <v>265696</v>
      </c>
      <c r="I10" s="407">
        <f>SUM(I11+I55+I57+I66+I76+I78+I80+I83+I86)</f>
        <v>265696</v>
      </c>
      <c r="J10" s="82"/>
    </row>
    <row r="11" spans="1:11" s="43" customFormat="1" ht="15" customHeight="1">
      <c r="A11" s="44" t="s">
        <v>95</v>
      </c>
      <c r="B11" s="269" t="s">
        <v>95</v>
      </c>
      <c r="C11" s="46" t="s">
        <v>95</v>
      </c>
      <c r="D11" s="46" t="s">
        <v>95</v>
      </c>
      <c r="E11" s="45" t="s">
        <v>95</v>
      </c>
      <c r="F11" s="188" t="s">
        <v>43</v>
      </c>
      <c r="G11" s="189">
        <f>SUM(G12+G21+G23+G25+G27+G29+G31+G33+G42+G51+G53)</f>
        <v>0</v>
      </c>
      <c r="H11" s="189">
        <f>SUM(H12+H21+H23+H25+H27+H29+H31+H33+H42+H51+H53)</f>
        <v>142135</v>
      </c>
      <c r="I11" s="397">
        <f>SUM(I12+I21+I23+I25+I27+I29+I31+I33+I42+I51+I53)</f>
        <v>142135</v>
      </c>
      <c r="J11" s="334"/>
      <c r="K11" s="321"/>
    </row>
    <row r="12" spans="1:9" ht="15" customHeight="1">
      <c r="A12" s="29" t="s">
        <v>101</v>
      </c>
      <c r="B12" s="270" t="s">
        <v>279</v>
      </c>
      <c r="C12" s="31" t="s">
        <v>95</v>
      </c>
      <c r="D12" s="31" t="s">
        <v>95</v>
      </c>
      <c r="E12" s="185" t="s">
        <v>95</v>
      </c>
      <c r="F12" s="145" t="s">
        <v>160</v>
      </c>
      <c r="G12" s="58">
        <f>SUM(G13:G20)</f>
        <v>0</v>
      </c>
      <c r="H12" s="58">
        <f>SUM(H13:H20)</f>
        <v>49388</v>
      </c>
      <c r="I12" s="366">
        <f>SUM(I13:I20)</f>
        <v>49388</v>
      </c>
    </row>
    <row r="13" spans="1:9" ht="15" customHeight="1">
      <c r="A13" s="59"/>
      <c r="B13" s="245" t="str">
        <f>B12</f>
        <v>0650420000</v>
      </c>
      <c r="C13" s="41">
        <v>2212</v>
      </c>
      <c r="D13" s="41">
        <v>5139</v>
      </c>
      <c r="E13" s="83" t="s">
        <v>224</v>
      </c>
      <c r="F13" s="130" t="s">
        <v>203</v>
      </c>
      <c r="G13" s="38">
        <v>0</v>
      </c>
      <c r="H13" s="38">
        <v>1.5</v>
      </c>
      <c r="I13" s="326">
        <f aca="true" t="shared" si="0" ref="I13:I20">SUM(G13+H13)</f>
        <v>1.5</v>
      </c>
    </row>
    <row r="14" spans="1:9" ht="15" customHeight="1">
      <c r="A14" s="59"/>
      <c r="B14" s="245" t="str">
        <f>B12</f>
        <v>0650420000</v>
      </c>
      <c r="C14" s="41">
        <v>2212</v>
      </c>
      <c r="D14" s="41">
        <v>5139</v>
      </c>
      <c r="E14" s="83" t="s">
        <v>116</v>
      </c>
      <c r="F14" s="130" t="s">
        <v>203</v>
      </c>
      <c r="G14" s="38">
        <v>0</v>
      </c>
      <c r="H14" s="38">
        <f>10*0.85</f>
        <v>8.5</v>
      </c>
      <c r="I14" s="326">
        <f t="shared" si="0"/>
        <v>8.5</v>
      </c>
    </row>
    <row r="15" spans="1:9" ht="15" customHeight="1">
      <c r="A15" s="59"/>
      <c r="B15" s="245" t="str">
        <f>B12</f>
        <v>0650420000</v>
      </c>
      <c r="C15" s="41">
        <v>2212</v>
      </c>
      <c r="D15" s="41">
        <v>5169</v>
      </c>
      <c r="E15" s="83" t="s">
        <v>224</v>
      </c>
      <c r="F15" s="130" t="s">
        <v>30</v>
      </c>
      <c r="G15" s="38">
        <v>0</v>
      </c>
      <c r="H15" s="38">
        <v>7.5</v>
      </c>
      <c r="I15" s="326">
        <f t="shared" si="0"/>
        <v>7.5</v>
      </c>
    </row>
    <row r="16" spans="1:9" ht="15" customHeight="1">
      <c r="A16" s="59"/>
      <c r="B16" s="245" t="str">
        <f>B12</f>
        <v>0650420000</v>
      </c>
      <c r="C16" s="41">
        <v>2212</v>
      </c>
      <c r="D16" s="41">
        <v>5169</v>
      </c>
      <c r="E16" s="83" t="s">
        <v>116</v>
      </c>
      <c r="F16" s="130" t="s">
        <v>30</v>
      </c>
      <c r="G16" s="38">
        <v>0</v>
      </c>
      <c r="H16" s="38">
        <f>50*0.85</f>
        <v>42.5</v>
      </c>
      <c r="I16" s="326">
        <f t="shared" si="0"/>
        <v>42.5</v>
      </c>
    </row>
    <row r="17" spans="1:9" ht="15" customHeight="1">
      <c r="A17" s="59"/>
      <c r="B17" s="245" t="str">
        <f>B12</f>
        <v>0650420000</v>
      </c>
      <c r="C17" s="41">
        <v>2212</v>
      </c>
      <c r="D17" s="41">
        <v>6121</v>
      </c>
      <c r="E17" s="83">
        <v>38100000</v>
      </c>
      <c r="F17" s="130" t="s">
        <v>158</v>
      </c>
      <c r="G17" s="38">
        <v>0</v>
      </c>
      <c r="H17" s="38">
        <v>3699.5</v>
      </c>
      <c r="I17" s="326">
        <f t="shared" si="0"/>
        <v>3699.5</v>
      </c>
    </row>
    <row r="18" spans="1:9" ht="15" customHeight="1">
      <c r="A18" s="59"/>
      <c r="B18" s="245" t="str">
        <f>B12</f>
        <v>0650420000</v>
      </c>
      <c r="C18" s="41">
        <v>2212</v>
      </c>
      <c r="D18" s="41">
        <v>6121</v>
      </c>
      <c r="E18" s="83" t="s">
        <v>111</v>
      </c>
      <c r="F18" s="130" t="s">
        <v>158</v>
      </c>
      <c r="G18" s="38">
        <v>0</v>
      </c>
      <c r="H18" s="38">
        <v>3699.5</v>
      </c>
      <c r="I18" s="326">
        <f t="shared" si="0"/>
        <v>3699.5</v>
      </c>
    </row>
    <row r="19" spans="1:9" ht="15" customHeight="1">
      <c r="A19" s="59"/>
      <c r="B19" s="245" t="str">
        <f>B12</f>
        <v>0650420000</v>
      </c>
      <c r="C19" s="41">
        <v>2212</v>
      </c>
      <c r="D19" s="41">
        <v>6121</v>
      </c>
      <c r="E19" s="83" t="s">
        <v>112</v>
      </c>
      <c r="F19" s="130" t="s">
        <v>158</v>
      </c>
      <c r="G19" s="38">
        <v>0</v>
      </c>
      <c r="H19" s="38">
        <v>41924</v>
      </c>
      <c r="I19" s="326">
        <f t="shared" si="0"/>
        <v>41924</v>
      </c>
    </row>
    <row r="20" spans="1:9" ht="15" customHeight="1">
      <c r="A20" s="59"/>
      <c r="B20" s="245" t="str">
        <f>B12</f>
        <v>0650420000</v>
      </c>
      <c r="C20" s="41">
        <v>6310</v>
      </c>
      <c r="D20" s="41">
        <v>5163</v>
      </c>
      <c r="E20" s="83" t="s">
        <v>110</v>
      </c>
      <c r="F20" s="130" t="s">
        <v>109</v>
      </c>
      <c r="G20" s="38">
        <v>0</v>
      </c>
      <c r="H20" s="38">
        <v>5</v>
      </c>
      <c r="I20" s="326">
        <f t="shared" si="0"/>
        <v>5</v>
      </c>
    </row>
    <row r="21" spans="1:9" ht="24.75" customHeight="1">
      <c r="A21" s="13" t="s">
        <v>101</v>
      </c>
      <c r="B21" s="10" t="s">
        <v>379</v>
      </c>
      <c r="C21" s="14" t="s">
        <v>95</v>
      </c>
      <c r="D21" s="14" t="s">
        <v>95</v>
      </c>
      <c r="E21" s="185" t="s">
        <v>95</v>
      </c>
      <c r="F21" s="127" t="s">
        <v>380</v>
      </c>
      <c r="G21" s="183">
        <f>SUM(G22:G22)</f>
        <v>0</v>
      </c>
      <c r="H21" s="183">
        <f>SUM(H22:H22)</f>
        <v>4</v>
      </c>
      <c r="I21" s="723">
        <f>SUM(I22:I22)</f>
        <v>4</v>
      </c>
    </row>
    <row r="22" spans="1:9" ht="15" customHeight="1">
      <c r="A22" s="59"/>
      <c r="B22" s="245" t="str">
        <f>$B$21</f>
        <v>0650430000</v>
      </c>
      <c r="C22" s="41">
        <v>6310</v>
      </c>
      <c r="D22" s="41">
        <v>5163</v>
      </c>
      <c r="E22" s="83" t="s">
        <v>110</v>
      </c>
      <c r="F22" s="130" t="s">
        <v>109</v>
      </c>
      <c r="G22" s="550">
        <v>0</v>
      </c>
      <c r="H22" s="550">
        <v>4</v>
      </c>
      <c r="I22" s="724">
        <f>SUM(G22+H22)</f>
        <v>4</v>
      </c>
    </row>
    <row r="23" spans="1:9" ht="24.75" customHeight="1">
      <c r="A23" s="29" t="s">
        <v>101</v>
      </c>
      <c r="B23" s="30" t="s">
        <v>178</v>
      </c>
      <c r="C23" s="31" t="s">
        <v>95</v>
      </c>
      <c r="D23" s="31" t="s">
        <v>95</v>
      </c>
      <c r="E23" s="185" t="s">
        <v>95</v>
      </c>
      <c r="F23" s="145" t="s">
        <v>181</v>
      </c>
      <c r="G23" s="58">
        <f>SUM(G24:G24)</f>
        <v>0</v>
      </c>
      <c r="H23" s="58">
        <f>SUM(H24:H24)</f>
        <v>5</v>
      </c>
      <c r="I23" s="366">
        <f>SUM(I24:I24)</f>
        <v>5</v>
      </c>
    </row>
    <row r="24" spans="1:9" ht="15" customHeight="1">
      <c r="A24" s="59"/>
      <c r="B24" s="245" t="str">
        <f>$B$23</f>
        <v>0650440000</v>
      </c>
      <c r="C24" s="41">
        <v>6310</v>
      </c>
      <c r="D24" s="41">
        <v>5163</v>
      </c>
      <c r="E24" s="83" t="s">
        <v>110</v>
      </c>
      <c r="F24" s="130" t="s">
        <v>109</v>
      </c>
      <c r="G24" s="38">
        <v>0</v>
      </c>
      <c r="H24" s="38">
        <v>5</v>
      </c>
      <c r="I24" s="326">
        <f>SUM(G24+H24)</f>
        <v>5</v>
      </c>
    </row>
    <row r="25" spans="1:9" ht="33.75">
      <c r="A25" s="29" t="s">
        <v>101</v>
      </c>
      <c r="B25" s="30" t="s">
        <v>62</v>
      </c>
      <c r="C25" s="31" t="s">
        <v>95</v>
      </c>
      <c r="D25" s="31" t="s">
        <v>95</v>
      </c>
      <c r="E25" s="185" t="s">
        <v>95</v>
      </c>
      <c r="F25" s="145" t="s">
        <v>317</v>
      </c>
      <c r="G25" s="58">
        <f>SUM(G26:G26)</f>
        <v>0</v>
      </c>
      <c r="H25" s="58">
        <f>SUM(H26:H26)</f>
        <v>85</v>
      </c>
      <c r="I25" s="366">
        <f>SUM(I26:I26)</f>
        <v>85</v>
      </c>
    </row>
    <row r="26" spans="1:9" ht="15" customHeight="1">
      <c r="A26" s="59"/>
      <c r="B26" s="245" t="str">
        <f>B25</f>
        <v>0650441601</v>
      </c>
      <c r="C26" s="41">
        <v>2212</v>
      </c>
      <c r="D26" s="41">
        <v>6351</v>
      </c>
      <c r="E26" s="83" t="s">
        <v>110</v>
      </c>
      <c r="F26" s="130" t="s">
        <v>318</v>
      </c>
      <c r="G26" s="38">
        <v>0</v>
      </c>
      <c r="H26" s="38">
        <v>85</v>
      </c>
      <c r="I26" s="326">
        <f>SUM(G26+H26)</f>
        <v>85</v>
      </c>
    </row>
    <row r="27" spans="1:9" ht="22.5">
      <c r="A27" s="29" t="s">
        <v>101</v>
      </c>
      <c r="B27" s="270" t="s">
        <v>179</v>
      </c>
      <c r="C27" s="31" t="s">
        <v>95</v>
      </c>
      <c r="D27" s="31" t="s">
        <v>95</v>
      </c>
      <c r="E27" s="185" t="s">
        <v>95</v>
      </c>
      <c r="F27" s="145" t="s">
        <v>180</v>
      </c>
      <c r="G27" s="58">
        <f>SUM(G28:G28)</f>
        <v>0</v>
      </c>
      <c r="H27" s="58">
        <f>SUM(H28:H28)</f>
        <v>5</v>
      </c>
      <c r="I27" s="366">
        <f>SUM(I28:I28)</f>
        <v>5</v>
      </c>
    </row>
    <row r="28" spans="1:9" ht="15" customHeight="1">
      <c r="A28" s="59"/>
      <c r="B28" s="245" t="str">
        <f>$B$27</f>
        <v>0650450000</v>
      </c>
      <c r="C28" s="41">
        <v>6310</v>
      </c>
      <c r="D28" s="41">
        <v>5163</v>
      </c>
      <c r="E28" s="83" t="s">
        <v>110</v>
      </c>
      <c r="F28" s="130" t="s">
        <v>109</v>
      </c>
      <c r="G28" s="38">
        <v>0</v>
      </c>
      <c r="H28" s="38">
        <v>5</v>
      </c>
      <c r="I28" s="326">
        <f>SUM(G28+H28)</f>
        <v>5</v>
      </c>
    </row>
    <row r="29" spans="1:9" s="28" customFormat="1" ht="12.75">
      <c r="A29" s="13" t="s">
        <v>101</v>
      </c>
      <c r="B29" s="271" t="s">
        <v>176</v>
      </c>
      <c r="C29" s="14" t="s">
        <v>95</v>
      </c>
      <c r="D29" s="14" t="s">
        <v>95</v>
      </c>
      <c r="E29" s="185" t="s">
        <v>95</v>
      </c>
      <c r="F29" s="145" t="s">
        <v>177</v>
      </c>
      <c r="G29" s="58">
        <f>SUM(G30:G30)</f>
        <v>0</v>
      </c>
      <c r="H29" s="58">
        <f>SUM(H30:H30)</f>
        <v>5</v>
      </c>
      <c r="I29" s="366">
        <f>SUM(I30:I30)</f>
        <v>5</v>
      </c>
    </row>
    <row r="30" spans="1:9" ht="15" customHeight="1">
      <c r="A30" s="59"/>
      <c r="B30" s="245" t="str">
        <f>$B$29</f>
        <v>0650320000</v>
      </c>
      <c r="C30" s="41">
        <v>6310</v>
      </c>
      <c r="D30" s="41">
        <v>5163</v>
      </c>
      <c r="E30" s="83" t="s">
        <v>110</v>
      </c>
      <c r="F30" s="130" t="s">
        <v>109</v>
      </c>
      <c r="G30" s="38">
        <v>0</v>
      </c>
      <c r="H30" s="38">
        <v>5</v>
      </c>
      <c r="I30" s="326">
        <f>SUM(G30+H30)</f>
        <v>5</v>
      </c>
    </row>
    <row r="31" spans="1:9" ht="21" customHeight="1">
      <c r="A31" s="29" t="s">
        <v>101</v>
      </c>
      <c r="B31" s="270" t="s">
        <v>182</v>
      </c>
      <c r="C31" s="31" t="s">
        <v>95</v>
      </c>
      <c r="D31" s="31" t="s">
        <v>95</v>
      </c>
      <c r="E31" s="185" t="s">
        <v>95</v>
      </c>
      <c r="F31" s="145" t="s">
        <v>183</v>
      </c>
      <c r="G31" s="58">
        <f>SUM(G32:G32)</f>
        <v>0</v>
      </c>
      <c r="H31" s="58">
        <f>SUM(H32:H32)</f>
        <v>1</v>
      </c>
      <c r="I31" s="366">
        <f>SUM(I32:I32)</f>
        <v>1</v>
      </c>
    </row>
    <row r="32" spans="1:9" ht="15" customHeight="1">
      <c r="A32" s="59"/>
      <c r="B32" s="245" t="str">
        <f>$B$31</f>
        <v>0650460000</v>
      </c>
      <c r="C32" s="41">
        <v>6310</v>
      </c>
      <c r="D32" s="41">
        <v>5163</v>
      </c>
      <c r="E32" s="83" t="s">
        <v>110</v>
      </c>
      <c r="F32" s="130" t="s">
        <v>109</v>
      </c>
      <c r="G32" s="38">
        <v>0</v>
      </c>
      <c r="H32" s="38">
        <v>1</v>
      </c>
      <c r="I32" s="326">
        <f>SUM(G32+H32)</f>
        <v>1</v>
      </c>
    </row>
    <row r="33" spans="1:9" ht="23.25" customHeight="1">
      <c r="A33" s="29" t="s">
        <v>101</v>
      </c>
      <c r="B33" s="270" t="s">
        <v>184</v>
      </c>
      <c r="C33" s="31" t="s">
        <v>95</v>
      </c>
      <c r="D33" s="31" t="s">
        <v>95</v>
      </c>
      <c r="E33" s="185" t="s">
        <v>95</v>
      </c>
      <c r="F33" s="145" t="s">
        <v>185</v>
      </c>
      <c r="G33" s="58">
        <f>SUM(G34:G41)</f>
        <v>0</v>
      </c>
      <c r="H33" s="58">
        <f>SUM(H34:H41)</f>
        <v>56539</v>
      </c>
      <c r="I33" s="366">
        <f>SUM(I34:I41)</f>
        <v>56539</v>
      </c>
    </row>
    <row r="34" spans="1:9" ht="15" customHeight="1">
      <c r="A34" s="59"/>
      <c r="B34" s="245" t="str">
        <f>B33</f>
        <v>0650470000</v>
      </c>
      <c r="C34" s="41">
        <v>2212</v>
      </c>
      <c r="D34" s="41">
        <v>5139</v>
      </c>
      <c r="E34" s="83" t="s">
        <v>224</v>
      </c>
      <c r="F34" s="130" t="s">
        <v>203</v>
      </c>
      <c r="G34" s="38">
        <v>0</v>
      </c>
      <c r="H34" s="38">
        <v>1.5</v>
      </c>
      <c r="I34" s="326">
        <f aca="true" t="shared" si="1" ref="I34:I41">SUM(G34+H34)</f>
        <v>1.5</v>
      </c>
    </row>
    <row r="35" spans="1:9" ht="15" customHeight="1">
      <c r="A35" s="59"/>
      <c r="B35" s="245" t="str">
        <f>B33</f>
        <v>0650470000</v>
      </c>
      <c r="C35" s="41">
        <v>2212</v>
      </c>
      <c r="D35" s="41">
        <v>5139</v>
      </c>
      <c r="E35" s="83" t="s">
        <v>116</v>
      </c>
      <c r="F35" s="130" t="s">
        <v>203</v>
      </c>
      <c r="G35" s="38">
        <v>0</v>
      </c>
      <c r="H35" s="38">
        <f>10*0.85</f>
        <v>8.5</v>
      </c>
      <c r="I35" s="326">
        <f t="shared" si="1"/>
        <v>8.5</v>
      </c>
    </row>
    <row r="36" spans="1:9" ht="15" customHeight="1">
      <c r="A36" s="59"/>
      <c r="B36" s="245" t="str">
        <f>B33</f>
        <v>0650470000</v>
      </c>
      <c r="C36" s="41">
        <v>2212</v>
      </c>
      <c r="D36" s="41">
        <v>5169</v>
      </c>
      <c r="E36" s="83" t="s">
        <v>224</v>
      </c>
      <c r="F36" s="130" t="s">
        <v>30</v>
      </c>
      <c r="G36" s="38">
        <v>0</v>
      </c>
      <c r="H36" s="38">
        <v>7.5</v>
      </c>
      <c r="I36" s="326">
        <f t="shared" si="1"/>
        <v>7.5</v>
      </c>
    </row>
    <row r="37" spans="1:9" ht="15" customHeight="1">
      <c r="A37" s="59"/>
      <c r="B37" s="245" t="str">
        <f>B33</f>
        <v>0650470000</v>
      </c>
      <c r="C37" s="41">
        <v>2212</v>
      </c>
      <c r="D37" s="41">
        <v>5169</v>
      </c>
      <c r="E37" s="83" t="s">
        <v>116</v>
      </c>
      <c r="F37" s="130" t="s">
        <v>30</v>
      </c>
      <c r="G37" s="38">
        <v>0</v>
      </c>
      <c r="H37" s="38">
        <f>50*0.85</f>
        <v>42.5</v>
      </c>
      <c r="I37" s="326">
        <f t="shared" si="1"/>
        <v>42.5</v>
      </c>
    </row>
    <row r="38" spans="1:9" ht="15" customHeight="1">
      <c r="A38" s="59"/>
      <c r="B38" s="245" t="str">
        <f>$B$33</f>
        <v>0650470000</v>
      </c>
      <c r="C38" s="41">
        <v>2212</v>
      </c>
      <c r="D38" s="41">
        <v>6121</v>
      </c>
      <c r="E38" s="83">
        <v>38100000</v>
      </c>
      <c r="F38" s="130" t="s">
        <v>158</v>
      </c>
      <c r="G38" s="38">
        <v>0</v>
      </c>
      <c r="H38" s="38">
        <v>4235.5</v>
      </c>
      <c r="I38" s="326">
        <f t="shared" si="1"/>
        <v>4235.5</v>
      </c>
    </row>
    <row r="39" spans="1:9" ht="15" customHeight="1">
      <c r="A39" s="59"/>
      <c r="B39" s="245" t="str">
        <f>$B$33</f>
        <v>0650470000</v>
      </c>
      <c r="C39" s="41">
        <v>2212</v>
      </c>
      <c r="D39" s="41">
        <v>6121</v>
      </c>
      <c r="E39" s="83" t="s">
        <v>111</v>
      </c>
      <c r="F39" s="130" t="s">
        <v>158</v>
      </c>
      <c r="G39" s="38">
        <v>0</v>
      </c>
      <c r="H39" s="38">
        <v>4235.5</v>
      </c>
      <c r="I39" s="326">
        <f t="shared" si="1"/>
        <v>4235.5</v>
      </c>
    </row>
    <row r="40" spans="1:9" ht="15" customHeight="1">
      <c r="A40" s="59"/>
      <c r="B40" s="245" t="str">
        <f>$B$33</f>
        <v>0650470000</v>
      </c>
      <c r="C40" s="41">
        <v>2212</v>
      </c>
      <c r="D40" s="41">
        <v>6121</v>
      </c>
      <c r="E40" s="83" t="s">
        <v>112</v>
      </c>
      <c r="F40" s="130" t="s">
        <v>158</v>
      </c>
      <c r="G40" s="38">
        <v>0</v>
      </c>
      <c r="H40" s="38">
        <v>48003</v>
      </c>
      <c r="I40" s="326">
        <f t="shared" si="1"/>
        <v>48003</v>
      </c>
    </row>
    <row r="41" spans="1:9" ht="15" customHeight="1">
      <c r="A41" s="59"/>
      <c r="B41" s="245" t="str">
        <f>$B$33</f>
        <v>0650470000</v>
      </c>
      <c r="C41" s="41">
        <v>6310</v>
      </c>
      <c r="D41" s="41">
        <v>5163</v>
      </c>
      <c r="E41" s="83" t="s">
        <v>110</v>
      </c>
      <c r="F41" s="130" t="s">
        <v>109</v>
      </c>
      <c r="G41" s="38">
        <v>0</v>
      </c>
      <c r="H41" s="38">
        <v>5</v>
      </c>
      <c r="I41" s="326">
        <f t="shared" si="1"/>
        <v>5</v>
      </c>
    </row>
    <row r="42" spans="1:9" ht="22.5">
      <c r="A42" s="13" t="s">
        <v>101</v>
      </c>
      <c r="B42" s="271" t="s">
        <v>172</v>
      </c>
      <c r="C42" s="14" t="s">
        <v>95</v>
      </c>
      <c r="D42" s="14" t="s">
        <v>95</v>
      </c>
      <c r="E42" s="185" t="s">
        <v>95</v>
      </c>
      <c r="F42" s="145" t="s">
        <v>186</v>
      </c>
      <c r="G42" s="58">
        <f>SUM(G43:G50)</f>
        <v>0</v>
      </c>
      <c r="H42" s="58">
        <f>SUM(H43:H50)</f>
        <v>36098</v>
      </c>
      <c r="I42" s="366">
        <f>SUM(I43:I50)</f>
        <v>36098</v>
      </c>
    </row>
    <row r="43" spans="1:9" ht="15" customHeight="1">
      <c r="A43" s="59"/>
      <c r="B43" s="245" t="str">
        <f>B42</f>
        <v>0650340000</v>
      </c>
      <c r="C43" s="41">
        <v>2212</v>
      </c>
      <c r="D43" s="41">
        <v>5139</v>
      </c>
      <c r="E43" s="83" t="s">
        <v>224</v>
      </c>
      <c r="F43" s="130" t="s">
        <v>203</v>
      </c>
      <c r="G43" s="38">
        <v>0</v>
      </c>
      <c r="H43" s="38">
        <v>1.5</v>
      </c>
      <c r="I43" s="326">
        <f aca="true" t="shared" si="2" ref="I43:I54">SUM(G43+H43)</f>
        <v>1.5</v>
      </c>
    </row>
    <row r="44" spans="1:9" ht="15" customHeight="1">
      <c r="A44" s="59"/>
      <c r="B44" s="245" t="str">
        <f>B42</f>
        <v>0650340000</v>
      </c>
      <c r="C44" s="41">
        <v>2212</v>
      </c>
      <c r="D44" s="41">
        <v>5139</v>
      </c>
      <c r="E44" s="83" t="s">
        <v>116</v>
      </c>
      <c r="F44" s="130" t="s">
        <v>203</v>
      </c>
      <c r="G44" s="38">
        <v>0</v>
      </c>
      <c r="H44" s="38">
        <f>10*0.85</f>
        <v>8.5</v>
      </c>
      <c r="I44" s="326">
        <f t="shared" si="2"/>
        <v>8.5</v>
      </c>
    </row>
    <row r="45" spans="1:9" ht="15" customHeight="1">
      <c r="A45" s="59"/>
      <c r="B45" s="245" t="str">
        <f>B42</f>
        <v>0650340000</v>
      </c>
      <c r="C45" s="41">
        <v>2212</v>
      </c>
      <c r="D45" s="41">
        <v>5169</v>
      </c>
      <c r="E45" s="83" t="s">
        <v>224</v>
      </c>
      <c r="F45" s="130" t="s">
        <v>30</v>
      </c>
      <c r="G45" s="38">
        <v>0</v>
      </c>
      <c r="H45" s="38">
        <v>7.5</v>
      </c>
      <c r="I45" s="326">
        <f t="shared" si="2"/>
        <v>7.5</v>
      </c>
    </row>
    <row r="46" spans="1:9" ht="15" customHeight="1">
      <c r="A46" s="59"/>
      <c r="B46" s="245" t="str">
        <f>B42</f>
        <v>0650340000</v>
      </c>
      <c r="C46" s="41">
        <v>2212</v>
      </c>
      <c r="D46" s="41">
        <v>5169</v>
      </c>
      <c r="E46" s="83" t="s">
        <v>116</v>
      </c>
      <c r="F46" s="130" t="s">
        <v>30</v>
      </c>
      <c r="G46" s="38">
        <v>0</v>
      </c>
      <c r="H46" s="38">
        <f>50*0.85</f>
        <v>42.5</v>
      </c>
      <c r="I46" s="326">
        <f t="shared" si="2"/>
        <v>42.5</v>
      </c>
    </row>
    <row r="47" spans="1:9" ht="15" customHeight="1">
      <c r="A47" s="59"/>
      <c r="B47" s="245" t="str">
        <f>$B$42</f>
        <v>0650340000</v>
      </c>
      <c r="C47" s="41">
        <v>2212</v>
      </c>
      <c r="D47" s="41">
        <v>6121</v>
      </c>
      <c r="E47" s="83">
        <v>38100000</v>
      </c>
      <c r="F47" s="130" t="s">
        <v>158</v>
      </c>
      <c r="G47" s="38">
        <v>0</v>
      </c>
      <c r="H47" s="38">
        <v>2702.5</v>
      </c>
      <c r="I47" s="326">
        <f t="shared" si="2"/>
        <v>2702.5</v>
      </c>
    </row>
    <row r="48" spans="1:9" ht="15" customHeight="1">
      <c r="A48" s="59"/>
      <c r="B48" s="245" t="str">
        <f>$B$42</f>
        <v>0650340000</v>
      </c>
      <c r="C48" s="41">
        <v>2212</v>
      </c>
      <c r="D48" s="41">
        <v>6121</v>
      </c>
      <c r="E48" s="83" t="s">
        <v>111</v>
      </c>
      <c r="F48" s="130" t="s">
        <v>158</v>
      </c>
      <c r="G48" s="38">
        <v>0</v>
      </c>
      <c r="H48" s="38">
        <v>2702.5</v>
      </c>
      <c r="I48" s="326">
        <f t="shared" si="2"/>
        <v>2702.5</v>
      </c>
    </row>
    <row r="49" spans="1:9" ht="15" customHeight="1">
      <c r="A49" s="59"/>
      <c r="B49" s="245" t="str">
        <f>$B$42</f>
        <v>0650340000</v>
      </c>
      <c r="C49" s="41">
        <v>2212</v>
      </c>
      <c r="D49" s="41">
        <v>6121</v>
      </c>
      <c r="E49" s="83" t="s">
        <v>112</v>
      </c>
      <c r="F49" s="130" t="s">
        <v>158</v>
      </c>
      <c r="G49" s="38">
        <v>0</v>
      </c>
      <c r="H49" s="38">
        <v>30628</v>
      </c>
      <c r="I49" s="326">
        <f t="shared" si="2"/>
        <v>30628</v>
      </c>
    </row>
    <row r="50" spans="1:9" ht="15" customHeight="1">
      <c r="A50" s="59"/>
      <c r="B50" s="245" t="str">
        <f>$B$42</f>
        <v>0650340000</v>
      </c>
      <c r="C50" s="41">
        <v>6310</v>
      </c>
      <c r="D50" s="41">
        <v>5163</v>
      </c>
      <c r="E50" s="83" t="s">
        <v>110</v>
      </c>
      <c r="F50" s="130" t="s">
        <v>109</v>
      </c>
      <c r="G50" s="38">
        <v>0</v>
      </c>
      <c r="H50" s="38">
        <v>5</v>
      </c>
      <c r="I50" s="326">
        <f t="shared" si="2"/>
        <v>5</v>
      </c>
    </row>
    <row r="51" spans="1:9" ht="24.75" customHeight="1">
      <c r="A51" s="13" t="s">
        <v>101</v>
      </c>
      <c r="B51" s="10" t="s">
        <v>381</v>
      </c>
      <c r="C51" s="14" t="s">
        <v>95</v>
      </c>
      <c r="D51" s="14" t="s">
        <v>95</v>
      </c>
      <c r="E51" s="185" t="s">
        <v>95</v>
      </c>
      <c r="F51" s="127" t="s">
        <v>382</v>
      </c>
      <c r="G51" s="183">
        <f>SUM(G52:G52)</f>
        <v>0</v>
      </c>
      <c r="H51" s="183">
        <f>SUM(H52:H52)</f>
        <v>4</v>
      </c>
      <c r="I51" s="723">
        <f>SUM(I52:I52)</f>
        <v>4</v>
      </c>
    </row>
    <row r="52" spans="1:9" ht="15" customHeight="1">
      <c r="A52" s="59"/>
      <c r="B52" s="245" t="str">
        <f>$B$51</f>
        <v>0650480000</v>
      </c>
      <c r="C52" s="41">
        <v>6310</v>
      </c>
      <c r="D52" s="41">
        <v>5163</v>
      </c>
      <c r="E52" s="83" t="s">
        <v>110</v>
      </c>
      <c r="F52" s="130" t="s">
        <v>109</v>
      </c>
      <c r="G52" s="550">
        <v>0</v>
      </c>
      <c r="H52" s="550">
        <v>4</v>
      </c>
      <c r="I52" s="724">
        <f>SUM(G52+H52)</f>
        <v>4</v>
      </c>
    </row>
    <row r="53" spans="1:9" ht="15" customHeight="1">
      <c r="A53" s="29" t="s">
        <v>101</v>
      </c>
      <c r="B53" s="270" t="s">
        <v>280</v>
      </c>
      <c r="C53" s="31" t="s">
        <v>95</v>
      </c>
      <c r="D53" s="31" t="s">
        <v>95</v>
      </c>
      <c r="E53" s="185" t="s">
        <v>95</v>
      </c>
      <c r="F53" s="145" t="s">
        <v>281</v>
      </c>
      <c r="G53" s="58">
        <f>SUM(G54:G54)</f>
        <v>0</v>
      </c>
      <c r="H53" s="58">
        <f>SUM(H54:H54)</f>
        <v>1</v>
      </c>
      <c r="I53" s="366">
        <f>SUM(I54:I54)</f>
        <v>1</v>
      </c>
    </row>
    <row r="54" spans="1:9" ht="15" customHeight="1">
      <c r="A54" s="59"/>
      <c r="B54" s="245" t="str">
        <f>$B$53</f>
        <v>0650490000</v>
      </c>
      <c r="C54" s="41">
        <v>6310</v>
      </c>
      <c r="D54" s="41">
        <v>5163</v>
      </c>
      <c r="E54" s="83" t="s">
        <v>110</v>
      </c>
      <c r="F54" s="130" t="s">
        <v>109</v>
      </c>
      <c r="G54" s="38">
        <v>0</v>
      </c>
      <c r="H54" s="38">
        <v>1</v>
      </c>
      <c r="I54" s="326">
        <f t="shared" si="2"/>
        <v>1</v>
      </c>
    </row>
    <row r="55" spans="1:9" ht="15" customHeight="1">
      <c r="A55" s="225" t="s">
        <v>101</v>
      </c>
      <c r="B55" s="272" t="s">
        <v>166</v>
      </c>
      <c r="C55" s="222" t="s">
        <v>95</v>
      </c>
      <c r="D55" s="222" t="s">
        <v>95</v>
      </c>
      <c r="E55" s="226" t="s">
        <v>95</v>
      </c>
      <c r="F55" s="396" t="s">
        <v>11</v>
      </c>
      <c r="G55" s="58">
        <f>SUM(G56:G56)</f>
        <v>0</v>
      </c>
      <c r="H55" s="58">
        <f>SUM(H56:H56)</f>
        <v>2380</v>
      </c>
      <c r="I55" s="366">
        <f>SUM(I56:I56)</f>
        <v>2380</v>
      </c>
    </row>
    <row r="56" spans="1:9" ht="22.5" customHeight="1">
      <c r="A56" s="617"/>
      <c r="B56" s="618" t="str">
        <f>B55</f>
        <v>0650361601</v>
      </c>
      <c r="C56" s="68">
        <v>2212</v>
      </c>
      <c r="D56" s="68">
        <v>6351</v>
      </c>
      <c r="E56" s="67" t="s">
        <v>88</v>
      </c>
      <c r="F56" s="146" t="s">
        <v>143</v>
      </c>
      <c r="G56" s="38">
        <v>0</v>
      </c>
      <c r="H56" s="38">
        <v>2380</v>
      </c>
      <c r="I56" s="326">
        <f>SUM(G56+H56)</f>
        <v>2380</v>
      </c>
    </row>
    <row r="57" spans="1:9" s="19" customFormat="1" ht="15" customHeight="1">
      <c r="A57" s="44" t="s">
        <v>95</v>
      </c>
      <c r="B57" s="269" t="s">
        <v>95</v>
      </c>
      <c r="C57" s="46" t="s">
        <v>95</v>
      </c>
      <c r="D57" s="46" t="s">
        <v>95</v>
      </c>
      <c r="E57" s="45" t="s">
        <v>95</v>
      </c>
      <c r="F57" s="188" t="s">
        <v>44</v>
      </c>
      <c r="G57" s="189">
        <f>SUM(G58+G62)</f>
        <v>0</v>
      </c>
      <c r="H57" s="189">
        <f>SUM(H58+H62)</f>
        <v>69186</v>
      </c>
      <c r="I57" s="397">
        <f>SUM(I58+I62)</f>
        <v>69186</v>
      </c>
    </row>
    <row r="58" spans="1:9" ht="22.5">
      <c r="A58" s="29" t="s">
        <v>101</v>
      </c>
      <c r="B58" s="270" t="s">
        <v>277</v>
      </c>
      <c r="C58" s="31"/>
      <c r="D58" s="31" t="s">
        <v>95</v>
      </c>
      <c r="E58" s="190" t="s">
        <v>95</v>
      </c>
      <c r="F58" s="145" t="s">
        <v>278</v>
      </c>
      <c r="G58" s="58">
        <f>SUM(G59:G61)</f>
        <v>0</v>
      </c>
      <c r="H58" s="58">
        <f>SUM(H59:H61)</f>
        <v>32461</v>
      </c>
      <c r="I58" s="366">
        <f>SUM(I59:I61)</f>
        <v>32461</v>
      </c>
    </row>
    <row r="59" spans="1:9" ht="15" customHeight="1">
      <c r="A59" s="59"/>
      <c r="B59" s="245" t="str">
        <f>$B$58</f>
        <v>0650540000</v>
      </c>
      <c r="C59" s="41">
        <v>2212</v>
      </c>
      <c r="D59" s="41">
        <v>6121</v>
      </c>
      <c r="E59" s="83" t="s">
        <v>224</v>
      </c>
      <c r="F59" s="130" t="s">
        <v>158</v>
      </c>
      <c r="G59" s="38">
        <v>0</v>
      </c>
      <c r="H59" s="38">
        <v>4868.4</v>
      </c>
      <c r="I59" s="326">
        <f>SUM(G59+H59)</f>
        <v>4868.4</v>
      </c>
    </row>
    <row r="60" spans="1:9" ht="15" customHeight="1">
      <c r="A60" s="59"/>
      <c r="B60" s="245" t="str">
        <f>$B$58</f>
        <v>0650540000</v>
      </c>
      <c r="C60" s="41">
        <v>2212</v>
      </c>
      <c r="D60" s="41">
        <v>6121</v>
      </c>
      <c r="E60" s="83" t="s">
        <v>112</v>
      </c>
      <c r="F60" s="130" t="s">
        <v>158</v>
      </c>
      <c r="G60" s="38">
        <v>0</v>
      </c>
      <c r="H60" s="38">
        <v>27587.6</v>
      </c>
      <c r="I60" s="326">
        <f>SUM(G60+H60)</f>
        <v>27587.6</v>
      </c>
    </row>
    <row r="61" spans="1:10" ht="15" customHeight="1">
      <c r="A61" s="619"/>
      <c r="B61" s="620" t="str">
        <f>$B$58</f>
        <v>0650540000</v>
      </c>
      <c r="C61" s="621">
        <v>6310</v>
      </c>
      <c r="D61" s="621">
        <v>5163</v>
      </c>
      <c r="E61" s="622" t="s">
        <v>110</v>
      </c>
      <c r="F61" s="348" t="s">
        <v>109</v>
      </c>
      <c r="G61" s="38">
        <v>0</v>
      </c>
      <c r="H61" s="38">
        <v>5</v>
      </c>
      <c r="I61" s="326">
        <f>SUM(G61+H61)</f>
        <v>5</v>
      </c>
      <c r="J61" s="90"/>
    </row>
    <row r="62" spans="1:9" s="96" customFormat="1" ht="22.5">
      <c r="A62" s="29" t="s">
        <v>101</v>
      </c>
      <c r="B62" s="30" t="s">
        <v>191</v>
      </c>
      <c r="C62" s="31" t="s">
        <v>95</v>
      </c>
      <c r="D62" s="31" t="s">
        <v>95</v>
      </c>
      <c r="E62" s="185" t="s">
        <v>95</v>
      </c>
      <c r="F62" s="145" t="s">
        <v>190</v>
      </c>
      <c r="G62" s="58">
        <f>SUM(G63:G65)</f>
        <v>0</v>
      </c>
      <c r="H62" s="58">
        <f>SUM(H63:H65)</f>
        <v>36725</v>
      </c>
      <c r="I62" s="366">
        <f>SUM(I63:I65)</f>
        <v>36725</v>
      </c>
    </row>
    <row r="63" spans="1:9" s="96" customFormat="1" ht="15" customHeight="1">
      <c r="A63" s="59"/>
      <c r="B63" s="83" t="str">
        <f>$B$62</f>
        <v>0650580000</v>
      </c>
      <c r="C63" s="41">
        <v>2212</v>
      </c>
      <c r="D63" s="41">
        <v>6121</v>
      </c>
      <c r="E63" s="83" t="s">
        <v>224</v>
      </c>
      <c r="F63" s="130" t="s">
        <v>158</v>
      </c>
      <c r="G63" s="38">
        <v>0</v>
      </c>
      <c r="H63" s="38">
        <v>5508</v>
      </c>
      <c r="I63" s="326">
        <f>SUM(G63+H63)</f>
        <v>5508</v>
      </c>
    </row>
    <row r="64" spans="1:9" s="96" customFormat="1" ht="15" customHeight="1">
      <c r="A64" s="59"/>
      <c r="B64" s="83" t="str">
        <f>$B$62</f>
        <v>0650580000</v>
      </c>
      <c r="C64" s="41">
        <v>2212</v>
      </c>
      <c r="D64" s="41">
        <v>6121</v>
      </c>
      <c r="E64" s="83" t="s">
        <v>112</v>
      </c>
      <c r="F64" s="130" t="s">
        <v>158</v>
      </c>
      <c r="G64" s="38">
        <v>0</v>
      </c>
      <c r="H64" s="38">
        <v>31212</v>
      </c>
      <c r="I64" s="326">
        <f>SUM(G64+H64)</f>
        <v>31212</v>
      </c>
    </row>
    <row r="65" spans="1:9" s="96" customFormat="1" ht="15" customHeight="1">
      <c r="A65" s="59"/>
      <c r="B65" s="83" t="str">
        <f>$B$62</f>
        <v>0650580000</v>
      </c>
      <c r="C65" s="41">
        <v>6310</v>
      </c>
      <c r="D65" s="41">
        <v>5163</v>
      </c>
      <c r="E65" s="83" t="s">
        <v>110</v>
      </c>
      <c r="F65" s="130" t="s">
        <v>109</v>
      </c>
      <c r="G65" s="38">
        <v>0</v>
      </c>
      <c r="H65" s="38">
        <v>5</v>
      </c>
      <c r="I65" s="326">
        <f>SUM(G65+H65)</f>
        <v>5</v>
      </c>
    </row>
    <row r="66" spans="1:9" s="476" customFormat="1" ht="15" customHeight="1">
      <c r="A66" s="80" t="s">
        <v>101</v>
      </c>
      <c r="B66" s="10" t="s">
        <v>47</v>
      </c>
      <c r="C66" s="26" t="s">
        <v>95</v>
      </c>
      <c r="D66" s="27" t="s">
        <v>95</v>
      </c>
      <c r="E66" s="503" t="s">
        <v>95</v>
      </c>
      <c r="F66" s="223" t="s">
        <v>54</v>
      </c>
      <c r="G66" s="71">
        <f>SUM(G67:G75)</f>
        <v>0</v>
      </c>
      <c r="H66" s="71">
        <f>SUM(H67:H75)</f>
        <v>155</v>
      </c>
      <c r="I66" s="364">
        <f>SUM(I67:I75)</f>
        <v>155</v>
      </c>
    </row>
    <row r="67" spans="1:9" s="476" customFormat="1" ht="15" customHeight="1">
      <c r="A67" s="159"/>
      <c r="B67" s="252" t="str">
        <f>B66</f>
        <v>0650570000</v>
      </c>
      <c r="C67" s="160" t="s">
        <v>61</v>
      </c>
      <c r="D67" s="61">
        <v>5169</v>
      </c>
      <c r="E67" s="482" t="s">
        <v>88</v>
      </c>
      <c r="F67" s="504" t="s">
        <v>30</v>
      </c>
      <c r="G67" s="38">
        <v>0</v>
      </c>
      <c r="H67" s="38">
        <v>10</v>
      </c>
      <c r="I67" s="326">
        <f aca="true" t="shared" si="3" ref="I67:I75">SUM(G67+H67)</f>
        <v>10</v>
      </c>
    </row>
    <row r="68" spans="1:9" s="476" customFormat="1" ht="15" customHeight="1">
      <c r="A68" s="159"/>
      <c r="B68" s="252" t="str">
        <f>B66</f>
        <v>0650570000</v>
      </c>
      <c r="C68" s="160" t="s">
        <v>61</v>
      </c>
      <c r="D68" s="61">
        <v>5169</v>
      </c>
      <c r="E68" s="482" t="s">
        <v>89</v>
      </c>
      <c r="F68" s="504" t="s">
        <v>30</v>
      </c>
      <c r="G68" s="38">
        <v>0</v>
      </c>
      <c r="H68" s="38">
        <v>5</v>
      </c>
      <c r="I68" s="326">
        <f t="shared" si="3"/>
        <v>5</v>
      </c>
    </row>
    <row r="69" spans="1:9" s="476" customFormat="1" ht="15" customHeight="1">
      <c r="A69" s="159"/>
      <c r="B69" s="252" t="str">
        <f>B66</f>
        <v>0650570000</v>
      </c>
      <c r="C69" s="160" t="s">
        <v>61</v>
      </c>
      <c r="D69" s="61">
        <v>5169</v>
      </c>
      <c r="E69" s="482" t="s">
        <v>26</v>
      </c>
      <c r="F69" s="504" t="s">
        <v>30</v>
      </c>
      <c r="G69" s="38">
        <v>0</v>
      </c>
      <c r="H69" s="38">
        <v>85</v>
      </c>
      <c r="I69" s="326">
        <f t="shared" si="3"/>
        <v>85</v>
      </c>
    </row>
    <row r="70" spans="1:9" s="476" customFormat="1" ht="15" customHeight="1">
      <c r="A70" s="159"/>
      <c r="B70" s="252" t="str">
        <f>B66</f>
        <v>0650570000</v>
      </c>
      <c r="C70" s="160" t="s">
        <v>61</v>
      </c>
      <c r="D70" s="61">
        <v>5173</v>
      </c>
      <c r="E70" s="482" t="s">
        <v>88</v>
      </c>
      <c r="F70" s="504" t="s">
        <v>271</v>
      </c>
      <c r="G70" s="38">
        <v>0</v>
      </c>
      <c r="H70" s="38">
        <v>2</v>
      </c>
      <c r="I70" s="326">
        <f t="shared" si="3"/>
        <v>2</v>
      </c>
    </row>
    <row r="71" spans="1:9" s="476" customFormat="1" ht="15" customHeight="1">
      <c r="A71" s="159"/>
      <c r="B71" s="252" t="str">
        <f>B66</f>
        <v>0650570000</v>
      </c>
      <c r="C71" s="160" t="s">
        <v>61</v>
      </c>
      <c r="D71" s="61">
        <v>5173</v>
      </c>
      <c r="E71" s="482" t="s">
        <v>89</v>
      </c>
      <c r="F71" s="504" t="s">
        <v>271</v>
      </c>
      <c r="G71" s="38">
        <v>0</v>
      </c>
      <c r="H71" s="38">
        <v>1</v>
      </c>
      <c r="I71" s="326">
        <f t="shared" si="3"/>
        <v>1</v>
      </c>
    </row>
    <row r="72" spans="1:9" s="476" customFormat="1" ht="15" customHeight="1">
      <c r="A72" s="159"/>
      <c r="B72" s="252" t="str">
        <f>B66</f>
        <v>0650570000</v>
      </c>
      <c r="C72" s="160" t="s">
        <v>61</v>
      </c>
      <c r="D72" s="61">
        <v>5173</v>
      </c>
      <c r="E72" s="482" t="s">
        <v>26</v>
      </c>
      <c r="F72" s="504" t="s">
        <v>271</v>
      </c>
      <c r="G72" s="38">
        <v>0</v>
      </c>
      <c r="H72" s="38">
        <v>12</v>
      </c>
      <c r="I72" s="326">
        <f t="shared" si="3"/>
        <v>12</v>
      </c>
    </row>
    <row r="73" spans="1:9" s="476" customFormat="1" ht="15" customHeight="1">
      <c r="A73" s="159"/>
      <c r="B73" s="252" t="str">
        <f>B66</f>
        <v>0650570000</v>
      </c>
      <c r="C73" s="160" t="s">
        <v>61</v>
      </c>
      <c r="D73" s="61">
        <v>5173</v>
      </c>
      <c r="E73" s="482" t="s">
        <v>88</v>
      </c>
      <c r="F73" s="504" t="s">
        <v>165</v>
      </c>
      <c r="G73" s="38">
        <v>0</v>
      </c>
      <c r="H73" s="38">
        <v>4</v>
      </c>
      <c r="I73" s="326">
        <f t="shared" si="3"/>
        <v>4</v>
      </c>
    </row>
    <row r="74" spans="1:9" s="476" customFormat="1" ht="15" customHeight="1">
      <c r="A74" s="159"/>
      <c r="B74" s="252" t="str">
        <f>B66</f>
        <v>0650570000</v>
      </c>
      <c r="C74" s="160" t="s">
        <v>61</v>
      </c>
      <c r="D74" s="61">
        <v>5175</v>
      </c>
      <c r="E74" s="482" t="s">
        <v>89</v>
      </c>
      <c r="F74" s="504" t="s">
        <v>165</v>
      </c>
      <c r="G74" s="38">
        <v>0</v>
      </c>
      <c r="H74" s="38">
        <v>2</v>
      </c>
      <c r="I74" s="326">
        <f t="shared" si="3"/>
        <v>2</v>
      </c>
    </row>
    <row r="75" spans="1:9" s="476" customFormat="1" ht="15" customHeight="1">
      <c r="A75" s="159"/>
      <c r="B75" s="252" t="str">
        <f>B66</f>
        <v>0650570000</v>
      </c>
      <c r="C75" s="160" t="s">
        <v>61</v>
      </c>
      <c r="D75" s="61">
        <v>5175</v>
      </c>
      <c r="E75" s="482" t="s">
        <v>26</v>
      </c>
      <c r="F75" s="504" t="s">
        <v>165</v>
      </c>
      <c r="G75" s="38">
        <v>0</v>
      </c>
      <c r="H75" s="38">
        <v>34</v>
      </c>
      <c r="I75" s="326">
        <f t="shared" si="3"/>
        <v>34</v>
      </c>
    </row>
    <row r="76" spans="1:9" s="476" customFormat="1" ht="21" customHeight="1">
      <c r="A76" s="80" t="s">
        <v>101</v>
      </c>
      <c r="B76" s="10" t="s">
        <v>289</v>
      </c>
      <c r="C76" s="26" t="s">
        <v>95</v>
      </c>
      <c r="D76" s="27" t="s">
        <v>95</v>
      </c>
      <c r="E76" s="503" t="s">
        <v>95</v>
      </c>
      <c r="F76" s="223" t="s">
        <v>55</v>
      </c>
      <c r="G76" s="71">
        <f>SUM(G77)</f>
        <v>0</v>
      </c>
      <c r="H76" s="71">
        <f>SUM(H77)</f>
        <v>38874</v>
      </c>
      <c r="I76" s="364">
        <f>SUM(I77)</f>
        <v>38874</v>
      </c>
    </row>
    <row r="77" spans="1:9" s="476" customFormat="1" ht="22.5">
      <c r="A77" s="159"/>
      <c r="B77" s="252" t="str">
        <f>B76</f>
        <v>0650601601</v>
      </c>
      <c r="C77" s="160" t="s">
        <v>383</v>
      </c>
      <c r="D77" s="61">
        <v>6351</v>
      </c>
      <c r="E77" s="623" t="s">
        <v>26</v>
      </c>
      <c r="F77" s="146" t="s">
        <v>143</v>
      </c>
      <c r="G77" s="38">
        <v>0</v>
      </c>
      <c r="H77" s="38">
        <v>38874</v>
      </c>
      <c r="I77" s="326">
        <f>SUM(G77+H77)</f>
        <v>38874</v>
      </c>
    </row>
    <row r="78" spans="1:10" ht="24" customHeight="1">
      <c r="A78" s="191" t="s">
        <v>101</v>
      </c>
      <c r="B78" s="274" t="s">
        <v>230</v>
      </c>
      <c r="C78" s="192" t="s">
        <v>95</v>
      </c>
      <c r="D78" s="193" t="s">
        <v>95</v>
      </c>
      <c r="E78" s="624" t="s">
        <v>95</v>
      </c>
      <c r="F78" s="625" t="s">
        <v>231</v>
      </c>
      <c r="G78" s="626">
        <f>SUM(G79:G79)</f>
        <v>0</v>
      </c>
      <c r="H78" s="626">
        <f>SUM(H79:H79)</f>
        <v>1500</v>
      </c>
      <c r="I78" s="627">
        <f>SUM(I79:I79)</f>
        <v>1500</v>
      </c>
      <c r="J78" s="90"/>
    </row>
    <row r="79" spans="1:9" ht="15" customHeight="1">
      <c r="A79" s="102"/>
      <c r="B79" s="250" t="str">
        <f>B78</f>
        <v>0659000000</v>
      </c>
      <c r="C79" s="118">
        <v>6310</v>
      </c>
      <c r="D79" s="118">
        <v>5909</v>
      </c>
      <c r="E79" s="310" t="s">
        <v>110</v>
      </c>
      <c r="F79" s="194" t="s">
        <v>232</v>
      </c>
      <c r="G79" s="91">
        <v>0</v>
      </c>
      <c r="H79" s="91">
        <v>1500</v>
      </c>
      <c r="I79" s="399">
        <f>SUM(G79+H79)</f>
        <v>1500</v>
      </c>
    </row>
    <row r="80" spans="1:9" ht="22.5">
      <c r="A80" s="225" t="s">
        <v>101</v>
      </c>
      <c r="B80" s="272">
        <v>650610000</v>
      </c>
      <c r="C80" s="222" t="s">
        <v>95</v>
      </c>
      <c r="D80" s="222" t="s">
        <v>95</v>
      </c>
      <c r="E80" s="226" t="s">
        <v>95</v>
      </c>
      <c r="F80" s="396" t="s">
        <v>319</v>
      </c>
      <c r="G80" s="628">
        <f>SUM(G81:G82)</f>
        <v>0</v>
      </c>
      <c r="H80" s="628">
        <f>SUM(H81:H82)</f>
        <v>1422</v>
      </c>
      <c r="I80" s="325">
        <f>SUM(I81:I82)</f>
        <v>1422</v>
      </c>
    </row>
    <row r="81" spans="1:9" ht="15" customHeight="1">
      <c r="A81" s="59"/>
      <c r="B81" s="245">
        <f>B80</f>
        <v>650610000</v>
      </c>
      <c r="C81" s="41">
        <v>2299</v>
      </c>
      <c r="D81" s="41">
        <v>5213</v>
      </c>
      <c r="E81" s="83">
        <v>38100000</v>
      </c>
      <c r="F81" s="130" t="s">
        <v>384</v>
      </c>
      <c r="G81" s="38">
        <v>0</v>
      </c>
      <c r="H81" s="38">
        <v>382</v>
      </c>
      <c r="I81" s="326">
        <f>SUM(G81+H81)</f>
        <v>382</v>
      </c>
    </row>
    <row r="82" spans="1:9" ht="15" customHeight="1">
      <c r="A82" s="59"/>
      <c r="B82" s="245">
        <f>B81</f>
        <v>650610000</v>
      </c>
      <c r="C82" s="41">
        <v>2299</v>
      </c>
      <c r="D82" s="41">
        <v>6313</v>
      </c>
      <c r="E82" s="83">
        <v>38100000</v>
      </c>
      <c r="F82" s="130" t="s">
        <v>385</v>
      </c>
      <c r="G82" s="38">
        <v>0</v>
      </c>
      <c r="H82" s="38">
        <v>1040</v>
      </c>
      <c r="I82" s="326">
        <f>SUM(G82+H82)</f>
        <v>1040</v>
      </c>
    </row>
    <row r="83" spans="1:9" ht="22.5">
      <c r="A83" s="225" t="s">
        <v>101</v>
      </c>
      <c r="B83" s="272">
        <v>650620000</v>
      </c>
      <c r="C83" s="222" t="s">
        <v>95</v>
      </c>
      <c r="D83" s="222" t="s">
        <v>95</v>
      </c>
      <c r="E83" s="226" t="s">
        <v>95</v>
      </c>
      <c r="F83" s="396" t="s">
        <v>320</v>
      </c>
      <c r="G83" s="628">
        <f>SUM(G84:G85)</f>
        <v>0</v>
      </c>
      <c r="H83" s="628">
        <f>SUM(H84:H85)</f>
        <v>8054</v>
      </c>
      <c r="I83" s="325">
        <f>SUM(I84:I85)</f>
        <v>8054</v>
      </c>
    </row>
    <row r="84" spans="1:9" ht="15" customHeight="1">
      <c r="A84" s="59"/>
      <c r="B84" s="245">
        <f>B83</f>
        <v>650620000</v>
      </c>
      <c r="C84" s="41">
        <v>2299</v>
      </c>
      <c r="D84" s="41">
        <v>5613</v>
      </c>
      <c r="E84" s="83">
        <v>38100000</v>
      </c>
      <c r="F84" s="130" t="s">
        <v>386</v>
      </c>
      <c r="G84" s="38">
        <v>0</v>
      </c>
      <c r="H84" s="38">
        <v>2162</v>
      </c>
      <c r="I84" s="326">
        <f>SUM(G84+H84)</f>
        <v>2162</v>
      </c>
    </row>
    <row r="85" spans="1:9" ht="15" customHeight="1">
      <c r="A85" s="59"/>
      <c r="B85" s="245">
        <f>B84</f>
        <v>650620000</v>
      </c>
      <c r="C85" s="41">
        <v>2299</v>
      </c>
      <c r="D85" s="41">
        <v>6413</v>
      </c>
      <c r="E85" s="83">
        <v>38100000</v>
      </c>
      <c r="F85" s="130" t="s">
        <v>387</v>
      </c>
      <c r="G85" s="38">
        <v>0</v>
      </c>
      <c r="H85" s="38">
        <v>5892</v>
      </c>
      <c r="I85" s="326">
        <f>SUM(G85+H85)</f>
        <v>5892</v>
      </c>
    </row>
    <row r="86" spans="1:9" ht="22.5">
      <c r="A86" s="225" t="s">
        <v>101</v>
      </c>
      <c r="B86" s="272">
        <v>650630000</v>
      </c>
      <c r="C86" s="222" t="s">
        <v>95</v>
      </c>
      <c r="D86" s="222" t="s">
        <v>95</v>
      </c>
      <c r="E86" s="226" t="s">
        <v>95</v>
      </c>
      <c r="F86" s="396" t="s">
        <v>321</v>
      </c>
      <c r="G86" s="628">
        <f>SUM(G87:G88)</f>
        <v>0</v>
      </c>
      <c r="H86" s="628">
        <f>SUM(H87:H88)</f>
        <v>1990</v>
      </c>
      <c r="I86" s="325">
        <f>SUM(I87:I88)</f>
        <v>1990</v>
      </c>
    </row>
    <row r="87" spans="1:9" ht="15" customHeight="1">
      <c r="A87" s="59"/>
      <c r="B87" s="245">
        <f>B86</f>
        <v>650630000</v>
      </c>
      <c r="C87" s="41">
        <v>2299</v>
      </c>
      <c r="D87" s="41">
        <v>5613</v>
      </c>
      <c r="E87" s="310" t="s">
        <v>110</v>
      </c>
      <c r="F87" s="130" t="s">
        <v>386</v>
      </c>
      <c r="G87" s="38">
        <v>0</v>
      </c>
      <c r="H87" s="38">
        <v>534</v>
      </c>
      <c r="I87" s="326">
        <f>SUM(G87+H87)</f>
        <v>534</v>
      </c>
    </row>
    <row r="88" spans="1:9" ht="15" customHeight="1" thickBot="1">
      <c r="A88" s="417"/>
      <c r="B88" s="418">
        <f>B87</f>
        <v>650630000</v>
      </c>
      <c r="C88" s="629">
        <v>2299</v>
      </c>
      <c r="D88" s="629">
        <v>6413</v>
      </c>
      <c r="E88" s="630" t="s">
        <v>110</v>
      </c>
      <c r="F88" s="240" t="s">
        <v>387</v>
      </c>
      <c r="G88" s="184">
        <v>0</v>
      </c>
      <c r="H88" s="184">
        <v>1456</v>
      </c>
      <c r="I88" s="398">
        <f>SUM(G88+H88)</f>
        <v>1456</v>
      </c>
    </row>
  </sheetData>
  <sheetProtection/>
  <mergeCells count="3">
    <mergeCell ref="A3:I3"/>
    <mergeCell ref="A5:I5"/>
    <mergeCell ref="A7:I7"/>
  </mergeCells>
  <printOptions horizontalCentered="1"/>
  <pageMargins left="0.15748031496062992" right="0.07874015748031496" top="0.3937007874015748" bottom="0.3937007874015748" header="0" footer="0"/>
  <pageSetup fitToHeight="2" horizontalDpi="600" verticalDpi="600" orientation="portrait" paperSize="9" scale="90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6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3.140625" style="20" customWidth="1"/>
    <col min="2" max="2" width="9.57421875" style="267" bestFit="1" customWidth="1"/>
    <col min="3" max="4" width="4.421875" style="20" bestFit="1" customWidth="1"/>
    <col min="5" max="5" width="7.8515625" style="20" bestFit="1" customWidth="1"/>
    <col min="6" max="6" width="33.57421875" style="20" customWidth="1"/>
    <col min="7" max="7" width="7.8515625" style="24" bestFit="1" customWidth="1"/>
    <col min="8" max="8" width="10.421875" style="24" bestFit="1" customWidth="1"/>
    <col min="9" max="9" width="7.8515625" style="586" bestFit="1" customWidth="1"/>
    <col min="10" max="16384" width="9.140625" style="1" customWidth="1"/>
  </cols>
  <sheetData>
    <row r="1" spans="1:9" s="19" customFormat="1" ht="13.5" customHeight="1">
      <c r="A1" s="62"/>
      <c r="B1" s="264"/>
      <c r="C1" s="62"/>
      <c r="D1" s="62"/>
      <c r="E1" s="62"/>
      <c r="F1" s="62"/>
      <c r="G1" s="62"/>
      <c r="H1" s="289"/>
      <c r="I1" s="769" t="str">
        <f>'92301'!I1</f>
        <v>Příloha č. 1 k ZR-RO č. 27/13</v>
      </c>
    </row>
    <row r="2" spans="1:9" s="19" customFormat="1" ht="12" customHeight="1">
      <c r="A2" s="18"/>
      <c r="B2" s="265"/>
      <c r="C2" s="18"/>
      <c r="D2" s="18"/>
      <c r="E2" s="18"/>
      <c r="F2" s="18"/>
      <c r="G2" s="18"/>
      <c r="H2" s="291"/>
      <c r="I2" s="39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66"/>
      <c r="C4" s="21"/>
      <c r="D4" s="21"/>
      <c r="E4" s="21"/>
      <c r="F4" s="21"/>
      <c r="G4" s="21"/>
      <c r="H4" s="23"/>
      <c r="I4" s="562"/>
    </row>
    <row r="5" spans="1:9" ht="15.75">
      <c r="A5" s="783" t="s">
        <v>274</v>
      </c>
      <c r="B5" s="783"/>
      <c r="C5" s="783"/>
      <c r="D5" s="783"/>
      <c r="E5" s="783"/>
      <c r="F5" s="783"/>
      <c r="G5" s="783"/>
      <c r="H5" s="783"/>
      <c r="I5" s="783"/>
    </row>
    <row r="6" spans="1:9" ht="12.75">
      <c r="A6" s="21"/>
      <c r="B6" s="266"/>
      <c r="C6" s="21"/>
      <c r="D6" s="21"/>
      <c r="E6" s="21"/>
      <c r="F6" s="21"/>
      <c r="G6" s="21"/>
      <c r="H6" s="23"/>
      <c r="I6" s="562"/>
    </row>
    <row r="7" spans="1:9" ht="17.25" customHeight="1">
      <c r="A7" s="784" t="s">
        <v>275</v>
      </c>
      <c r="B7" s="784"/>
      <c r="C7" s="784"/>
      <c r="D7" s="784"/>
      <c r="E7" s="784"/>
      <c r="F7" s="784"/>
      <c r="G7" s="784"/>
      <c r="H7" s="784"/>
      <c r="I7" s="784"/>
    </row>
    <row r="8" ht="12" customHeight="1" thickBot="1">
      <c r="I8" s="119" t="s">
        <v>96</v>
      </c>
    </row>
    <row r="9" spans="1:9" ht="23.25" thickBot="1">
      <c r="A9" s="5" t="s">
        <v>97</v>
      </c>
      <c r="B9" s="268" t="s">
        <v>98</v>
      </c>
      <c r="C9" s="6" t="s">
        <v>99</v>
      </c>
      <c r="D9" s="6" t="s">
        <v>100</v>
      </c>
      <c r="E9" s="187" t="s">
        <v>71</v>
      </c>
      <c r="F9" s="6" t="s">
        <v>72</v>
      </c>
      <c r="G9" s="452" t="s">
        <v>298</v>
      </c>
      <c r="H9" s="631" t="s">
        <v>301</v>
      </c>
      <c r="I9" s="454" t="s">
        <v>299</v>
      </c>
    </row>
    <row r="10" spans="1:10" ht="25.5" customHeight="1">
      <c r="A10" s="402" t="s">
        <v>101</v>
      </c>
      <c r="B10" s="403" t="s">
        <v>95</v>
      </c>
      <c r="C10" s="404" t="s">
        <v>95</v>
      </c>
      <c r="D10" s="404" t="s">
        <v>95</v>
      </c>
      <c r="E10" s="404" t="s">
        <v>95</v>
      </c>
      <c r="F10" s="405" t="s">
        <v>330</v>
      </c>
      <c r="G10" s="632">
        <f>SUM(G11+G48+G50+G60+G53)</f>
        <v>0</v>
      </c>
      <c r="H10" s="717">
        <f>SUM(H11+H48+H50+H60+H53)</f>
        <v>54853</v>
      </c>
      <c r="I10" s="407">
        <f>SUM(I11+I48+I50+I60+I53)</f>
        <v>54853</v>
      </c>
      <c r="J10" s="633"/>
    </row>
    <row r="11" spans="1:10" s="635" customFormat="1" ht="12.75">
      <c r="A11" s="92" t="s">
        <v>101</v>
      </c>
      <c r="B11" s="275" t="s">
        <v>233</v>
      </c>
      <c r="C11" s="94" t="s">
        <v>95</v>
      </c>
      <c r="D11" s="95" t="s">
        <v>95</v>
      </c>
      <c r="E11" s="195" t="s">
        <v>95</v>
      </c>
      <c r="F11" s="352" t="s">
        <v>252</v>
      </c>
      <c r="G11" s="359">
        <f>SUM(G12:G47)</f>
        <v>0</v>
      </c>
      <c r="H11" s="320">
        <v>17550</v>
      </c>
      <c r="I11" s="363">
        <f>SUM(G11+H11)</f>
        <v>17550</v>
      </c>
      <c r="J11" s="634"/>
    </row>
    <row r="12" spans="1:10" s="635" customFormat="1" ht="12.75" customHeight="1">
      <c r="A12" s="92"/>
      <c r="B12" s="277" t="str">
        <f>$B$11</f>
        <v>0750060000</v>
      </c>
      <c r="C12" s="93">
        <v>2143</v>
      </c>
      <c r="D12" s="196">
        <v>5011</v>
      </c>
      <c r="E12" s="197" t="s">
        <v>88</v>
      </c>
      <c r="F12" s="353" t="s">
        <v>234</v>
      </c>
      <c r="G12" s="636">
        <v>0</v>
      </c>
      <c r="H12" s="637">
        <v>26.928</v>
      </c>
      <c r="I12" s="419">
        <f aca="true" t="shared" si="0" ref="I12:I47">G12+H12</f>
        <v>26.928</v>
      </c>
      <c r="J12" s="638"/>
    </row>
    <row r="13" spans="1:10" s="635" customFormat="1" ht="12.75" customHeight="1">
      <c r="A13" s="92"/>
      <c r="B13" s="276" t="str">
        <f aca="true" t="shared" si="1" ref="B13:B47">$B$11</f>
        <v>0750060000</v>
      </c>
      <c r="C13" s="93">
        <v>2143</v>
      </c>
      <c r="D13" s="196">
        <v>5011</v>
      </c>
      <c r="E13" s="197" t="s">
        <v>89</v>
      </c>
      <c r="F13" s="353" t="s">
        <v>234</v>
      </c>
      <c r="G13" s="636">
        <v>0</v>
      </c>
      <c r="H13" s="637">
        <v>13.464</v>
      </c>
      <c r="I13" s="419">
        <f t="shared" si="0"/>
        <v>13.464</v>
      </c>
      <c r="J13" s="638"/>
    </row>
    <row r="14" spans="1:10" ht="12.75">
      <c r="A14" s="92"/>
      <c r="B14" s="276" t="str">
        <f t="shared" si="1"/>
        <v>0750060000</v>
      </c>
      <c r="C14" s="93">
        <v>2143</v>
      </c>
      <c r="D14" s="196">
        <v>5011</v>
      </c>
      <c r="E14" s="197" t="s">
        <v>26</v>
      </c>
      <c r="F14" s="353" t="s">
        <v>234</v>
      </c>
      <c r="G14" s="636">
        <v>0</v>
      </c>
      <c r="H14" s="637">
        <v>228.888</v>
      </c>
      <c r="I14" s="419">
        <f t="shared" si="0"/>
        <v>228.888</v>
      </c>
      <c r="J14" s="639"/>
    </row>
    <row r="15" spans="1:10" ht="12.75">
      <c r="A15" s="92"/>
      <c r="B15" s="276" t="str">
        <f t="shared" si="1"/>
        <v>0750060000</v>
      </c>
      <c r="C15" s="93">
        <v>2143</v>
      </c>
      <c r="D15" s="196">
        <v>5031</v>
      </c>
      <c r="E15" s="197" t="s">
        <v>88</v>
      </c>
      <c r="F15" s="353" t="s">
        <v>236</v>
      </c>
      <c r="G15" s="636">
        <v>0</v>
      </c>
      <c r="H15" s="637">
        <v>10.2</v>
      </c>
      <c r="I15" s="419">
        <f t="shared" si="0"/>
        <v>10.2</v>
      </c>
      <c r="J15" s="639"/>
    </row>
    <row r="16" spans="1:10" ht="12.75">
      <c r="A16" s="92"/>
      <c r="B16" s="276" t="str">
        <f t="shared" si="1"/>
        <v>0750060000</v>
      </c>
      <c r="C16" s="93">
        <v>2143</v>
      </c>
      <c r="D16" s="196">
        <v>5031</v>
      </c>
      <c r="E16" s="197" t="s">
        <v>89</v>
      </c>
      <c r="F16" s="353" t="s">
        <v>236</v>
      </c>
      <c r="G16" s="636">
        <v>0</v>
      </c>
      <c r="H16" s="637">
        <v>5.1</v>
      </c>
      <c r="I16" s="419">
        <f t="shared" si="0"/>
        <v>5.1</v>
      </c>
      <c r="J16" s="639"/>
    </row>
    <row r="17" spans="1:10" ht="12.75">
      <c r="A17" s="92"/>
      <c r="B17" s="276" t="str">
        <f t="shared" si="1"/>
        <v>0750060000</v>
      </c>
      <c r="C17" s="93">
        <v>2143</v>
      </c>
      <c r="D17" s="196">
        <v>5031</v>
      </c>
      <c r="E17" s="197" t="s">
        <v>26</v>
      </c>
      <c r="F17" s="353" t="s">
        <v>236</v>
      </c>
      <c r="G17" s="636">
        <v>0</v>
      </c>
      <c r="H17" s="637">
        <v>86.7</v>
      </c>
      <c r="I17" s="419">
        <f t="shared" si="0"/>
        <v>86.7</v>
      </c>
      <c r="J17" s="639"/>
    </row>
    <row r="18" spans="1:10" ht="12.75">
      <c r="A18" s="92"/>
      <c r="B18" s="276" t="str">
        <f t="shared" si="1"/>
        <v>0750060000</v>
      </c>
      <c r="C18" s="93">
        <v>2143</v>
      </c>
      <c r="D18" s="196">
        <v>5032</v>
      </c>
      <c r="E18" s="197" t="s">
        <v>88</v>
      </c>
      <c r="F18" s="353" t="s">
        <v>228</v>
      </c>
      <c r="G18" s="636">
        <v>0</v>
      </c>
      <c r="H18" s="637">
        <v>3.672</v>
      </c>
      <c r="I18" s="419">
        <f t="shared" si="0"/>
        <v>3.672</v>
      </c>
      <c r="J18" s="639"/>
    </row>
    <row r="19" spans="1:10" ht="12.75">
      <c r="A19" s="92"/>
      <c r="B19" s="276" t="str">
        <f t="shared" si="1"/>
        <v>0750060000</v>
      </c>
      <c r="C19" s="93">
        <v>2143</v>
      </c>
      <c r="D19" s="196">
        <v>5032</v>
      </c>
      <c r="E19" s="197" t="s">
        <v>89</v>
      </c>
      <c r="F19" s="353" t="s">
        <v>228</v>
      </c>
      <c r="G19" s="636">
        <v>0</v>
      </c>
      <c r="H19" s="637">
        <v>1.836</v>
      </c>
      <c r="I19" s="419">
        <f t="shared" si="0"/>
        <v>1.836</v>
      </c>
      <c r="J19" s="639"/>
    </row>
    <row r="20" spans="1:10" ht="12.75">
      <c r="A20" s="92"/>
      <c r="B20" s="276" t="str">
        <f t="shared" si="1"/>
        <v>0750060000</v>
      </c>
      <c r="C20" s="93">
        <v>2143</v>
      </c>
      <c r="D20" s="196">
        <v>5032</v>
      </c>
      <c r="E20" s="197" t="s">
        <v>26</v>
      </c>
      <c r="F20" s="353" t="s">
        <v>228</v>
      </c>
      <c r="G20" s="636">
        <v>0</v>
      </c>
      <c r="H20" s="637">
        <v>31.212</v>
      </c>
      <c r="I20" s="419">
        <f t="shared" si="0"/>
        <v>31.212</v>
      </c>
      <c r="J20" s="639"/>
    </row>
    <row r="21" spans="1:10" ht="12.75">
      <c r="A21" s="92"/>
      <c r="B21" s="276" t="str">
        <f t="shared" si="1"/>
        <v>0750060000</v>
      </c>
      <c r="C21" s="93">
        <v>2143</v>
      </c>
      <c r="D21" s="196">
        <v>5137</v>
      </c>
      <c r="E21" s="197" t="s">
        <v>88</v>
      </c>
      <c r="F21" s="353" t="s">
        <v>168</v>
      </c>
      <c r="G21" s="636">
        <v>0</v>
      </c>
      <c r="H21" s="637">
        <v>2.45</v>
      </c>
      <c r="I21" s="419">
        <f t="shared" si="0"/>
        <v>2.45</v>
      </c>
      <c r="J21" s="639"/>
    </row>
    <row r="22" spans="1:10" ht="12.75">
      <c r="A22" s="92"/>
      <c r="B22" s="276" t="str">
        <f t="shared" si="1"/>
        <v>0750060000</v>
      </c>
      <c r="C22" s="93">
        <v>2143</v>
      </c>
      <c r="D22" s="196">
        <v>5137</v>
      </c>
      <c r="E22" s="197" t="s">
        <v>89</v>
      </c>
      <c r="F22" s="353" t="s">
        <v>168</v>
      </c>
      <c r="G22" s="636">
        <v>0</v>
      </c>
      <c r="H22" s="637">
        <v>1.22</v>
      </c>
      <c r="I22" s="419">
        <f t="shared" si="0"/>
        <v>1.22</v>
      </c>
      <c r="J22" s="639"/>
    </row>
    <row r="23" spans="1:10" ht="12.75">
      <c r="A23" s="92"/>
      <c r="B23" s="276" t="str">
        <f t="shared" si="1"/>
        <v>0750060000</v>
      </c>
      <c r="C23" s="93">
        <v>2143</v>
      </c>
      <c r="D23" s="196">
        <v>5137</v>
      </c>
      <c r="E23" s="197" t="s">
        <v>26</v>
      </c>
      <c r="F23" s="353" t="s">
        <v>168</v>
      </c>
      <c r="G23" s="636">
        <v>0</v>
      </c>
      <c r="H23" s="637">
        <v>20.83</v>
      </c>
      <c r="I23" s="419">
        <f t="shared" si="0"/>
        <v>20.83</v>
      </c>
      <c r="J23" s="639"/>
    </row>
    <row r="24" spans="1:10" ht="12.75">
      <c r="A24" s="92"/>
      <c r="B24" s="276" t="str">
        <f t="shared" si="1"/>
        <v>0750060000</v>
      </c>
      <c r="C24" s="93">
        <v>2143</v>
      </c>
      <c r="D24" s="196">
        <v>5139</v>
      </c>
      <c r="E24" s="197" t="s">
        <v>88</v>
      </c>
      <c r="F24" s="353" t="s">
        <v>119</v>
      </c>
      <c r="G24" s="636">
        <v>0</v>
      </c>
      <c r="H24" s="637">
        <v>94.36</v>
      </c>
      <c r="I24" s="419">
        <f t="shared" si="0"/>
        <v>94.36</v>
      </c>
      <c r="J24" s="639"/>
    </row>
    <row r="25" spans="1:10" ht="12.75">
      <c r="A25" s="92"/>
      <c r="B25" s="276" t="str">
        <f t="shared" si="1"/>
        <v>0750060000</v>
      </c>
      <c r="C25" s="93">
        <v>2143</v>
      </c>
      <c r="D25" s="196">
        <v>5139</v>
      </c>
      <c r="E25" s="197" t="s">
        <v>89</v>
      </c>
      <c r="F25" s="353" t="s">
        <v>119</v>
      </c>
      <c r="G25" s="636">
        <v>0</v>
      </c>
      <c r="H25" s="637">
        <v>47.18</v>
      </c>
      <c r="I25" s="419">
        <f t="shared" si="0"/>
        <v>47.18</v>
      </c>
      <c r="J25" s="639"/>
    </row>
    <row r="26" spans="1:10" ht="12.75">
      <c r="A26" s="92"/>
      <c r="B26" s="276" t="str">
        <f t="shared" si="1"/>
        <v>0750060000</v>
      </c>
      <c r="C26" s="93">
        <v>2143</v>
      </c>
      <c r="D26" s="196">
        <v>5139</v>
      </c>
      <c r="E26" s="197" t="s">
        <v>26</v>
      </c>
      <c r="F26" s="353" t="s">
        <v>119</v>
      </c>
      <c r="G26" s="636">
        <v>0</v>
      </c>
      <c r="H26" s="637">
        <v>802.02</v>
      </c>
      <c r="I26" s="419">
        <f t="shared" si="0"/>
        <v>802.02</v>
      </c>
      <c r="J26" s="639"/>
    </row>
    <row r="27" spans="1:10" ht="12.75">
      <c r="A27" s="92"/>
      <c r="B27" s="276" t="str">
        <f t="shared" si="1"/>
        <v>0750060000</v>
      </c>
      <c r="C27" s="93">
        <v>2143</v>
      </c>
      <c r="D27" s="196">
        <v>5162</v>
      </c>
      <c r="E27" s="197" t="s">
        <v>88</v>
      </c>
      <c r="F27" s="353" t="s">
        <v>229</v>
      </c>
      <c r="G27" s="636">
        <v>0</v>
      </c>
      <c r="H27" s="637">
        <v>0.38</v>
      </c>
      <c r="I27" s="419">
        <f t="shared" si="0"/>
        <v>0.38</v>
      </c>
      <c r="J27" s="639"/>
    </row>
    <row r="28" spans="1:10" ht="12.75">
      <c r="A28" s="92"/>
      <c r="B28" s="276" t="str">
        <f t="shared" si="1"/>
        <v>0750060000</v>
      </c>
      <c r="C28" s="93">
        <v>2143</v>
      </c>
      <c r="D28" s="196">
        <v>5162</v>
      </c>
      <c r="E28" s="197" t="s">
        <v>89</v>
      </c>
      <c r="F28" s="353" t="s">
        <v>229</v>
      </c>
      <c r="G28" s="636">
        <v>0</v>
      </c>
      <c r="H28" s="637">
        <v>0.18</v>
      </c>
      <c r="I28" s="419">
        <f t="shared" si="0"/>
        <v>0.18</v>
      </c>
      <c r="J28" s="639"/>
    </row>
    <row r="29" spans="1:10" ht="12.75">
      <c r="A29" s="92"/>
      <c r="B29" s="276" t="str">
        <f t="shared" si="1"/>
        <v>0750060000</v>
      </c>
      <c r="C29" s="93">
        <v>2143</v>
      </c>
      <c r="D29" s="196">
        <v>5162</v>
      </c>
      <c r="E29" s="197" t="s">
        <v>235</v>
      </c>
      <c r="F29" s="353" t="s">
        <v>229</v>
      </c>
      <c r="G29" s="636">
        <v>0</v>
      </c>
      <c r="H29" s="637">
        <v>3.19</v>
      </c>
      <c r="I29" s="419">
        <f t="shared" si="0"/>
        <v>3.19</v>
      </c>
      <c r="J29" s="639"/>
    </row>
    <row r="30" spans="1:9" ht="12.75">
      <c r="A30" s="92"/>
      <c r="B30" s="276" t="str">
        <f t="shared" si="1"/>
        <v>0750060000</v>
      </c>
      <c r="C30" s="93">
        <v>2143</v>
      </c>
      <c r="D30" s="196">
        <v>5169</v>
      </c>
      <c r="E30" s="197" t="s">
        <v>88</v>
      </c>
      <c r="F30" s="353" t="s">
        <v>30</v>
      </c>
      <c r="G30" s="636">
        <v>0</v>
      </c>
      <c r="H30" s="637">
        <v>145.83</v>
      </c>
      <c r="I30" s="419">
        <f t="shared" si="0"/>
        <v>145.83</v>
      </c>
    </row>
    <row r="31" spans="1:10" ht="12.75">
      <c r="A31" s="92"/>
      <c r="B31" s="276" t="str">
        <f t="shared" si="1"/>
        <v>0750060000</v>
      </c>
      <c r="C31" s="93">
        <v>2143</v>
      </c>
      <c r="D31" s="196">
        <v>5169</v>
      </c>
      <c r="E31" s="197" t="s">
        <v>89</v>
      </c>
      <c r="F31" s="353" t="s">
        <v>30</v>
      </c>
      <c r="G31" s="636">
        <v>0</v>
      </c>
      <c r="H31" s="637">
        <v>72.9</v>
      </c>
      <c r="I31" s="419">
        <f t="shared" si="0"/>
        <v>72.9</v>
      </c>
      <c r="J31" s="639"/>
    </row>
    <row r="32" spans="1:10" ht="12.75">
      <c r="A32" s="92"/>
      <c r="B32" s="276" t="str">
        <f t="shared" si="1"/>
        <v>0750060000</v>
      </c>
      <c r="C32" s="93">
        <v>2143</v>
      </c>
      <c r="D32" s="196">
        <v>5169</v>
      </c>
      <c r="E32" s="197" t="s">
        <v>26</v>
      </c>
      <c r="F32" s="353" t="s">
        <v>30</v>
      </c>
      <c r="G32" s="636">
        <v>0</v>
      </c>
      <c r="H32" s="637">
        <v>1239.6</v>
      </c>
      <c r="I32" s="419">
        <f t="shared" si="0"/>
        <v>1239.6</v>
      </c>
      <c r="J32" s="639"/>
    </row>
    <row r="33" spans="1:10" ht="12.75">
      <c r="A33" s="92"/>
      <c r="B33" s="276" t="str">
        <f t="shared" si="1"/>
        <v>0750060000</v>
      </c>
      <c r="C33" s="93">
        <v>2143</v>
      </c>
      <c r="D33" s="196">
        <v>5173</v>
      </c>
      <c r="E33" s="197" t="s">
        <v>88</v>
      </c>
      <c r="F33" s="353" t="s">
        <v>84</v>
      </c>
      <c r="G33" s="198">
        <v>0</v>
      </c>
      <c r="H33" s="362">
        <v>0.4</v>
      </c>
      <c r="I33" s="419">
        <f t="shared" si="0"/>
        <v>0.4</v>
      </c>
      <c r="J33" s="639"/>
    </row>
    <row r="34" spans="1:10" ht="12.75">
      <c r="A34" s="92"/>
      <c r="B34" s="276" t="str">
        <f t="shared" si="1"/>
        <v>0750060000</v>
      </c>
      <c r="C34" s="93">
        <v>2143</v>
      </c>
      <c r="D34" s="196">
        <v>5173</v>
      </c>
      <c r="E34" s="197" t="s">
        <v>89</v>
      </c>
      <c r="F34" s="353" t="s">
        <v>84</v>
      </c>
      <c r="G34" s="198">
        <v>0</v>
      </c>
      <c r="H34" s="362">
        <v>0.2</v>
      </c>
      <c r="I34" s="419">
        <f t="shared" si="0"/>
        <v>0.2</v>
      </c>
      <c r="J34" s="639"/>
    </row>
    <row r="35" spans="1:10" ht="12.75">
      <c r="A35" s="92"/>
      <c r="B35" s="276" t="str">
        <f t="shared" si="1"/>
        <v>0750060000</v>
      </c>
      <c r="C35" s="93">
        <v>2143</v>
      </c>
      <c r="D35" s="196">
        <v>5173</v>
      </c>
      <c r="E35" s="197" t="s">
        <v>26</v>
      </c>
      <c r="F35" s="353" t="s">
        <v>84</v>
      </c>
      <c r="G35" s="198">
        <v>0</v>
      </c>
      <c r="H35" s="362">
        <v>3.4</v>
      </c>
      <c r="I35" s="419">
        <f t="shared" si="0"/>
        <v>3.4</v>
      </c>
      <c r="J35" s="639"/>
    </row>
    <row r="36" spans="1:10" ht="12.75">
      <c r="A36" s="92"/>
      <c r="B36" s="276" t="str">
        <f t="shared" si="1"/>
        <v>0750060000</v>
      </c>
      <c r="C36" s="93">
        <v>2143</v>
      </c>
      <c r="D36" s="196">
        <v>5175</v>
      </c>
      <c r="E36" s="197" t="s">
        <v>88</v>
      </c>
      <c r="F36" s="353" t="s">
        <v>165</v>
      </c>
      <c r="G36" s="636">
        <v>0</v>
      </c>
      <c r="H36" s="637">
        <v>0.5</v>
      </c>
      <c r="I36" s="419">
        <f t="shared" si="0"/>
        <v>0.5</v>
      </c>
      <c r="J36" s="639"/>
    </row>
    <row r="37" spans="1:10" ht="12.75">
      <c r="A37" s="92"/>
      <c r="B37" s="276" t="str">
        <f t="shared" si="1"/>
        <v>0750060000</v>
      </c>
      <c r="C37" s="93">
        <v>2143</v>
      </c>
      <c r="D37" s="196">
        <v>5175</v>
      </c>
      <c r="E37" s="197" t="s">
        <v>89</v>
      </c>
      <c r="F37" s="353" t="s">
        <v>165</v>
      </c>
      <c r="G37" s="636">
        <v>0</v>
      </c>
      <c r="H37" s="637">
        <v>0.25</v>
      </c>
      <c r="I37" s="419">
        <f t="shared" si="0"/>
        <v>0.25</v>
      </c>
      <c r="J37" s="639"/>
    </row>
    <row r="38" spans="1:10" ht="12.75">
      <c r="A38" s="92"/>
      <c r="B38" s="276" t="str">
        <f t="shared" si="1"/>
        <v>0750060000</v>
      </c>
      <c r="C38" s="93">
        <v>2143</v>
      </c>
      <c r="D38" s="196">
        <v>5175</v>
      </c>
      <c r="E38" s="197" t="s">
        <v>26</v>
      </c>
      <c r="F38" s="353" t="s">
        <v>165</v>
      </c>
      <c r="G38" s="636">
        <v>0</v>
      </c>
      <c r="H38" s="637">
        <v>4.25</v>
      </c>
      <c r="I38" s="419">
        <f t="shared" si="0"/>
        <v>4.25</v>
      </c>
      <c r="J38" s="639"/>
    </row>
    <row r="39" spans="1:10" ht="12.75">
      <c r="A39" s="92"/>
      <c r="B39" s="276" t="str">
        <f t="shared" si="1"/>
        <v>0750060000</v>
      </c>
      <c r="C39" s="93">
        <v>6310</v>
      </c>
      <c r="D39" s="196">
        <v>5163</v>
      </c>
      <c r="E39" s="197" t="s">
        <v>88</v>
      </c>
      <c r="F39" s="353" t="s">
        <v>109</v>
      </c>
      <c r="G39" s="636">
        <v>0</v>
      </c>
      <c r="H39" s="637">
        <v>1</v>
      </c>
      <c r="I39" s="419">
        <f t="shared" si="0"/>
        <v>1</v>
      </c>
      <c r="J39" s="639"/>
    </row>
    <row r="40" spans="1:10" ht="12.75">
      <c r="A40" s="92"/>
      <c r="B40" s="276" t="str">
        <f t="shared" si="1"/>
        <v>0750060000</v>
      </c>
      <c r="C40" s="93">
        <v>6310</v>
      </c>
      <c r="D40" s="196">
        <v>5163</v>
      </c>
      <c r="E40" s="197" t="s">
        <v>89</v>
      </c>
      <c r="F40" s="353" t="s">
        <v>109</v>
      </c>
      <c r="G40" s="636">
        <v>0</v>
      </c>
      <c r="H40" s="637">
        <v>0.5</v>
      </c>
      <c r="I40" s="419">
        <f t="shared" si="0"/>
        <v>0.5</v>
      </c>
      <c r="J40" s="639"/>
    </row>
    <row r="41" spans="1:10" ht="12.75">
      <c r="A41" s="92"/>
      <c r="B41" s="276" t="str">
        <f t="shared" si="1"/>
        <v>0750060000</v>
      </c>
      <c r="C41" s="93">
        <v>6310</v>
      </c>
      <c r="D41" s="196">
        <v>5163</v>
      </c>
      <c r="E41" s="197" t="s">
        <v>26</v>
      </c>
      <c r="F41" s="353" t="s">
        <v>109</v>
      </c>
      <c r="G41" s="636">
        <v>0</v>
      </c>
      <c r="H41" s="637">
        <v>8.5</v>
      </c>
      <c r="I41" s="419">
        <f t="shared" si="0"/>
        <v>8.5</v>
      </c>
      <c r="J41" s="639"/>
    </row>
    <row r="42" spans="1:10" ht="12.75">
      <c r="A42" s="92"/>
      <c r="B42" s="276" t="str">
        <f t="shared" si="1"/>
        <v>0750060000</v>
      </c>
      <c r="C42" s="93">
        <v>2143</v>
      </c>
      <c r="D42" s="196">
        <v>6121</v>
      </c>
      <c r="E42" s="197" t="s">
        <v>88</v>
      </c>
      <c r="F42" s="353" t="s">
        <v>158</v>
      </c>
      <c r="G42" s="636">
        <v>0</v>
      </c>
      <c r="H42" s="637">
        <v>1354.34</v>
      </c>
      <c r="I42" s="419">
        <f t="shared" si="0"/>
        <v>1354.34</v>
      </c>
      <c r="J42" s="639"/>
    </row>
    <row r="43" spans="1:10" ht="12.75">
      <c r="A43" s="92"/>
      <c r="B43" s="276" t="str">
        <f t="shared" si="1"/>
        <v>0750060000</v>
      </c>
      <c r="C43" s="93">
        <v>2143</v>
      </c>
      <c r="D43" s="196">
        <v>6121</v>
      </c>
      <c r="E43" s="197" t="s">
        <v>145</v>
      </c>
      <c r="F43" s="353" t="s">
        <v>158</v>
      </c>
      <c r="G43" s="636">
        <v>0</v>
      </c>
      <c r="H43" s="637">
        <v>677.16</v>
      </c>
      <c r="I43" s="419">
        <f t="shared" si="0"/>
        <v>677.16</v>
      </c>
      <c r="J43" s="639"/>
    </row>
    <row r="44" spans="1:10" ht="12.75">
      <c r="A44" s="92"/>
      <c r="B44" s="276" t="str">
        <f t="shared" si="1"/>
        <v>0750060000</v>
      </c>
      <c r="C44" s="93">
        <v>2143</v>
      </c>
      <c r="D44" s="196">
        <v>6121</v>
      </c>
      <c r="E44" s="197" t="s">
        <v>26</v>
      </c>
      <c r="F44" s="353" t="s">
        <v>158</v>
      </c>
      <c r="G44" s="636">
        <v>0</v>
      </c>
      <c r="H44" s="637">
        <v>11511.86</v>
      </c>
      <c r="I44" s="419">
        <f t="shared" si="0"/>
        <v>11511.86</v>
      </c>
      <c r="J44" s="639"/>
    </row>
    <row r="45" spans="1:10" ht="12.75">
      <c r="A45" s="92"/>
      <c r="B45" s="276" t="str">
        <f t="shared" si="1"/>
        <v>0750060000</v>
      </c>
      <c r="C45" s="93">
        <v>2143</v>
      </c>
      <c r="D45" s="196">
        <v>6111</v>
      </c>
      <c r="E45" s="197" t="s">
        <v>26</v>
      </c>
      <c r="F45" s="353" t="s">
        <v>144</v>
      </c>
      <c r="G45" s="636">
        <v>0</v>
      </c>
      <c r="H45" s="637">
        <v>114.95</v>
      </c>
      <c r="I45" s="419">
        <f>G45+H45</f>
        <v>114.95</v>
      </c>
      <c r="J45" s="639"/>
    </row>
    <row r="46" spans="1:10" ht="12.75">
      <c r="A46" s="92"/>
      <c r="B46" s="276" t="str">
        <f t="shared" si="1"/>
        <v>0750060000</v>
      </c>
      <c r="C46" s="93">
        <v>2143</v>
      </c>
      <c r="D46" s="196">
        <v>6111</v>
      </c>
      <c r="E46" s="197" t="s">
        <v>145</v>
      </c>
      <c r="F46" s="353" t="s">
        <v>144</v>
      </c>
      <c r="G46" s="636">
        <v>0</v>
      </c>
      <c r="H46" s="637">
        <v>57.48</v>
      </c>
      <c r="I46" s="419">
        <f t="shared" si="0"/>
        <v>57.48</v>
      </c>
      <c r="J46" s="639"/>
    </row>
    <row r="47" spans="1:10" ht="12.75">
      <c r="A47" s="92"/>
      <c r="B47" s="276" t="str">
        <f t="shared" si="1"/>
        <v>0750060000</v>
      </c>
      <c r="C47" s="93">
        <v>2143</v>
      </c>
      <c r="D47" s="196">
        <v>6111</v>
      </c>
      <c r="E47" s="197" t="s">
        <v>26</v>
      </c>
      <c r="F47" s="353" t="s">
        <v>144</v>
      </c>
      <c r="G47" s="636">
        <v>0</v>
      </c>
      <c r="H47" s="637">
        <v>977.07</v>
      </c>
      <c r="I47" s="419">
        <f t="shared" si="0"/>
        <v>977.07</v>
      </c>
      <c r="J47" s="639"/>
    </row>
    <row r="48" spans="1:11" s="117" customFormat="1" ht="22.5">
      <c r="A48" s="29" t="s">
        <v>101</v>
      </c>
      <c r="B48" s="270">
        <v>750032001</v>
      </c>
      <c r="C48" s="31" t="s">
        <v>95</v>
      </c>
      <c r="D48" s="199" t="s">
        <v>95</v>
      </c>
      <c r="E48" s="200" t="s">
        <v>95</v>
      </c>
      <c r="F48" s="354" t="s">
        <v>51</v>
      </c>
      <c r="G48" s="361">
        <f>SUM(G49:G49)</f>
        <v>0</v>
      </c>
      <c r="H48" s="293">
        <v>13100</v>
      </c>
      <c r="I48" s="366">
        <f>SUM(G48:H48)</f>
        <v>13100</v>
      </c>
      <c r="K48" s="640"/>
    </row>
    <row r="49" spans="1:9" ht="12.75">
      <c r="A49" s="424"/>
      <c r="B49" s="252">
        <f>B48</f>
        <v>750032001</v>
      </c>
      <c r="C49" s="41">
        <v>3315</v>
      </c>
      <c r="D49" s="12">
        <v>6341</v>
      </c>
      <c r="E49" s="152" t="s">
        <v>224</v>
      </c>
      <c r="F49" s="355" t="s">
        <v>0</v>
      </c>
      <c r="G49" s="636">
        <v>0</v>
      </c>
      <c r="H49" s="637">
        <v>13100</v>
      </c>
      <c r="I49" s="419">
        <v>13100</v>
      </c>
    </row>
    <row r="50" spans="1:9" s="117" customFormat="1" ht="22.5">
      <c r="A50" s="29" t="s">
        <v>101</v>
      </c>
      <c r="B50" s="270">
        <v>750031703</v>
      </c>
      <c r="C50" s="31" t="s">
        <v>95</v>
      </c>
      <c r="D50" s="199" t="s">
        <v>95</v>
      </c>
      <c r="E50" s="200" t="s">
        <v>95</v>
      </c>
      <c r="F50" s="354" t="s">
        <v>322</v>
      </c>
      <c r="G50" s="361">
        <v>0</v>
      </c>
      <c r="H50" s="293">
        <v>23000</v>
      </c>
      <c r="I50" s="366">
        <f>SUM(G50:H50)</f>
        <v>23000</v>
      </c>
    </row>
    <row r="51" spans="1:9" ht="12.75">
      <c r="A51" s="424"/>
      <c r="B51" s="252">
        <f>B50</f>
        <v>750031703</v>
      </c>
      <c r="C51" s="41">
        <v>3315</v>
      </c>
      <c r="D51" s="12">
        <v>6901</v>
      </c>
      <c r="E51" s="152" t="s">
        <v>110</v>
      </c>
      <c r="F51" s="355" t="s">
        <v>192</v>
      </c>
      <c r="G51" s="636">
        <v>0</v>
      </c>
      <c r="H51" s="637">
        <v>8000</v>
      </c>
      <c r="I51" s="419">
        <f>G51+H51</f>
        <v>8000</v>
      </c>
    </row>
    <row r="52" spans="1:9" ht="12.75">
      <c r="A52" s="424"/>
      <c r="B52" s="252">
        <f>B50</f>
        <v>750031703</v>
      </c>
      <c r="C52" s="41">
        <v>3315</v>
      </c>
      <c r="D52" s="12">
        <v>5801</v>
      </c>
      <c r="E52" s="152" t="s">
        <v>110</v>
      </c>
      <c r="F52" s="355" t="s">
        <v>103</v>
      </c>
      <c r="G52" s="636">
        <v>0</v>
      </c>
      <c r="H52" s="637">
        <v>15000</v>
      </c>
      <c r="I52" s="419">
        <f>G52+H52</f>
        <v>15000</v>
      </c>
    </row>
    <row r="53" spans="1:9" s="635" customFormat="1" ht="12.75">
      <c r="A53" s="92" t="s">
        <v>101</v>
      </c>
      <c r="B53" s="270" t="s">
        <v>388</v>
      </c>
      <c r="C53" s="94" t="s">
        <v>95</v>
      </c>
      <c r="D53" s="95" t="s">
        <v>95</v>
      </c>
      <c r="E53" s="195" t="s">
        <v>95</v>
      </c>
      <c r="F53" s="352" t="s">
        <v>290</v>
      </c>
      <c r="G53" s="360">
        <f>SUM(G56:G59)</f>
        <v>0</v>
      </c>
      <c r="H53" s="416">
        <v>348</v>
      </c>
      <c r="I53" s="363">
        <f>SUM(G53+H53)</f>
        <v>348</v>
      </c>
    </row>
    <row r="54" spans="1:9" ht="12.75">
      <c r="A54" s="92"/>
      <c r="B54" s="276" t="str">
        <f>B53</f>
        <v>0750100000</v>
      </c>
      <c r="C54" s="93">
        <v>2143</v>
      </c>
      <c r="D54" s="196">
        <v>5169</v>
      </c>
      <c r="E54" s="197" t="s">
        <v>88</v>
      </c>
      <c r="F54" s="353" t="s">
        <v>30</v>
      </c>
      <c r="G54" s="636">
        <v>0</v>
      </c>
      <c r="H54" s="637">
        <v>12</v>
      </c>
      <c r="I54" s="419">
        <f aca="true" t="shared" si="2" ref="I54:I59">G54+H54</f>
        <v>12</v>
      </c>
    </row>
    <row r="55" spans="1:9" ht="12.75">
      <c r="A55" s="92"/>
      <c r="B55" s="276" t="str">
        <f>B53</f>
        <v>0750100000</v>
      </c>
      <c r="C55" s="93">
        <v>2143</v>
      </c>
      <c r="D55" s="196">
        <v>5169</v>
      </c>
      <c r="E55" s="197" t="s">
        <v>26</v>
      </c>
      <c r="F55" s="353" t="s">
        <v>30</v>
      </c>
      <c r="G55" s="636">
        <v>0</v>
      </c>
      <c r="H55" s="637">
        <v>68</v>
      </c>
      <c r="I55" s="419">
        <f t="shared" si="2"/>
        <v>68</v>
      </c>
    </row>
    <row r="56" spans="1:9" s="635" customFormat="1" ht="12.75" customHeight="1">
      <c r="A56" s="102"/>
      <c r="B56" s="250" t="str">
        <f>B53</f>
        <v>0750100000</v>
      </c>
      <c r="C56" s="118">
        <v>2143</v>
      </c>
      <c r="D56" s="118">
        <v>5139</v>
      </c>
      <c r="E56" s="118">
        <v>41100000</v>
      </c>
      <c r="F56" s="356" t="s">
        <v>291</v>
      </c>
      <c r="G56" s="636">
        <v>0</v>
      </c>
      <c r="H56" s="637">
        <v>10.5</v>
      </c>
      <c r="I56" s="419">
        <f t="shared" si="2"/>
        <v>10.5</v>
      </c>
    </row>
    <row r="57" spans="1:9" s="635" customFormat="1" ht="12.75" customHeight="1">
      <c r="A57" s="102"/>
      <c r="B57" s="250" t="str">
        <f>B53</f>
        <v>0750100000</v>
      </c>
      <c r="C57" s="118">
        <v>2143</v>
      </c>
      <c r="D57" s="118">
        <v>5139</v>
      </c>
      <c r="E57" s="118">
        <v>41500000</v>
      </c>
      <c r="F57" s="356" t="s">
        <v>291</v>
      </c>
      <c r="G57" s="636">
        <v>0</v>
      </c>
      <c r="H57" s="637">
        <v>59.5</v>
      </c>
      <c r="I57" s="419">
        <f t="shared" si="2"/>
        <v>59.5</v>
      </c>
    </row>
    <row r="58" spans="1:9" ht="12.75">
      <c r="A58" s="92"/>
      <c r="B58" s="276" t="str">
        <f>B53</f>
        <v>0750100000</v>
      </c>
      <c r="C58" s="93">
        <v>5143</v>
      </c>
      <c r="D58" s="196">
        <v>5137</v>
      </c>
      <c r="E58" s="197" t="s">
        <v>88</v>
      </c>
      <c r="F58" s="353" t="s">
        <v>168</v>
      </c>
      <c r="G58" s="636">
        <v>0</v>
      </c>
      <c r="H58" s="637">
        <v>29.7</v>
      </c>
      <c r="I58" s="419">
        <f t="shared" si="2"/>
        <v>29.7</v>
      </c>
    </row>
    <row r="59" spans="1:9" ht="12.75">
      <c r="A59" s="92"/>
      <c r="B59" s="276" t="str">
        <f>B53</f>
        <v>0750100000</v>
      </c>
      <c r="C59" s="93">
        <v>2443</v>
      </c>
      <c r="D59" s="196">
        <v>5139</v>
      </c>
      <c r="E59" s="197" t="s">
        <v>26</v>
      </c>
      <c r="F59" s="353" t="s">
        <v>168</v>
      </c>
      <c r="G59" s="636">
        <v>0</v>
      </c>
      <c r="H59" s="637">
        <v>168.3</v>
      </c>
      <c r="I59" s="419">
        <f t="shared" si="2"/>
        <v>168.3</v>
      </c>
    </row>
    <row r="60" spans="1:9" s="34" customFormat="1" ht="22.5">
      <c r="A60" s="8" t="s">
        <v>101</v>
      </c>
      <c r="B60" s="54" t="s">
        <v>73</v>
      </c>
      <c r="C60" s="31" t="s">
        <v>95</v>
      </c>
      <c r="D60" s="31" t="s">
        <v>95</v>
      </c>
      <c r="E60" s="150" t="s">
        <v>95</v>
      </c>
      <c r="F60" s="357" t="s">
        <v>323</v>
      </c>
      <c r="G60" s="361">
        <f>SUM(G61:G62)</f>
        <v>0</v>
      </c>
      <c r="H60" s="293">
        <v>855</v>
      </c>
      <c r="I60" s="481">
        <f>SUM(G60+H60)</f>
        <v>855</v>
      </c>
    </row>
    <row r="61" spans="1:9" s="34" customFormat="1" ht="12.75">
      <c r="A61" s="59"/>
      <c r="B61" s="245" t="str">
        <f>B60</f>
        <v>1750270000</v>
      </c>
      <c r="C61" s="12">
        <v>2143</v>
      </c>
      <c r="D61" s="12">
        <v>5169</v>
      </c>
      <c r="E61" s="152" t="s">
        <v>110</v>
      </c>
      <c r="F61" s="355" t="s">
        <v>30</v>
      </c>
      <c r="G61" s="641">
        <v>0</v>
      </c>
      <c r="H61" s="642">
        <v>855</v>
      </c>
      <c r="I61" s="400">
        <f>SUM(G61+H61)</f>
        <v>855</v>
      </c>
    </row>
    <row r="62" spans="1:9" s="34" customFormat="1" ht="13.5" thickBot="1">
      <c r="A62" s="417"/>
      <c r="B62" s="418" t="str">
        <f>B60</f>
        <v>1750270000</v>
      </c>
      <c r="C62" s="16">
        <v>2143</v>
      </c>
      <c r="D62" s="16">
        <v>5169</v>
      </c>
      <c r="E62" s="166" t="s">
        <v>110</v>
      </c>
      <c r="F62" s="358" t="s">
        <v>30</v>
      </c>
      <c r="G62" s="643">
        <v>0</v>
      </c>
      <c r="H62" s="644">
        <v>0</v>
      </c>
      <c r="I62" s="420">
        <f>SUM(G62+H62)</f>
        <v>0</v>
      </c>
    </row>
    <row r="63" ht="12.75">
      <c r="I63" s="645"/>
    </row>
  </sheetData>
  <sheetProtection/>
  <mergeCells count="3">
    <mergeCell ref="A3:I3"/>
    <mergeCell ref="A5:I5"/>
    <mergeCell ref="A7:I7"/>
  </mergeCells>
  <printOptions horizontalCentered="1"/>
  <pageMargins left="0.3937007874015748" right="0.31496062992125984" top="0.3937007874015748" bottom="0.3937007874015748" header="0" footer="0"/>
  <pageSetup fitToHeight="6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3.140625" style="20" customWidth="1"/>
    <col min="2" max="2" width="9.28125" style="267" customWidth="1"/>
    <col min="3" max="4" width="4.7109375" style="20" customWidth="1"/>
    <col min="5" max="5" width="8.57421875" style="20" customWidth="1"/>
    <col min="6" max="6" width="31.00390625" style="2" customWidth="1"/>
    <col min="7" max="7" width="9.00390625" style="24" customWidth="1"/>
    <col min="8" max="8" width="9.57421875" style="24" bestFit="1" customWidth="1"/>
    <col min="9" max="9" width="8.7109375" style="586" customWidth="1"/>
    <col min="10" max="16384" width="9.140625" style="1" customWidth="1"/>
  </cols>
  <sheetData>
    <row r="1" spans="1:9" s="19" customFormat="1" ht="13.5" customHeight="1">
      <c r="A1" s="62"/>
      <c r="B1" s="264"/>
      <c r="C1" s="62"/>
      <c r="D1" s="62"/>
      <c r="E1" s="62"/>
      <c r="F1" s="111"/>
      <c r="G1" s="289"/>
      <c r="H1" s="289"/>
      <c r="I1" s="771" t="str">
        <f>'92301'!I1</f>
        <v>Příloha č. 1 k ZR-RO č. 27/13</v>
      </c>
    </row>
    <row r="2" spans="1:9" s="19" customFormat="1" ht="11.25">
      <c r="A2" s="18"/>
      <c r="B2" s="265"/>
      <c r="C2" s="18"/>
      <c r="D2" s="18"/>
      <c r="E2" s="18"/>
      <c r="F2" s="77"/>
      <c r="G2" s="290"/>
      <c r="H2" s="291"/>
      <c r="I2" s="292"/>
    </row>
    <row r="3" spans="1:9" ht="18">
      <c r="A3" s="782" t="s">
        <v>302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21"/>
      <c r="B4" s="266"/>
      <c r="C4" s="21"/>
      <c r="D4" s="21"/>
      <c r="E4" s="21"/>
      <c r="F4" s="22"/>
      <c r="G4" s="23"/>
      <c r="H4" s="23"/>
      <c r="I4" s="562"/>
    </row>
    <row r="5" spans="1:9" ht="15.75">
      <c r="A5" s="791" t="s">
        <v>146</v>
      </c>
      <c r="B5" s="791"/>
      <c r="C5" s="791"/>
      <c r="D5" s="791"/>
      <c r="E5" s="791"/>
      <c r="F5" s="791"/>
      <c r="G5" s="791"/>
      <c r="H5" s="791"/>
      <c r="I5" s="791"/>
    </row>
    <row r="6" spans="1:9" ht="12.75">
      <c r="A6" s="21"/>
      <c r="B6" s="266"/>
      <c r="C6" s="21"/>
      <c r="D6" s="21"/>
      <c r="E6" s="21"/>
      <c r="F6" s="22"/>
      <c r="G6" s="23"/>
      <c r="H6" s="23"/>
      <c r="I6" s="562"/>
    </row>
    <row r="7" spans="1:9" ht="17.25" customHeight="1">
      <c r="A7" s="792" t="s">
        <v>147</v>
      </c>
      <c r="B7" s="792"/>
      <c r="C7" s="792"/>
      <c r="D7" s="792"/>
      <c r="E7" s="792"/>
      <c r="F7" s="792"/>
      <c r="G7" s="792"/>
      <c r="H7" s="792"/>
      <c r="I7" s="792"/>
    </row>
    <row r="8" ht="12" customHeight="1" thickBot="1">
      <c r="I8" s="119" t="s">
        <v>96</v>
      </c>
    </row>
    <row r="9" spans="1:9" ht="23.25" thickBot="1">
      <c r="A9" s="5" t="s">
        <v>97</v>
      </c>
      <c r="B9" s="268" t="s">
        <v>98</v>
      </c>
      <c r="C9" s="6" t="s">
        <v>99</v>
      </c>
      <c r="D9" s="6" t="s">
        <v>100</v>
      </c>
      <c r="E9" s="187" t="s">
        <v>71</v>
      </c>
      <c r="F9" s="33" t="s">
        <v>72</v>
      </c>
      <c r="G9" s="452" t="s">
        <v>298</v>
      </c>
      <c r="H9" s="453" t="s">
        <v>301</v>
      </c>
      <c r="I9" s="454" t="s">
        <v>299</v>
      </c>
    </row>
    <row r="10" spans="1:9" ht="27" customHeight="1">
      <c r="A10" s="402" t="s">
        <v>101</v>
      </c>
      <c r="B10" s="403" t="s">
        <v>95</v>
      </c>
      <c r="C10" s="404" t="s">
        <v>95</v>
      </c>
      <c r="D10" s="404" t="s">
        <v>95</v>
      </c>
      <c r="E10" s="404" t="s">
        <v>95</v>
      </c>
      <c r="F10" s="405" t="s">
        <v>330</v>
      </c>
      <c r="G10" s="406">
        <f>G11+G36+G38+G55</f>
        <v>0</v>
      </c>
      <c r="H10" s="716">
        <f>H11+H36+H38+H55</f>
        <v>7499</v>
      </c>
      <c r="I10" s="407">
        <f>I11+I36+I38+I55</f>
        <v>7499</v>
      </c>
    </row>
    <row r="11" spans="1:9" ht="22.5">
      <c r="A11" s="13" t="s">
        <v>101</v>
      </c>
      <c r="B11" s="270" t="s">
        <v>148</v>
      </c>
      <c r="C11" s="14" t="s">
        <v>95</v>
      </c>
      <c r="D11" s="14" t="s">
        <v>95</v>
      </c>
      <c r="E11" s="185" t="s">
        <v>95</v>
      </c>
      <c r="F11" s="127" t="s">
        <v>149</v>
      </c>
      <c r="G11" s="58">
        <f>SUM(G12:G35)</f>
        <v>0</v>
      </c>
      <c r="H11" s="58">
        <v>2294</v>
      </c>
      <c r="I11" s="366">
        <f>G11+H11</f>
        <v>2294</v>
      </c>
    </row>
    <row r="12" spans="1:9" ht="12.75" customHeight="1">
      <c r="A12" s="59"/>
      <c r="B12" s="245" t="str">
        <f>$B$11</f>
        <v>0830050000</v>
      </c>
      <c r="C12" s="41">
        <v>3749</v>
      </c>
      <c r="D12" s="41">
        <v>5011</v>
      </c>
      <c r="E12" s="83" t="s">
        <v>88</v>
      </c>
      <c r="F12" s="130" t="s">
        <v>74</v>
      </c>
      <c r="G12" s="38">
        <v>0</v>
      </c>
      <c r="H12" s="38">
        <v>15</v>
      </c>
      <c r="I12" s="326">
        <f>G12+H12</f>
        <v>15</v>
      </c>
    </row>
    <row r="13" spans="1:9" ht="12.75" customHeight="1">
      <c r="A13" s="59"/>
      <c r="B13" s="245" t="str">
        <f aca="true" t="shared" si="0" ref="B13:B35">$B$11</f>
        <v>0830050000</v>
      </c>
      <c r="C13" s="41">
        <v>3749</v>
      </c>
      <c r="D13" s="41">
        <v>5011</v>
      </c>
      <c r="E13" s="83" t="s">
        <v>89</v>
      </c>
      <c r="F13" s="130" t="s">
        <v>74</v>
      </c>
      <c r="G13" s="38">
        <v>0</v>
      </c>
      <c r="H13" s="38">
        <v>7.5</v>
      </c>
      <c r="I13" s="326">
        <f aca="true" t="shared" si="1" ref="I13:I37">G13+H13</f>
        <v>7.5</v>
      </c>
    </row>
    <row r="14" spans="1:9" ht="12.75" customHeight="1">
      <c r="A14" s="59"/>
      <c r="B14" s="245" t="str">
        <f t="shared" si="0"/>
        <v>0830050000</v>
      </c>
      <c r="C14" s="41">
        <v>3749</v>
      </c>
      <c r="D14" s="41">
        <v>5011</v>
      </c>
      <c r="E14" s="83" t="s">
        <v>26</v>
      </c>
      <c r="F14" s="130" t="s">
        <v>74</v>
      </c>
      <c r="G14" s="38">
        <v>0</v>
      </c>
      <c r="H14" s="38">
        <v>127.5</v>
      </c>
      <c r="I14" s="326">
        <f t="shared" si="1"/>
        <v>127.5</v>
      </c>
    </row>
    <row r="15" spans="1:9" ht="12.75" customHeight="1">
      <c r="A15" s="59"/>
      <c r="B15" s="245" t="str">
        <f t="shared" si="0"/>
        <v>0830050000</v>
      </c>
      <c r="C15" s="41">
        <v>3749</v>
      </c>
      <c r="D15" s="41">
        <v>5031</v>
      </c>
      <c r="E15" s="83" t="s">
        <v>88</v>
      </c>
      <c r="F15" s="130" t="s">
        <v>45</v>
      </c>
      <c r="G15" s="38">
        <v>0</v>
      </c>
      <c r="H15" s="38">
        <v>3.75</v>
      </c>
      <c r="I15" s="326">
        <f t="shared" si="1"/>
        <v>3.75</v>
      </c>
    </row>
    <row r="16" spans="1:9" ht="12.75" customHeight="1">
      <c r="A16" s="59"/>
      <c r="B16" s="245" t="str">
        <f t="shared" si="0"/>
        <v>0830050000</v>
      </c>
      <c r="C16" s="41">
        <v>3749</v>
      </c>
      <c r="D16" s="41">
        <v>5031</v>
      </c>
      <c r="E16" s="83" t="s">
        <v>89</v>
      </c>
      <c r="F16" s="130" t="s">
        <v>45</v>
      </c>
      <c r="G16" s="38">
        <v>0</v>
      </c>
      <c r="H16" s="38">
        <v>1.87</v>
      </c>
      <c r="I16" s="326">
        <v>1.87</v>
      </c>
    </row>
    <row r="17" spans="1:9" ht="12.75" customHeight="1">
      <c r="A17" s="59"/>
      <c r="B17" s="245" t="str">
        <f t="shared" si="0"/>
        <v>0830050000</v>
      </c>
      <c r="C17" s="41">
        <v>3749</v>
      </c>
      <c r="D17" s="41">
        <v>5031</v>
      </c>
      <c r="E17" s="83" t="s">
        <v>26</v>
      </c>
      <c r="F17" s="130" t="s">
        <v>45</v>
      </c>
      <c r="G17" s="38">
        <v>0</v>
      </c>
      <c r="H17" s="38">
        <v>31.88</v>
      </c>
      <c r="I17" s="326">
        <f t="shared" si="1"/>
        <v>31.88</v>
      </c>
    </row>
    <row r="18" spans="1:9" ht="12.75" customHeight="1">
      <c r="A18" s="59"/>
      <c r="B18" s="245" t="str">
        <f t="shared" si="0"/>
        <v>0830050000</v>
      </c>
      <c r="C18" s="41">
        <v>3749</v>
      </c>
      <c r="D18" s="41">
        <v>5032</v>
      </c>
      <c r="E18" s="83" t="s">
        <v>88</v>
      </c>
      <c r="F18" s="130" t="s">
        <v>389</v>
      </c>
      <c r="G18" s="38">
        <v>0</v>
      </c>
      <c r="H18" s="38">
        <v>1.35</v>
      </c>
      <c r="I18" s="326">
        <f t="shared" si="1"/>
        <v>1.35</v>
      </c>
    </row>
    <row r="19" spans="1:9" ht="12.75" customHeight="1">
      <c r="A19" s="59"/>
      <c r="B19" s="245" t="str">
        <f t="shared" si="0"/>
        <v>0830050000</v>
      </c>
      <c r="C19" s="41">
        <v>3749</v>
      </c>
      <c r="D19" s="41">
        <v>5032</v>
      </c>
      <c r="E19" s="83" t="s">
        <v>89</v>
      </c>
      <c r="F19" s="130" t="s">
        <v>389</v>
      </c>
      <c r="G19" s="38">
        <v>0</v>
      </c>
      <c r="H19" s="38">
        <v>0.68</v>
      </c>
      <c r="I19" s="326">
        <f t="shared" si="1"/>
        <v>0.68</v>
      </c>
    </row>
    <row r="20" spans="1:9" ht="12.75" customHeight="1">
      <c r="A20" s="59"/>
      <c r="B20" s="245" t="str">
        <f t="shared" si="0"/>
        <v>0830050000</v>
      </c>
      <c r="C20" s="41">
        <v>3749</v>
      </c>
      <c r="D20" s="41">
        <v>5032</v>
      </c>
      <c r="E20" s="83" t="s">
        <v>26</v>
      </c>
      <c r="F20" s="130" t="s">
        <v>389</v>
      </c>
      <c r="G20" s="38">
        <v>0</v>
      </c>
      <c r="H20" s="38">
        <v>11.47</v>
      </c>
      <c r="I20" s="326">
        <f t="shared" si="1"/>
        <v>11.47</v>
      </c>
    </row>
    <row r="21" spans="1:9" ht="12.75" customHeight="1">
      <c r="A21" s="59"/>
      <c r="B21" s="245" t="str">
        <f t="shared" si="0"/>
        <v>0830050000</v>
      </c>
      <c r="C21" s="41">
        <v>3749</v>
      </c>
      <c r="D21" s="41">
        <v>5139</v>
      </c>
      <c r="E21" s="83" t="s">
        <v>88</v>
      </c>
      <c r="F21" s="130" t="s">
        <v>41</v>
      </c>
      <c r="G21" s="38">
        <v>0</v>
      </c>
      <c r="H21" s="38">
        <v>2.5</v>
      </c>
      <c r="I21" s="326">
        <f t="shared" si="1"/>
        <v>2.5</v>
      </c>
    </row>
    <row r="22" spans="1:9" ht="12.75" customHeight="1">
      <c r="A22" s="59"/>
      <c r="B22" s="245" t="str">
        <f t="shared" si="0"/>
        <v>0830050000</v>
      </c>
      <c r="C22" s="41">
        <v>3749</v>
      </c>
      <c r="D22" s="41">
        <v>5139</v>
      </c>
      <c r="E22" s="83" t="s">
        <v>89</v>
      </c>
      <c r="F22" s="130" t="s">
        <v>41</v>
      </c>
      <c r="G22" s="38">
        <v>0</v>
      </c>
      <c r="H22" s="38">
        <v>1.25</v>
      </c>
      <c r="I22" s="326">
        <f t="shared" si="1"/>
        <v>1.25</v>
      </c>
    </row>
    <row r="23" spans="1:9" ht="12.75" customHeight="1">
      <c r="A23" s="59"/>
      <c r="B23" s="245" t="str">
        <f t="shared" si="0"/>
        <v>0830050000</v>
      </c>
      <c r="C23" s="41">
        <v>3749</v>
      </c>
      <c r="D23" s="41">
        <v>5139</v>
      </c>
      <c r="E23" s="83" t="s">
        <v>26</v>
      </c>
      <c r="F23" s="130" t="s">
        <v>41</v>
      </c>
      <c r="G23" s="38">
        <v>0</v>
      </c>
      <c r="H23" s="38">
        <v>21.25</v>
      </c>
      <c r="I23" s="326">
        <f t="shared" si="1"/>
        <v>21.25</v>
      </c>
    </row>
    <row r="24" spans="1:9" ht="12.75" customHeight="1">
      <c r="A24" s="59"/>
      <c r="B24" s="245" t="str">
        <f t="shared" si="0"/>
        <v>0830050000</v>
      </c>
      <c r="C24" s="41">
        <v>3749</v>
      </c>
      <c r="D24" s="41">
        <v>5166</v>
      </c>
      <c r="E24" s="83" t="s">
        <v>88</v>
      </c>
      <c r="F24" s="130" t="s">
        <v>81</v>
      </c>
      <c r="G24" s="38">
        <v>0</v>
      </c>
      <c r="H24" s="38">
        <v>22</v>
      </c>
      <c r="I24" s="326">
        <f t="shared" si="1"/>
        <v>22</v>
      </c>
    </row>
    <row r="25" spans="1:9" ht="12.75" customHeight="1">
      <c r="A25" s="59"/>
      <c r="B25" s="245" t="str">
        <f t="shared" si="0"/>
        <v>0830050000</v>
      </c>
      <c r="C25" s="41">
        <v>3749</v>
      </c>
      <c r="D25" s="41">
        <v>5166</v>
      </c>
      <c r="E25" s="83" t="s">
        <v>89</v>
      </c>
      <c r="F25" s="130" t="s">
        <v>81</v>
      </c>
      <c r="G25" s="38">
        <v>0</v>
      </c>
      <c r="H25" s="38">
        <v>11</v>
      </c>
      <c r="I25" s="326">
        <f t="shared" si="1"/>
        <v>11</v>
      </c>
    </row>
    <row r="26" spans="1:9" ht="12.75" customHeight="1">
      <c r="A26" s="59"/>
      <c r="B26" s="245" t="str">
        <f t="shared" si="0"/>
        <v>0830050000</v>
      </c>
      <c r="C26" s="41">
        <v>3749</v>
      </c>
      <c r="D26" s="41">
        <v>5166</v>
      </c>
      <c r="E26" s="83" t="s">
        <v>26</v>
      </c>
      <c r="F26" s="130" t="s">
        <v>81</v>
      </c>
      <c r="G26" s="38">
        <v>0</v>
      </c>
      <c r="H26" s="38">
        <v>187</v>
      </c>
      <c r="I26" s="326">
        <f t="shared" si="1"/>
        <v>187</v>
      </c>
    </row>
    <row r="27" spans="1:9" ht="12.75" customHeight="1">
      <c r="A27" s="59"/>
      <c r="B27" s="245" t="str">
        <f t="shared" si="0"/>
        <v>0830050000</v>
      </c>
      <c r="C27" s="41">
        <v>3749</v>
      </c>
      <c r="D27" s="41">
        <v>5169</v>
      </c>
      <c r="E27" s="83" t="s">
        <v>88</v>
      </c>
      <c r="F27" s="130" t="s">
        <v>30</v>
      </c>
      <c r="G27" s="38">
        <v>0</v>
      </c>
      <c r="H27" s="38">
        <v>181.4</v>
      </c>
      <c r="I27" s="326">
        <f t="shared" si="1"/>
        <v>181.4</v>
      </c>
    </row>
    <row r="28" spans="1:9" ht="12.75" customHeight="1">
      <c r="A28" s="59"/>
      <c r="B28" s="245" t="str">
        <f t="shared" si="0"/>
        <v>0830050000</v>
      </c>
      <c r="C28" s="41">
        <v>3749</v>
      </c>
      <c r="D28" s="41">
        <v>5169</v>
      </c>
      <c r="E28" s="83" t="s">
        <v>89</v>
      </c>
      <c r="F28" s="130" t="s">
        <v>30</v>
      </c>
      <c r="G28" s="38">
        <v>0</v>
      </c>
      <c r="H28" s="38">
        <v>90.7</v>
      </c>
      <c r="I28" s="326">
        <f t="shared" si="1"/>
        <v>90.7</v>
      </c>
    </row>
    <row r="29" spans="1:9" ht="12.75" customHeight="1">
      <c r="A29" s="59"/>
      <c r="B29" s="245" t="str">
        <f t="shared" si="0"/>
        <v>0830050000</v>
      </c>
      <c r="C29" s="41">
        <v>3749</v>
      </c>
      <c r="D29" s="41">
        <v>5169</v>
      </c>
      <c r="E29" s="83" t="s">
        <v>26</v>
      </c>
      <c r="F29" s="130" t="s">
        <v>30</v>
      </c>
      <c r="G29" s="38">
        <v>0</v>
      </c>
      <c r="H29" s="38">
        <v>1541.9</v>
      </c>
      <c r="I29" s="326">
        <f t="shared" si="1"/>
        <v>1541.9</v>
      </c>
    </row>
    <row r="30" spans="1:9" ht="12.75" customHeight="1">
      <c r="A30" s="59"/>
      <c r="B30" s="245" t="str">
        <f t="shared" si="0"/>
        <v>0830050000</v>
      </c>
      <c r="C30" s="41">
        <v>3749</v>
      </c>
      <c r="D30" s="41">
        <v>5173</v>
      </c>
      <c r="E30" s="83" t="s">
        <v>88</v>
      </c>
      <c r="F30" s="130" t="s">
        <v>46</v>
      </c>
      <c r="G30" s="38">
        <v>0</v>
      </c>
      <c r="H30" s="38">
        <v>2.4</v>
      </c>
      <c r="I30" s="326">
        <f t="shared" si="1"/>
        <v>2.4</v>
      </c>
    </row>
    <row r="31" spans="1:9" ht="12.75" customHeight="1">
      <c r="A31" s="59"/>
      <c r="B31" s="245" t="str">
        <f t="shared" si="0"/>
        <v>0830050000</v>
      </c>
      <c r="C31" s="41">
        <v>3749</v>
      </c>
      <c r="D31" s="41">
        <v>5173</v>
      </c>
      <c r="E31" s="83" t="s">
        <v>89</v>
      </c>
      <c r="F31" s="130" t="s">
        <v>46</v>
      </c>
      <c r="G31" s="38">
        <v>0</v>
      </c>
      <c r="H31" s="38">
        <v>1.2</v>
      </c>
      <c r="I31" s="326">
        <f t="shared" si="1"/>
        <v>1.2</v>
      </c>
    </row>
    <row r="32" spans="1:9" ht="12.75" customHeight="1">
      <c r="A32" s="59"/>
      <c r="B32" s="245" t="str">
        <f t="shared" si="0"/>
        <v>0830050000</v>
      </c>
      <c r="C32" s="41">
        <v>3749</v>
      </c>
      <c r="D32" s="41">
        <v>5173</v>
      </c>
      <c r="E32" s="83" t="s">
        <v>26</v>
      </c>
      <c r="F32" s="130" t="s">
        <v>46</v>
      </c>
      <c r="G32" s="38">
        <v>0</v>
      </c>
      <c r="H32" s="38">
        <v>20.4</v>
      </c>
      <c r="I32" s="326">
        <f t="shared" si="1"/>
        <v>20.4</v>
      </c>
    </row>
    <row r="33" spans="1:9" ht="12.75" customHeight="1">
      <c r="A33" s="59"/>
      <c r="B33" s="245" t="str">
        <f t="shared" si="0"/>
        <v>0830050000</v>
      </c>
      <c r="C33" s="41">
        <v>6310</v>
      </c>
      <c r="D33" s="41">
        <v>5163</v>
      </c>
      <c r="E33" s="83" t="s">
        <v>88</v>
      </c>
      <c r="F33" s="130" t="s">
        <v>109</v>
      </c>
      <c r="G33" s="38">
        <v>0</v>
      </c>
      <c r="H33" s="38">
        <v>1</v>
      </c>
      <c r="I33" s="326">
        <f t="shared" si="1"/>
        <v>1</v>
      </c>
    </row>
    <row r="34" spans="1:9" ht="12.75" customHeight="1">
      <c r="A34" s="59"/>
      <c r="B34" s="245" t="str">
        <f t="shared" si="0"/>
        <v>0830050000</v>
      </c>
      <c r="C34" s="41">
        <v>6310</v>
      </c>
      <c r="D34" s="41">
        <v>5163</v>
      </c>
      <c r="E34" s="83" t="s">
        <v>89</v>
      </c>
      <c r="F34" s="130" t="s">
        <v>109</v>
      </c>
      <c r="G34" s="38">
        <v>0</v>
      </c>
      <c r="H34" s="38">
        <v>0.5</v>
      </c>
      <c r="I34" s="326">
        <f t="shared" si="1"/>
        <v>0.5</v>
      </c>
    </row>
    <row r="35" spans="1:9" ht="12.75" customHeight="1">
      <c r="A35" s="59"/>
      <c r="B35" s="245" t="str">
        <f t="shared" si="0"/>
        <v>0830050000</v>
      </c>
      <c r="C35" s="41">
        <v>6310</v>
      </c>
      <c r="D35" s="41">
        <v>5163</v>
      </c>
      <c r="E35" s="83" t="s">
        <v>26</v>
      </c>
      <c r="F35" s="130" t="s">
        <v>109</v>
      </c>
      <c r="G35" s="38">
        <v>0</v>
      </c>
      <c r="H35" s="38">
        <v>8.5</v>
      </c>
      <c r="I35" s="326">
        <f t="shared" si="1"/>
        <v>8.5</v>
      </c>
    </row>
    <row r="36" spans="1:9" ht="22.5">
      <c r="A36" s="13" t="s">
        <v>101</v>
      </c>
      <c r="B36" s="270" t="s">
        <v>151</v>
      </c>
      <c r="C36" s="31" t="s">
        <v>95</v>
      </c>
      <c r="D36" s="31" t="s">
        <v>95</v>
      </c>
      <c r="E36" s="190" t="s">
        <v>95</v>
      </c>
      <c r="F36" s="203" t="s">
        <v>152</v>
      </c>
      <c r="G36" s="58">
        <f>SUM(G37:G37)</f>
        <v>0</v>
      </c>
      <c r="H36" s="58">
        <v>5</v>
      </c>
      <c r="I36" s="366">
        <f t="shared" si="1"/>
        <v>5</v>
      </c>
    </row>
    <row r="37" spans="1:9" ht="12.75">
      <c r="A37" s="59"/>
      <c r="B37" s="273" t="str">
        <f>$B$36</f>
        <v>0830060000</v>
      </c>
      <c r="C37" s="68">
        <v>6310</v>
      </c>
      <c r="D37" s="68">
        <v>5163</v>
      </c>
      <c r="E37" s="67" t="s">
        <v>110</v>
      </c>
      <c r="F37" s="146" t="s">
        <v>79</v>
      </c>
      <c r="G37" s="38">
        <v>0</v>
      </c>
      <c r="H37" s="38">
        <v>5</v>
      </c>
      <c r="I37" s="326">
        <f t="shared" si="1"/>
        <v>5</v>
      </c>
    </row>
    <row r="38" spans="1:9" ht="22.5">
      <c r="A38" s="421" t="s">
        <v>101</v>
      </c>
      <c r="B38" s="271" t="s">
        <v>237</v>
      </c>
      <c r="C38" s="14" t="s">
        <v>95</v>
      </c>
      <c r="D38" s="14" t="s">
        <v>95</v>
      </c>
      <c r="E38" s="10" t="s">
        <v>95</v>
      </c>
      <c r="F38" s="201" t="s">
        <v>196</v>
      </c>
      <c r="G38" s="294">
        <f>SUM(G39:G54)</f>
        <v>0</v>
      </c>
      <c r="H38" s="294">
        <v>5000</v>
      </c>
      <c r="I38" s="429">
        <v>5000</v>
      </c>
    </row>
    <row r="39" spans="1:9" ht="13.5" customHeight="1">
      <c r="A39" s="422"/>
      <c r="B39" s="245" t="str">
        <f>$B$38</f>
        <v>0850060000</v>
      </c>
      <c r="C39" s="41">
        <v>3749</v>
      </c>
      <c r="D39" s="41">
        <v>5137</v>
      </c>
      <c r="E39" s="83" t="s">
        <v>259</v>
      </c>
      <c r="F39" s="202" t="s">
        <v>168</v>
      </c>
      <c r="G39" s="38">
        <v>0</v>
      </c>
      <c r="H39" s="38">
        <v>3</v>
      </c>
      <c r="I39" s="326">
        <f aca="true" t="shared" si="2" ref="I39:I53">G39+H39</f>
        <v>3</v>
      </c>
    </row>
    <row r="40" spans="1:9" ht="12.75">
      <c r="A40" s="422"/>
      <c r="B40" s="245" t="str">
        <f aca="true" t="shared" si="3" ref="B40:B54">$B$38</f>
        <v>0850060000</v>
      </c>
      <c r="C40" s="41">
        <v>3749</v>
      </c>
      <c r="D40" s="41">
        <v>5137</v>
      </c>
      <c r="E40" s="83" t="s">
        <v>204</v>
      </c>
      <c r="F40" s="202" t="s">
        <v>168</v>
      </c>
      <c r="G40" s="38">
        <v>0</v>
      </c>
      <c r="H40" s="38">
        <v>17</v>
      </c>
      <c r="I40" s="326">
        <f t="shared" si="2"/>
        <v>17</v>
      </c>
    </row>
    <row r="41" spans="1:9" ht="13.5" customHeight="1">
      <c r="A41" s="422"/>
      <c r="B41" s="245" t="str">
        <f t="shared" si="3"/>
        <v>0850060000</v>
      </c>
      <c r="C41" s="41">
        <v>3749</v>
      </c>
      <c r="D41" s="41">
        <v>5139</v>
      </c>
      <c r="E41" s="83" t="s">
        <v>259</v>
      </c>
      <c r="F41" s="202" t="s">
        <v>203</v>
      </c>
      <c r="G41" s="38">
        <v>0</v>
      </c>
      <c r="H41" s="38">
        <v>180</v>
      </c>
      <c r="I41" s="326">
        <f t="shared" si="2"/>
        <v>180</v>
      </c>
    </row>
    <row r="42" spans="1:9" ht="13.5" customHeight="1">
      <c r="A42" s="422"/>
      <c r="B42" s="245" t="str">
        <f t="shared" si="3"/>
        <v>0850060000</v>
      </c>
      <c r="C42" s="41">
        <v>3749</v>
      </c>
      <c r="D42" s="41">
        <v>5139</v>
      </c>
      <c r="E42" s="83" t="s">
        <v>204</v>
      </c>
      <c r="F42" s="202" t="s">
        <v>203</v>
      </c>
      <c r="G42" s="38">
        <v>0</v>
      </c>
      <c r="H42" s="38">
        <v>1020</v>
      </c>
      <c r="I42" s="326">
        <f t="shared" si="2"/>
        <v>1020</v>
      </c>
    </row>
    <row r="43" spans="1:9" ht="12.75">
      <c r="A43" s="422"/>
      <c r="B43" s="245" t="str">
        <f t="shared" si="3"/>
        <v>0850060000</v>
      </c>
      <c r="C43" s="41">
        <v>3749</v>
      </c>
      <c r="D43" s="41">
        <v>5156</v>
      </c>
      <c r="E43" s="83" t="s">
        <v>259</v>
      </c>
      <c r="F43" s="202" t="s">
        <v>214</v>
      </c>
      <c r="G43" s="38">
        <v>0</v>
      </c>
      <c r="H43" s="38">
        <v>7.5</v>
      </c>
      <c r="I43" s="326">
        <f t="shared" si="2"/>
        <v>7.5</v>
      </c>
    </row>
    <row r="44" spans="1:9" ht="12.75">
      <c r="A44" s="422"/>
      <c r="B44" s="245" t="str">
        <f t="shared" si="3"/>
        <v>0850060000</v>
      </c>
      <c r="C44" s="41">
        <v>3749</v>
      </c>
      <c r="D44" s="41">
        <v>5156</v>
      </c>
      <c r="E44" s="83" t="s">
        <v>204</v>
      </c>
      <c r="F44" s="202" t="s">
        <v>214</v>
      </c>
      <c r="G44" s="38">
        <v>0</v>
      </c>
      <c r="H44" s="38">
        <v>42.5</v>
      </c>
      <c r="I44" s="326">
        <f t="shared" si="2"/>
        <v>42.5</v>
      </c>
    </row>
    <row r="45" spans="1:9" ht="12.75">
      <c r="A45" s="422"/>
      <c r="B45" s="245" t="str">
        <f t="shared" si="3"/>
        <v>0850060000</v>
      </c>
      <c r="C45" s="41">
        <v>3749</v>
      </c>
      <c r="D45" s="41">
        <v>5166</v>
      </c>
      <c r="E45" s="83" t="s">
        <v>110</v>
      </c>
      <c r="F45" s="202" t="s">
        <v>150</v>
      </c>
      <c r="G45" s="38">
        <v>0</v>
      </c>
      <c r="H45" s="38">
        <v>292</v>
      </c>
      <c r="I45" s="326">
        <v>292</v>
      </c>
    </row>
    <row r="46" spans="1:9" ht="12.75" customHeight="1">
      <c r="A46" s="422"/>
      <c r="B46" s="245" t="str">
        <f t="shared" si="3"/>
        <v>0850060000</v>
      </c>
      <c r="C46" s="41">
        <v>3749</v>
      </c>
      <c r="D46" s="41">
        <v>5166</v>
      </c>
      <c r="E46" s="83" t="s">
        <v>259</v>
      </c>
      <c r="F46" s="202" t="s">
        <v>150</v>
      </c>
      <c r="G46" s="38">
        <v>0</v>
      </c>
      <c r="H46" s="38">
        <v>109.5</v>
      </c>
      <c r="I46" s="326">
        <f t="shared" si="2"/>
        <v>109.5</v>
      </c>
    </row>
    <row r="47" spans="1:9" ht="12.75" customHeight="1">
      <c r="A47" s="422"/>
      <c r="B47" s="245" t="str">
        <f t="shared" si="3"/>
        <v>0850060000</v>
      </c>
      <c r="C47" s="41">
        <v>3749</v>
      </c>
      <c r="D47" s="41">
        <v>5166</v>
      </c>
      <c r="E47" s="83" t="s">
        <v>204</v>
      </c>
      <c r="F47" s="202" t="s">
        <v>150</v>
      </c>
      <c r="G47" s="38">
        <v>0</v>
      </c>
      <c r="H47" s="38">
        <v>620.5</v>
      </c>
      <c r="I47" s="326">
        <f t="shared" si="2"/>
        <v>620.5</v>
      </c>
    </row>
    <row r="48" spans="1:9" ht="12.75" customHeight="1">
      <c r="A48" s="422"/>
      <c r="B48" s="245" t="str">
        <f t="shared" si="3"/>
        <v>0850060000</v>
      </c>
      <c r="C48" s="41">
        <v>3749</v>
      </c>
      <c r="D48" s="41">
        <v>5169</v>
      </c>
      <c r="E48" s="83" t="s">
        <v>110</v>
      </c>
      <c r="F48" s="202" t="s">
        <v>30</v>
      </c>
      <c r="G48" s="38">
        <v>0</v>
      </c>
      <c r="H48" s="38">
        <v>28</v>
      </c>
      <c r="I48" s="326">
        <f t="shared" si="2"/>
        <v>28</v>
      </c>
    </row>
    <row r="49" spans="1:9" ht="12.75" customHeight="1">
      <c r="A49" s="422"/>
      <c r="B49" s="245" t="str">
        <f t="shared" si="3"/>
        <v>0850060000</v>
      </c>
      <c r="C49" s="41">
        <v>3749</v>
      </c>
      <c r="D49" s="41">
        <v>5169</v>
      </c>
      <c r="E49" s="83" t="s">
        <v>259</v>
      </c>
      <c r="F49" s="202" t="s">
        <v>30</v>
      </c>
      <c r="G49" s="38">
        <v>0</v>
      </c>
      <c r="H49" s="38">
        <v>36</v>
      </c>
      <c r="I49" s="326">
        <f>G49+H49</f>
        <v>36</v>
      </c>
    </row>
    <row r="50" spans="1:9" ht="12.75" customHeight="1">
      <c r="A50" s="422"/>
      <c r="B50" s="245" t="str">
        <f t="shared" si="3"/>
        <v>0850060000</v>
      </c>
      <c r="C50" s="41">
        <v>3749</v>
      </c>
      <c r="D50" s="41">
        <v>5169</v>
      </c>
      <c r="E50" s="83" t="s">
        <v>204</v>
      </c>
      <c r="F50" s="202" t="s">
        <v>30</v>
      </c>
      <c r="G50" s="38">
        <v>0</v>
      </c>
      <c r="H50" s="38">
        <v>204</v>
      </c>
      <c r="I50" s="326">
        <f>G50+H50</f>
        <v>204</v>
      </c>
    </row>
    <row r="51" spans="1:9" ht="23.25" customHeight="1">
      <c r="A51" s="422"/>
      <c r="B51" s="245" t="str">
        <f t="shared" si="3"/>
        <v>0850060000</v>
      </c>
      <c r="C51" s="41">
        <v>3749</v>
      </c>
      <c r="D51" s="41">
        <v>6119</v>
      </c>
      <c r="E51" s="83" t="s">
        <v>257</v>
      </c>
      <c r="F51" s="202" t="s">
        <v>340</v>
      </c>
      <c r="G51" s="38">
        <v>0</v>
      </c>
      <c r="H51" s="38">
        <v>360</v>
      </c>
      <c r="I51" s="326">
        <f t="shared" si="2"/>
        <v>360</v>
      </c>
    </row>
    <row r="52" spans="1:9" ht="25.5" customHeight="1">
      <c r="A52" s="422"/>
      <c r="B52" s="245" t="str">
        <f t="shared" si="3"/>
        <v>0850060000</v>
      </c>
      <c r="C52" s="41">
        <v>3749</v>
      </c>
      <c r="D52" s="41">
        <v>6119</v>
      </c>
      <c r="E52" s="83" t="s">
        <v>260</v>
      </c>
      <c r="F52" s="202" t="s">
        <v>340</v>
      </c>
      <c r="G52" s="38">
        <v>0</v>
      </c>
      <c r="H52" s="38">
        <v>2040</v>
      </c>
      <c r="I52" s="326">
        <f t="shared" si="2"/>
        <v>2040</v>
      </c>
    </row>
    <row r="53" spans="1:9" ht="13.5" customHeight="1">
      <c r="A53" s="423"/>
      <c r="B53" s="245" t="str">
        <f t="shared" si="3"/>
        <v>0850060000</v>
      </c>
      <c r="C53" s="41">
        <v>6310</v>
      </c>
      <c r="D53" s="41">
        <v>5163</v>
      </c>
      <c r="E53" s="83" t="s">
        <v>110</v>
      </c>
      <c r="F53" s="202" t="s">
        <v>109</v>
      </c>
      <c r="G53" s="38">
        <v>0</v>
      </c>
      <c r="H53" s="38">
        <v>5</v>
      </c>
      <c r="I53" s="326">
        <f t="shared" si="2"/>
        <v>5</v>
      </c>
    </row>
    <row r="54" spans="1:9" ht="13.5" customHeight="1">
      <c r="A54" s="423"/>
      <c r="B54" s="245" t="str">
        <f t="shared" si="3"/>
        <v>0850060000</v>
      </c>
      <c r="C54" s="41">
        <v>6320</v>
      </c>
      <c r="D54" s="41">
        <v>5163</v>
      </c>
      <c r="E54" s="83" t="s">
        <v>110</v>
      </c>
      <c r="F54" s="202" t="s">
        <v>109</v>
      </c>
      <c r="G54" s="38">
        <v>0</v>
      </c>
      <c r="H54" s="38">
        <v>35</v>
      </c>
      <c r="I54" s="326">
        <f>G54+H54</f>
        <v>35</v>
      </c>
    </row>
    <row r="55" spans="1:9" s="476" customFormat="1" ht="22.5">
      <c r="A55" s="80" t="s">
        <v>101</v>
      </c>
      <c r="B55" s="10" t="s">
        <v>390</v>
      </c>
      <c r="C55" s="26" t="s">
        <v>95</v>
      </c>
      <c r="D55" s="27" t="s">
        <v>95</v>
      </c>
      <c r="E55" s="503" t="s">
        <v>95</v>
      </c>
      <c r="F55" s="223" t="s">
        <v>56</v>
      </c>
      <c r="G55" s="71">
        <f>SUM(G58)</f>
        <v>0</v>
      </c>
      <c r="H55" s="71">
        <v>200</v>
      </c>
      <c r="I55" s="481">
        <f>SUM(G55:H55)</f>
        <v>200</v>
      </c>
    </row>
    <row r="56" spans="1:9" s="476" customFormat="1" ht="12.75">
      <c r="A56" s="646"/>
      <c r="B56" s="83" t="s">
        <v>390</v>
      </c>
      <c r="C56" s="160" t="s">
        <v>175</v>
      </c>
      <c r="D56" s="61">
        <v>5169</v>
      </c>
      <c r="E56" s="482" t="s">
        <v>256</v>
      </c>
      <c r="F56" s="202" t="s">
        <v>30</v>
      </c>
      <c r="G56" s="38">
        <v>0</v>
      </c>
      <c r="H56" s="38">
        <v>20</v>
      </c>
      <c r="I56" s="401">
        <f>G56+H56</f>
        <v>20</v>
      </c>
    </row>
    <row r="57" spans="1:9" s="476" customFormat="1" ht="12.75">
      <c r="A57" s="646"/>
      <c r="B57" s="83" t="s">
        <v>390</v>
      </c>
      <c r="C57" s="160" t="s">
        <v>175</v>
      </c>
      <c r="D57" s="61">
        <v>5169</v>
      </c>
      <c r="E57" s="482" t="s">
        <v>259</v>
      </c>
      <c r="F57" s="202" t="s">
        <v>30</v>
      </c>
      <c r="G57" s="38">
        <v>0</v>
      </c>
      <c r="H57" s="38">
        <v>10</v>
      </c>
      <c r="I57" s="401">
        <f>G57+H57</f>
        <v>10</v>
      </c>
    </row>
    <row r="58" spans="1:9" s="476" customFormat="1" ht="13.5" thickBot="1">
      <c r="A58" s="234"/>
      <c r="B58" s="83" t="s">
        <v>390</v>
      </c>
      <c r="C58" s="647" t="s">
        <v>175</v>
      </c>
      <c r="D58" s="648">
        <v>5169</v>
      </c>
      <c r="E58" s="649" t="s">
        <v>204</v>
      </c>
      <c r="F58" s="650" t="s">
        <v>30</v>
      </c>
      <c r="G58" s="651">
        <v>0</v>
      </c>
      <c r="H58" s="651">
        <v>170</v>
      </c>
      <c r="I58" s="652">
        <f>G58+H58</f>
        <v>170</v>
      </c>
    </row>
    <row r="66" ht="12" customHeight="1"/>
  </sheetData>
  <sheetProtection/>
  <mergeCells count="3">
    <mergeCell ref="A3:I3"/>
    <mergeCell ref="A5:I5"/>
    <mergeCell ref="A7:I7"/>
  </mergeCells>
  <printOptions horizontalCentered="1"/>
  <pageMargins left="0.1968503937007874" right="0.1968503937007874" top="0.3937007874015748" bottom="0.3937007874015748" header="0" footer="0"/>
  <pageSetup fitToHeight="1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Flecknova Vendulka</cp:lastModifiedBy>
  <cp:lastPrinted>2013-03-12T07:31:28Z</cp:lastPrinted>
  <dcterms:created xsi:type="dcterms:W3CDTF">1997-01-24T11:07:25Z</dcterms:created>
  <dcterms:modified xsi:type="dcterms:W3CDTF">2013-03-13T07:36:09Z</dcterms:modified>
  <cp:category/>
  <cp:version/>
  <cp:contentType/>
  <cp:contentStatus/>
</cp:coreProperties>
</file>