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2"/>
  </bookViews>
  <sheets>
    <sheet name="Bilance P+V" sheetId="1" r:id="rId1"/>
    <sheet name="91406" sheetId="2" r:id="rId2"/>
    <sheet name="92006" sheetId="3" r:id="rId3"/>
  </sheets>
  <definedNames/>
  <calcPr fullCalcOnLoad="1"/>
</workbook>
</file>

<file path=xl/sharedStrings.xml><?xml version="1.0" encoding="utf-8"?>
<sst xmlns="http://schemas.openxmlformats.org/spreadsheetml/2006/main" count="344" uniqueCount="168">
  <si>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</si>
  <si>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</si>
  <si>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</si>
  <si>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</si>
  <si>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</si>
  <si>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</si>
  <si>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</si>
  <si>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</si>
  <si>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</si>
  <si>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</si>
  <si>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</si>
  <si>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</si>
  <si>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</si>
  <si>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</si>
  <si>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</si>
  <si>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</si>
  <si>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</si>
  <si>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</si>
  <si>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</si>
  <si>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</si>
  <si>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</si>
  <si>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</si>
  <si>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</si>
  <si>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</si>
  <si>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</si>
  <si>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</si>
  <si>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</si>
  <si>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</si>
  <si>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</si>
  <si>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</si>
  <si>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</si>
  <si>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</si>
  <si>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</si>
  <si>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</si>
  <si>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</si>
  <si>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</si>
  <si>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</si>
  <si>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</si>
  <si>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</si>
  <si>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</si>
  <si>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</si>
  <si>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</si>
  <si>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</si>
  <si>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</si>
  <si>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</si>
  <si>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</si>
  <si>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</si>
  <si>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</si>
  <si>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</si>
  <si>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</si>
  <si>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</si>
  <si>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</si>
  <si>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</si>
  <si>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</si>
  <si>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</si>
  <si>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</si>
  <si>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</si>
  <si>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</si>
  <si>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</si>
  <si>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</si>
  <si>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</si>
  <si>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</si>
  <si>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tis. Kč</t>
  </si>
  <si>
    <t>správce rozpočtových výdajů = odbor dopravy</t>
  </si>
  <si>
    <t>RU</t>
  </si>
  <si>
    <t xml:space="preserve">    resort.účel. inv. dot.</t>
  </si>
  <si>
    <t xml:space="preserve">    investiční dotace od obcí </t>
  </si>
  <si>
    <t>5. uhrazené splátky krátkod.půjč.</t>
  </si>
  <si>
    <t>ROZPIS ROZPOČTU LIBERECKÉHO KRAJE 2013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</si>
  <si>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</si>
  <si>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</si>
  <si>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</si>
  <si>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</si>
  <si>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</si>
  <si>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</si>
  <si>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</si>
  <si>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</si>
  <si>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</si>
  <si>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0690620000</t>
  </si>
  <si>
    <t>Rozpis výdajů kapitoly 914</t>
  </si>
  <si>
    <t>91406 - Působnosti</t>
  </si>
  <si>
    <t>06</t>
  </si>
  <si>
    <t xml:space="preserve">P Ů S O B N O S T I  </t>
  </si>
  <si>
    <t>běžné (neinvestiční) výdaje resortu celkem</t>
  </si>
  <si>
    <t>silniční doprava a hospodářství</t>
  </si>
  <si>
    <t>061000</t>
  </si>
  <si>
    <t>studie, dokumentace a služby</t>
  </si>
  <si>
    <t>nájemné</t>
  </si>
  <si>
    <t>konzultační, poradenské a právní služby</t>
  </si>
  <si>
    <t>nákup ostatních služeb</t>
  </si>
  <si>
    <t>ostatní neinvestiční výdaje jinde nazařazené</t>
  </si>
  <si>
    <t>061100</t>
  </si>
  <si>
    <t>zahraniční spolupráce</t>
  </si>
  <si>
    <t>061200</t>
  </si>
  <si>
    <t>posudky, metodika, školení</t>
  </si>
  <si>
    <t>061400</t>
  </si>
  <si>
    <t>údržba cyklodopravy</t>
  </si>
  <si>
    <t>066000</t>
  </si>
  <si>
    <t>publikační činnost</t>
  </si>
  <si>
    <t>nákup materiálu</t>
  </si>
  <si>
    <t>066200</t>
  </si>
  <si>
    <t>nákup služeb</t>
  </si>
  <si>
    <t>pohoštění</t>
  </si>
  <si>
    <t>bezpečnost silničního provozu</t>
  </si>
  <si>
    <t>062000</t>
  </si>
  <si>
    <t>krajský program BESIP</t>
  </si>
  <si>
    <t>ostatní osobní náklady</t>
  </si>
  <si>
    <t>pojistné na sociální zabezpečení</t>
  </si>
  <si>
    <t>pojistné na veřejné zdravotní pojištění</t>
  </si>
  <si>
    <t>062600</t>
  </si>
  <si>
    <t>kampaň "Nepřiměřená rychlost"</t>
  </si>
  <si>
    <t>062700</t>
  </si>
  <si>
    <t>tým silniční bezpečnosti LK</t>
  </si>
  <si>
    <t>062900</t>
  </si>
  <si>
    <t>zajištění provozu krajského DDH</t>
  </si>
  <si>
    <t>studená voda</t>
  </si>
  <si>
    <t>plyn</t>
  </si>
  <si>
    <t>elektrická energie</t>
  </si>
  <si>
    <t>dopravní obslužnost</t>
  </si>
  <si>
    <t>065000</t>
  </si>
  <si>
    <t>dopravní obslužnost autobusová - kraj</t>
  </si>
  <si>
    <t>výdaje na dopravní územní obslužnost autobusovou</t>
  </si>
  <si>
    <t>065300</t>
  </si>
  <si>
    <t>dopravní obslužnost drážní</t>
  </si>
  <si>
    <t>výdaje na dopravní obslužnost drážní - železnice a tram.</t>
  </si>
  <si>
    <t>065600</t>
  </si>
  <si>
    <t>dopravní obslužnost autobusová - protarifovací ztráta</t>
  </si>
  <si>
    <t xml:space="preserve">výdaje na dopravní územní obslužnost </t>
  </si>
  <si>
    <t>066100</t>
  </si>
  <si>
    <t>činnost dopravního svazu</t>
  </si>
  <si>
    <t>066300</t>
  </si>
  <si>
    <t>integrovaný dopravní systém</t>
  </si>
  <si>
    <t>Povodně 2010 - podíl LK k MMR</t>
  </si>
  <si>
    <t>silnice II/290 Frýdlant - Bílý Potok (I.etapa) - povodně</t>
  </si>
  <si>
    <t>opravy a udržování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</si>
  <si>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</si>
  <si>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</si>
  <si>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</si>
  <si>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</si>
  <si>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</si>
  <si>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</si>
  <si>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vratka dotace za rok 2011</t>
  </si>
  <si>
    <t>0681490000</t>
  </si>
  <si>
    <t>Rekonstrukce mostu ev. č. 26842-4 Rousínov</t>
  </si>
  <si>
    <t>odvod přečerpané dotace na MF</t>
  </si>
  <si>
    <t>0681510000</t>
  </si>
  <si>
    <t>Most přes potok v Kryštofově Údolí ev.č. 592-006</t>
  </si>
  <si>
    <t>0681860000</t>
  </si>
  <si>
    <t>Most přes potok Jeřici v Mníšku 2904-8</t>
  </si>
  <si>
    <t>Rozpis výdajů kapitoly 920</t>
  </si>
  <si>
    <t>92006 -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</si>
  <si>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</si>
  <si>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</si>
  <si>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</si>
  <si>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</si>
  <si>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</si>
  <si>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</si>
  <si>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0690520000</t>
  </si>
  <si>
    <t>Příprava a realizace infrastruktury pro páteřní cyklotrasu Odra Nisa</t>
  </si>
  <si>
    <t>stavba nebo rekonstrukce silnice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</si>
  <si>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</si>
  <si>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</si>
  <si>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</si>
  <si>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</si>
  <si>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</si>
  <si>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3.změna-RO č. 64/13</t>
  </si>
  <si>
    <t>Studie proveditelnosti železničního spojení Praha – Mladá Boleslav – Liberec</t>
  </si>
  <si>
    <t>0690660000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</si>
</sst>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color indexed="12"/>
      <name val="Arial"/>
      <family val="2"/>
    </font>
    <font>
      <sz val="10"/>
      <color indexed="62"/>
      <name val="Arial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1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4" fontId="4" fillId="0" borderId="10" xfId="49" applyNumberFormat="1" applyFont="1" applyFill="1" applyBorder="1" applyAlignment="1">
      <alignment vertical="center"/>
      <protection/>
    </xf>
    <xf numFmtId="49" fontId="4" fillId="0" borderId="11" xfId="49" applyNumberFormat="1" applyFont="1" applyFill="1" applyBorder="1" applyAlignment="1">
      <alignment horizontal="center" vertical="center" wrapText="1"/>
      <protection/>
    </xf>
    <xf numFmtId="2" fontId="4" fillId="0" borderId="12" xfId="49" applyNumberFormat="1" applyFont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4" fontId="4" fillId="0" borderId="14" xfId="49" applyNumberFormat="1" applyFont="1" applyFill="1" applyBorder="1" applyAlignment="1">
      <alignment vertical="center"/>
      <protection/>
    </xf>
    <xf numFmtId="4" fontId="4" fillId="0" borderId="15" xfId="49" applyNumberFormat="1" applyFont="1" applyFill="1" applyBorder="1" applyAlignment="1">
      <alignment vertical="center"/>
      <protection/>
    </xf>
    <xf numFmtId="4" fontId="4" fillId="0" borderId="16" xfId="49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horizontal="right" wrapText="1"/>
    </xf>
    <xf numFmtId="4" fontId="9" fillId="0" borderId="22" xfId="0" applyNumberFormat="1" applyFont="1" applyBorder="1" applyAlignment="1">
      <alignment horizontal="right" wrapText="1"/>
    </xf>
    <xf numFmtId="4" fontId="9" fillId="0" borderId="11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horizontal="right" wrapText="1"/>
    </xf>
    <xf numFmtId="4" fontId="10" fillId="0" borderId="26" xfId="0" applyNumberFormat="1" applyFont="1" applyBorder="1" applyAlignment="1">
      <alignment horizontal="right" wrapText="1"/>
    </xf>
    <xf numFmtId="4" fontId="10" fillId="0" borderId="27" xfId="0" applyNumberFormat="1" applyFont="1" applyBorder="1" applyAlignment="1">
      <alignment horizontal="right" wrapText="1"/>
    </xf>
    <xf numFmtId="171" fontId="10" fillId="0" borderId="27" xfId="0" applyNumberFormat="1" applyFont="1" applyFill="1" applyBorder="1" applyAlignment="1">
      <alignment horizontal="right" wrapText="1"/>
    </xf>
    <xf numFmtId="4" fontId="10" fillId="0" borderId="28" xfId="0" applyNumberFormat="1" applyFont="1" applyBorder="1" applyAlignment="1">
      <alignment horizontal="right" wrapText="1"/>
    </xf>
    <xf numFmtId="0" fontId="9" fillId="0" borderId="24" xfId="0" applyFont="1" applyBorder="1" applyAlignment="1">
      <alignment wrapText="1"/>
    </xf>
    <xf numFmtId="4" fontId="9" fillId="0" borderId="24" xfId="0" applyNumberFormat="1" applyFont="1" applyBorder="1" applyAlignment="1">
      <alignment horizontal="right" wrapText="1"/>
    </xf>
    <xf numFmtId="4" fontId="9" fillId="0" borderId="27" xfId="0" applyNumberFormat="1" applyFont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4" fontId="9" fillId="0" borderId="28" xfId="0" applyNumberFormat="1" applyFont="1" applyBorder="1" applyAlignment="1">
      <alignment horizontal="right" wrapText="1"/>
    </xf>
    <xf numFmtId="0" fontId="10" fillId="0" borderId="29" xfId="0" applyFont="1" applyBorder="1" applyAlignment="1">
      <alignment wrapText="1"/>
    </xf>
    <xf numFmtId="4" fontId="10" fillId="0" borderId="24" xfId="0" applyNumberFormat="1" applyFont="1" applyBorder="1" applyAlignment="1">
      <alignment horizontal="right" wrapText="1"/>
    </xf>
    <xf numFmtId="4" fontId="10" fillId="0" borderId="27" xfId="0" applyNumberFormat="1" applyFont="1" applyFill="1" applyBorder="1" applyAlignment="1">
      <alignment horizontal="right" wrapText="1"/>
    </xf>
    <xf numFmtId="0" fontId="9" fillId="0" borderId="25" xfId="0" applyFont="1" applyBorder="1" applyAlignment="1">
      <alignment horizontal="right" wrapText="1"/>
    </xf>
    <xf numFmtId="4" fontId="9" fillId="0" borderId="30" xfId="0" applyNumberFormat="1" applyFont="1" applyBorder="1" applyAlignment="1">
      <alignment horizontal="right" wrapText="1"/>
    </xf>
    <xf numFmtId="4" fontId="9" fillId="0" borderId="27" xfId="0" applyNumberFormat="1" applyFont="1" applyBorder="1" applyAlignment="1">
      <alignment horizontal="right" wrapText="1"/>
    </xf>
    <xf numFmtId="4" fontId="10" fillId="0" borderId="27" xfId="0" applyNumberFormat="1" applyFont="1" applyBorder="1" applyAlignment="1">
      <alignment horizontal="right" wrapText="1"/>
    </xf>
    <xf numFmtId="173" fontId="10" fillId="0" borderId="27" xfId="0" applyNumberFormat="1" applyFont="1" applyFill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9" fillId="0" borderId="14" xfId="0" applyFont="1" applyBorder="1" applyAlignment="1">
      <alignment horizontal="right" wrapText="1"/>
    </xf>
    <xf numFmtId="4" fontId="9" fillId="0" borderId="17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 wrapText="1"/>
    </xf>
    <xf numFmtId="4" fontId="9" fillId="0" borderId="18" xfId="0" applyNumberFormat="1" applyFont="1" applyBorder="1" applyAlignment="1">
      <alignment horizontal="right" wrapText="1"/>
    </xf>
    <xf numFmtId="4" fontId="9" fillId="0" borderId="19" xfId="0" applyNumberFormat="1" applyFont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3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0" fillId="0" borderId="32" xfId="0" applyFont="1" applyBorder="1" applyAlignment="1">
      <alignment horizontal="left" wrapText="1"/>
    </xf>
    <xf numFmtId="0" fontId="10" fillId="0" borderId="33" xfId="0" applyFont="1" applyBorder="1" applyAlignment="1">
      <alignment horizontal="right" wrapText="1"/>
    </xf>
    <xf numFmtId="4" fontId="10" fillId="0" borderId="33" xfId="0" applyNumberFormat="1" applyFont="1" applyBorder="1" applyAlignment="1">
      <alignment horizontal="right" wrapText="1"/>
    </xf>
    <xf numFmtId="4" fontId="10" fillId="0" borderId="33" xfId="0" applyNumberFormat="1" applyFont="1" applyFill="1" applyBorder="1" applyAlignment="1">
      <alignment horizontal="right" wrapText="1"/>
    </xf>
    <xf numFmtId="4" fontId="10" fillId="0" borderId="34" xfId="0" applyNumberFormat="1" applyFont="1" applyBorder="1" applyAlignment="1">
      <alignment horizontal="right" wrapText="1"/>
    </xf>
    <xf numFmtId="0" fontId="10" fillId="0" borderId="29" xfId="0" applyFont="1" applyBorder="1" applyAlignment="1">
      <alignment horizontal="left" wrapText="1"/>
    </xf>
    <xf numFmtId="0" fontId="10" fillId="0" borderId="27" xfId="0" applyFont="1" applyBorder="1" applyAlignment="1">
      <alignment horizontal="right" wrapText="1"/>
    </xf>
    <xf numFmtId="171" fontId="10" fillId="0" borderId="33" xfId="0" applyNumberFormat="1" applyFont="1" applyFill="1" applyBorder="1" applyAlignment="1">
      <alignment horizontal="right" wrapText="1"/>
    </xf>
    <xf numFmtId="173" fontId="10" fillId="0" borderId="33" xfId="0" applyNumberFormat="1" applyFont="1" applyFill="1" applyBorder="1" applyAlignment="1">
      <alignment horizontal="right" wrapText="1"/>
    </xf>
    <xf numFmtId="173" fontId="10" fillId="0" borderId="33" xfId="0" applyNumberFormat="1" applyFont="1" applyBorder="1" applyAlignment="1">
      <alignment horizontal="right" wrapText="1"/>
    </xf>
    <xf numFmtId="171" fontId="8" fillId="0" borderId="0" xfId="0" applyNumberFormat="1" applyFont="1" applyAlignment="1">
      <alignment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right" wrapText="1"/>
    </xf>
    <xf numFmtId="4" fontId="10" fillId="0" borderId="36" xfId="0" applyNumberFormat="1" applyFont="1" applyBorder="1" applyAlignment="1">
      <alignment horizontal="right" wrapText="1"/>
    </xf>
    <xf numFmtId="4" fontId="10" fillId="0" borderId="37" xfId="0" applyNumberFormat="1" applyFont="1" applyBorder="1" applyAlignment="1">
      <alignment horizontal="right" wrapText="1"/>
    </xf>
    <xf numFmtId="4" fontId="10" fillId="0" borderId="38" xfId="0" applyNumberFormat="1" applyFont="1" applyBorder="1" applyAlignment="1">
      <alignment horizontal="right" wrapText="1"/>
    </xf>
    <xf numFmtId="0" fontId="9" fillId="0" borderId="31" xfId="0" applyFont="1" applyBorder="1" applyAlignment="1">
      <alignment horizontal="left" wrapText="1"/>
    </xf>
    <xf numFmtId="0" fontId="9" fillId="0" borderId="13" xfId="0" applyFont="1" applyBorder="1" applyAlignment="1">
      <alignment horizontal="right" wrapText="1"/>
    </xf>
    <xf numFmtId="4" fontId="1" fillId="0" borderId="39" xfId="49" applyNumberFormat="1" applyFont="1" applyFill="1" applyBorder="1" applyAlignment="1">
      <alignment vertical="center"/>
      <protection/>
    </xf>
    <xf numFmtId="4" fontId="1" fillId="0" borderId="40" xfId="49" applyNumberFormat="1" applyFont="1" applyFill="1" applyBorder="1" applyAlignment="1">
      <alignment vertical="center"/>
      <protection/>
    </xf>
    <xf numFmtId="4" fontId="1" fillId="0" borderId="25" xfId="49" applyNumberFormat="1" applyFont="1" applyFill="1" applyBorder="1" applyAlignment="1">
      <alignment vertical="center"/>
      <protection/>
    </xf>
    <xf numFmtId="4" fontId="1" fillId="0" borderId="41" xfId="49" applyNumberFormat="1" applyFont="1" applyFill="1" applyBorder="1" applyAlignment="1">
      <alignment vertical="center"/>
      <protection/>
    </xf>
    <xf numFmtId="1" fontId="1" fillId="0" borderId="12" xfId="49" applyNumberFormat="1" applyFont="1" applyFill="1" applyBorder="1" applyAlignment="1">
      <alignment horizontal="center" vertical="center"/>
      <protection/>
    </xf>
    <xf numFmtId="1" fontId="1" fillId="0" borderId="42" xfId="49" applyNumberFormat="1" applyFont="1" applyFill="1" applyBorder="1" applyAlignment="1">
      <alignment horizontal="center" vertical="center"/>
      <protection/>
    </xf>
    <xf numFmtId="0" fontId="4" fillId="0" borderId="43" xfId="49" applyFont="1" applyBorder="1" applyAlignment="1">
      <alignment horizontal="center" vertical="center"/>
      <protection/>
    </xf>
    <xf numFmtId="0" fontId="4" fillId="0" borderId="44" xfId="49" applyFont="1" applyBorder="1" applyAlignment="1">
      <alignment horizontal="center" vertical="center"/>
      <protection/>
    </xf>
    <xf numFmtId="0" fontId="4" fillId="0" borderId="45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4" fillId="0" borderId="46" xfId="49" applyFont="1" applyBorder="1" applyAlignment="1">
      <alignment horizontal="center" vertical="center"/>
      <protection/>
    </xf>
    <xf numFmtId="4" fontId="4" fillId="0" borderId="17" xfId="49" applyNumberFormat="1" applyFont="1" applyFill="1" applyBorder="1" applyAlignment="1">
      <alignment vertical="center"/>
      <protection/>
    </xf>
    <xf numFmtId="4" fontId="4" fillId="0" borderId="14" xfId="49" applyNumberFormat="1" applyFont="1" applyFill="1" applyBorder="1" applyAlignment="1">
      <alignment vertical="center"/>
      <protection/>
    </xf>
    <xf numFmtId="0" fontId="7" fillId="0" borderId="47" xfId="49" applyFont="1" applyBorder="1" applyAlignment="1">
      <alignment horizontal="center" vertical="center"/>
      <protection/>
    </xf>
    <xf numFmtId="49" fontId="7" fillId="0" borderId="13" xfId="49" applyNumberFormat="1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7" fillId="0" borderId="18" xfId="49" applyFont="1" applyBorder="1" applyAlignment="1">
      <alignment vertical="center"/>
      <protection/>
    </xf>
    <xf numFmtId="4" fontId="7" fillId="0" borderId="17" xfId="49" applyNumberFormat="1" applyFont="1" applyFill="1" applyBorder="1" applyAlignment="1">
      <alignment vertical="center"/>
      <protection/>
    </xf>
    <xf numFmtId="4" fontId="7" fillId="0" borderId="14" xfId="49" applyNumberFormat="1" applyFont="1" applyFill="1" applyBorder="1" applyAlignment="1">
      <alignment vertical="center"/>
      <protection/>
    </xf>
    <xf numFmtId="0" fontId="32" fillId="0" borderId="48" xfId="49" applyFont="1" applyBorder="1" applyAlignment="1">
      <alignment horizontal="center" vertical="center"/>
      <protection/>
    </xf>
    <xf numFmtId="49" fontId="32" fillId="0" borderId="11" xfId="49" applyNumberFormat="1" applyFont="1" applyBorder="1" applyAlignment="1">
      <alignment horizontal="center" vertical="center"/>
      <protection/>
    </xf>
    <xf numFmtId="0" fontId="32" fillId="0" borderId="11" xfId="49" applyFont="1" applyBorder="1" applyAlignment="1">
      <alignment horizontal="center" vertical="center"/>
      <protection/>
    </xf>
    <xf numFmtId="0" fontId="32" fillId="0" borderId="49" xfId="49" applyFont="1" applyBorder="1" applyAlignment="1">
      <alignment vertical="center"/>
      <protection/>
    </xf>
    <xf numFmtId="4" fontId="32" fillId="0" borderId="10" xfId="49" applyNumberFormat="1" applyFont="1" applyFill="1" applyBorder="1" applyAlignment="1">
      <alignment vertical="center"/>
      <protection/>
    </xf>
    <xf numFmtId="4" fontId="32" fillId="0" borderId="16" xfId="49" applyNumberFormat="1" applyFont="1" applyFill="1" applyBorder="1" applyAlignment="1">
      <alignment vertical="center"/>
      <protection/>
    </xf>
    <xf numFmtId="4" fontId="32" fillId="0" borderId="50" xfId="49" applyNumberFormat="1" applyFont="1" applyFill="1" applyBorder="1" applyAlignment="1">
      <alignment vertical="center"/>
      <protection/>
    </xf>
    <xf numFmtId="0" fontId="1" fillId="0" borderId="51" xfId="49" applyFont="1" applyBorder="1" applyAlignment="1">
      <alignment horizontal="center" vertical="center"/>
      <protection/>
    </xf>
    <xf numFmtId="49" fontId="1" fillId="0" borderId="33" xfId="49" applyNumberFormat="1" applyFont="1" applyBorder="1" applyAlignment="1">
      <alignment horizontal="center" vertical="center"/>
      <protection/>
    </xf>
    <xf numFmtId="0" fontId="1" fillId="0" borderId="33" xfId="49" applyFont="1" applyBorder="1" applyAlignment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26" xfId="49" applyFont="1" applyBorder="1" applyAlignment="1">
      <alignment vertical="center"/>
      <protection/>
    </xf>
    <xf numFmtId="4" fontId="1" fillId="0" borderId="52" xfId="49" applyNumberFormat="1" applyFont="1" applyFill="1" applyBorder="1" applyAlignment="1">
      <alignment vertical="center"/>
      <protection/>
    </xf>
    <xf numFmtId="4" fontId="1" fillId="0" borderId="29" xfId="49" applyNumberFormat="1" applyFont="1" applyFill="1" applyBorder="1" applyAlignment="1">
      <alignment vertical="center"/>
      <protection/>
    </xf>
    <xf numFmtId="4" fontId="1" fillId="0" borderId="21" xfId="49" applyNumberFormat="1" applyFont="1" applyFill="1" applyBorder="1" applyAlignment="1">
      <alignment vertical="center"/>
      <protection/>
    </xf>
    <xf numFmtId="0" fontId="1" fillId="0" borderId="53" xfId="49" applyFont="1" applyBorder="1" applyAlignment="1">
      <alignment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32" fillId="0" borderId="52" xfId="49" applyFont="1" applyBorder="1" applyAlignment="1">
      <alignment horizontal="center" vertical="center"/>
      <protection/>
    </xf>
    <xf numFmtId="49" fontId="32" fillId="0" borderId="27" xfId="49" applyNumberFormat="1" applyFont="1" applyBorder="1" applyAlignment="1">
      <alignment horizontal="center" vertical="center"/>
      <protection/>
    </xf>
    <xf numFmtId="0" fontId="32" fillId="0" borderId="27" xfId="49" applyFont="1" applyBorder="1" applyAlignment="1">
      <alignment horizontal="center" vertical="center"/>
      <protection/>
    </xf>
    <xf numFmtId="0" fontId="32" fillId="0" borderId="26" xfId="49" applyFont="1" applyBorder="1" applyAlignment="1">
      <alignment vertical="center"/>
      <protection/>
    </xf>
    <xf numFmtId="4" fontId="32" fillId="0" borderId="25" xfId="49" applyNumberFormat="1" applyFont="1" applyFill="1" applyBorder="1" applyAlignment="1">
      <alignment vertical="center"/>
      <protection/>
    </xf>
    <xf numFmtId="4" fontId="32" fillId="0" borderId="54" xfId="49" applyNumberFormat="1" applyFont="1" applyFill="1" applyBorder="1" applyAlignment="1">
      <alignment vertical="center"/>
      <protection/>
    </xf>
    <xf numFmtId="4" fontId="1" fillId="0" borderId="54" xfId="49" applyNumberFormat="1" applyFont="1" applyFill="1" applyBorder="1" applyAlignment="1">
      <alignment vertical="center"/>
      <protection/>
    </xf>
    <xf numFmtId="0" fontId="32" fillId="0" borderId="52" xfId="49" applyFont="1" applyFill="1" applyBorder="1" applyAlignment="1">
      <alignment horizontal="center" vertical="center"/>
      <protection/>
    </xf>
    <xf numFmtId="4" fontId="32" fillId="0" borderId="24" xfId="49" applyNumberFormat="1" applyFont="1" applyFill="1" applyBorder="1" applyAlignment="1">
      <alignment vertical="center"/>
      <protection/>
    </xf>
    <xf numFmtId="0" fontId="32" fillId="0" borderId="55" xfId="49" applyFont="1" applyFill="1" applyBorder="1" applyAlignment="1">
      <alignment horizontal="center" vertical="center"/>
      <protection/>
    </xf>
    <xf numFmtId="49" fontId="32" fillId="0" borderId="36" xfId="49" applyNumberFormat="1" applyFont="1" applyBorder="1" applyAlignment="1">
      <alignment horizontal="center" vertical="center"/>
      <protection/>
    </xf>
    <xf numFmtId="4" fontId="1" fillId="0" borderId="24" xfId="49" applyNumberFormat="1" applyFont="1" applyFill="1" applyBorder="1" applyAlignment="1">
      <alignment vertical="center"/>
      <protection/>
    </xf>
    <xf numFmtId="0" fontId="1" fillId="0" borderId="55" xfId="49" applyFont="1" applyFill="1" applyBorder="1" applyAlignment="1">
      <alignment horizontal="center" vertical="center"/>
      <protection/>
    </xf>
    <xf numFmtId="49" fontId="1" fillId="0" borderId="36" xfId="49" applyNumberFormat="1" applyFont="1" applyBorder="1" applyAlignment="1">
      <alignment horizontal="center" vertical="center"/>
      <protection/>
    </xf>
    <xf numFmtId="4" fontId="1" fillId="0" borderId="55" xfId="49" applyNumberFormat="1" applyFont="1" applyFill="1" applyBorder="1" applyAlignment="1">
      <alignment vertical="center"/>
      <protection/>
    </xf>
    <xf numFmtId="0" fontId="1" fillId="0" borderId="36" xfId="49" applyFont="1" applyBorder="1" applyAlignment="1">
      <alignment horizontal="center" vertical="center"/>
      <protection/>
    </xf>
    <xf numFmtId="4" fontId="1" fillId="0" borderId="56" xfId="49" applyNumberFormat="1" applyFont="1" applyFill="1" applyBorder="1" applyAlignment="1">
      <alignment vertical="center"/>
      <protection/>
    </xf>
    <xf numFmtId="4" fontId="1" fillId="0" borderId="57" xfId="49" applyNumberFormat="1" applyFont="1" applyFill="1" applyBorder="1" applyAlignment="1">
      <alignment vertical="center"/>
      <protection/>
    </xf>
    <xf numFmtId="0" fontId="1" fillId="0" borderId="58" xfId="49" applyFont="1" applyFill="1" applyBorder="1" applyAlignment="1">
      <alignment horizontal="center" vertical="center"/>
      <protection/>
    </xf>
    <xf numFmtId="49" fontId="1" fillId="0" borderId="42" xfId="49" applyNumberFormat="1" applyFont="1" applyBorder="1" applyAlignment="1">
      <alignment horizontal="center" vertical="center"/>
      <protection/>
    </xf>
    <xf numFmtId="0" fontId="1" fillId="0" borderId="42" xfId="49" applyFont="1" applyBorder="1" applyAlignment="1">
      <alignment horizontal="center" vertical="center"/>
      <protection/>
    </xf>
    <xf numFmtId="0" fontId="1" fillId="0" borderId="59" xfId="49" applyFont="1" applyBorder="1" applyAlignment="1">
      <alignment vertical="center"/>
      <protection/>
    </xf>
    <xf numFmtId="4" fontId="1" fillId="0" borderId="60" xfId="49" applyNumberFormat="1" applyFont="1" applyFill="1" applyBorder="1" applyAlignment="1">
      <alignment vertical="center"/>
      <protection/>
    </xf>
    <xf numFmtId="4" fontId="1" fillId="0" borderId="61" xfId="49" applyNumberFormat="1" applyFont="1" applyFill="1" applyBorder="1" applyAlignment="1">
      <alignment vertical="center"/>
      <protection/>
    </xf>
    <xf numFmtId="0" fontId="7" fillId="0" borderId="47" xfId="49" applyFont="1" applyFill="1" applyBorder="1" applyAlignment="1">
      <alignment horizontal="center" vertical="center"/>
      <protection/>
    </xf>
    <xf numFmtId="0" fontId="32" fillId="0" borderId="48" xfId="49" applyFont="1" applyFill="1" applyBorder="1" applyAlignment="1">
      <alignment horizontal="center" vertical="center"/>
      <protection/>
    </xf>
    <xf numFmtId="0" fontId="32" fillId="0" borderId="51" xfId="49" applyFont="1" applyFill="1" applyBorder="1" applyAlignment="1">
      <alignment horizontal="center" vertical="center"/>
      <protection/>
    </xf>
    <xf numFmtId="49" fontId="32" fillId="0" borderId="33" xfId="49" applyNumberFormat="1" applyFont="1" applyBorder="1" applyAlignment="1">
      <alignment horizontal="center" vertical="center"/>
      <protection/>
    </xf>
    <xf numFmtId="0" fontId="32" fillId="0" borderId="33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vertical="center"/>
      <protection/>
    </xf>
    <xf numFmtId="4" fontId="1" fillId="0" borderId="51" xfId="49" applyNumberFormat="1" applyFont="1" applyFill="1" applyBorder="1" applyAlignment="1">
      <alignment vertical="center"/>
      <protection/>
    </xf>
    <xf numFmtId="171" fontId="1" fillId="0" borderId="20" xfId="49" applyNumberFormat="1" applyFont="1" applyFill="1" applyBorder="1" applyAlignment="1">
      <alignment vertical="center"/>
      <protection/>
    </xf>
    <xf numFmtId="0" fontId="33" fillId="0" borderId="0" xfId="49" applyFont="1" applyAlignment="1">
      <alignment vertical="center"/>
      <protection/>
    </xf>
    <xf numFmtId="0" fontId="1" fillId="0" borderId="55" xfId="49" applyFont="1" applyBorder="1" applyAlignment="1">
      <alignment horizontal="center" vertical="center"/>
      <protection/>
    </xf>
    <xf numFmtId="171" fontId="1" fillId="0" borderId="57" xfId="49" applyNumberFormat="1" applyFont="1" applyFill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" fillId="0" borderId="52" xfId="49" applyFont="1" applyBorder="1" applyAlignment="1">
      <alignment horizontal="center" vertical="center"/>
      <protection/>
    </xf>
    <xf numFmtId="49" fontId="1" fillId="0" borderId="27" xfId="49" applyNumberFormat="1" applyFont="1" applyBorder="1" applyAlignment="1">
      <alignment horizontal="center" vertical="center"/>
      <protection/>
    </xf>
    <xf numFmtId="171" fontId="1" fillId="0" borderId="24" xfId="49" applyNumberFormat="1" applyFont="1" applyFill="1" applyBorder="1" applyAlignment="1">
      <alignment vertical="center"/>
      <protection/>
    </xf>
    <xf numFmtId="0" fontId="1" fillId="0" borderId="52" xfId="49" applyFont="1" applyFill="1" applyBorder="1" applyAlignment="1">
      <alignment horizontal="center" vertical="center"/>
      <protection/>
    </xf>
    <xf numFmtId="4" fontId="1" fillId="0" borderId="24" xfId="49" applyNumberFormat="1" applyFont="1" applyFill="1" applyBorder="1" applyAlignment="1">
      <alignment vertical="center"/>
      <protection/>
    </xf>
    <xf numFmtId="4" fontId="32" fillId="0" borderId="30" xfId="49" applyNumberFormat="1" applyFont="1" applyFill="1" applyBorder="1" applyAlignment="1">
      <alignment vertical="center"/>
      <protection/>
    </xf>
    <xf numFmtId="4" fontId="1" fillId="0" borderId="54" xfId="49" applyNumberFormat="1" applyFont="1" applyBorder="1" applyAlignment="1">
      <alignment vertical="center"/>
      <protection/>
    </xf>
    <xf numFmtId="4" fontId="1" fillId="0" borderId="30" xfId="49" applyNumberFormat="1" applyFont="1" applyFill="1" applyBorder="1" applyAlignment="1">
      <alignment vertical="center"/>
      <protection/>
    </xf>
    <xf numFmtId="0" fontId="32" fillId="0" borderId="26" xfId="49" applyFont="1" applyBorder="1" applyAlignment="1">
      <alignment vertical="center" wrapText="1"/>
      <protection/>
    </xf>
    <xf numFmtId="0" fontId="32" fillId="0" borderId="26" xfId="49" applyFont="1" applyFill="1" applyBorder="1" applyAlignment="1">
      <alignment vertical="center"/>
      <protection/>
    </xf>
    <xf numFmtId="4" fontId="1" fillId="0" borderId="58" xfId="49" applyNumberFormat="1" applyFont="1" applyFill="1" applyBorder="1" applyAlignment="1">
      <alignment vertical="center"/>
      <protection/>
    </xf>
    <xf numFmtId="4" fontId="1" fillId="0" borderId="57" xfId="49" applyNumberFormat="1" applyFont="1" applyFill="1" applyBorder="1" applyAlignment="1">
      <alignment vertical="center"/>
      <protection/>
    </xf>
    <xf numFmtId="0" fontId="1" fillId="0" borderId="47" xfId="49" applyFont="1" applyBorder="1" applyAlignment="1">
      <alignment horizontal="center" vertical="center"/>
      <protection/>
    </xf>
    <xf numFmtId="49" fontId="1" fillId="0" borderId="13" xfId="49" applyNumberFormat="1" applyFont="1" applyBorder="1" applyAlignment="1">
      <alignment horizontal="center" vertical="center"/>
      <protection/>
    </xf>
    <xf numFmtId="0" fontId="4" fillId="0" borderId="18" xfId="49" applyFont="1" applyFill="1" applyBorder="1" applyAlignment="1">
      <alignment horizontal="center" vertical="center"/>
      <protection/>
    </xf>
    <xf numFmtId="0" fontId="4" fillId="0" borderId="18" xfId="49" applyFont="1" applyFill="1" applyBorder="1" applyAlignment="1">
      <alignment vertical="center"/>
      <protection/>
    </xf>
    <xf numFmtId="0" fontId="4" fillId="0" borderId="48" xfId="49" applyFont="1" applyFill="1" applyBorder="1" applyAlignment="1">
      <alignment horizontal="center" vertical="center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49" xfId="49" applyFont="1" applyFill="1" applyBorder="1" applyAlignment="1">
      <alignment vertical="center"/>
      <protection/>
    </xf>
    <xf numFmtId="0" fontId="1" fillId="0" borderId="58" xfId="49" applyFont="1" applyFill="1" applyBorder="1" applyAlignment="1">
      <alignment horizontal="center" vertical="center"/>
      <protection/>
    </xf>
    <xf numFmtId="0" fontId="1" fillId="0" borderId="26" xfId="49" applyFont="1" applyFill="1" applyBorder="1" applyAlignment="1">
      <alignment vertical="center"/>
      <protection/>
    </xf>
    <xf numFmtId="0" fontId="4" fillId="0" borderId="49" xfId="49" applyFont="1" applyFill="1" applyBorder="1" applyAlignment="1">
      <alignment vertical="center" wrapText="1"/>
      <protection/>
    </xf>
    <xf numFmtId="0" fontId="1" fillId="0" borderId="59" xfId="49" applyFont="1" applyFill="1" applyBorder="1" applyAlignment="1">
      <alignment vertical="center"/>
      <protection/>
    </xf>
    <xf numFmtId="0" fontId="7" fillId="0" borderId="49" xfId="49" applyFont="1" applyFill="1" applyBorder="1" applyAlignment="1">
      <alignment vertical="center"/>
      <protection/>
    </xf>
    <xf numFmtId="173" fontId="7" fillId="0" borderId="17" xfId="49" applyNumberFormat="1" applyFont="1" applyFill="1" applyBorder="1" applyAlignment="1">
      <alignment vertical="center"/>
      <protection/>
    </xf>
    <xf numFmtId="49" fontId="32" fillId="0" borderId="11" xfId="49" applyNumberFormat="1" applyFont="1" applyFill="1" applyBorder="1" applyAlignment="1">
      <alignment horizontal="center" vertical="center"/>
      <protection/>
    </xf>
    <xf numFmtId="0" fontId="32" fillId="0" borderId="11" xfId="49" applyFont="1" applyFill="1" applyBorder="1" applyAlignment="1">
      <alignment horizontal="center" vertical="center"/>
      <protection/>
    </xf>
    <xf numFmtId="0" fontId="32" fillId="0" borderId="49" xfId="49" applyFont="1" applyFill="1" applyBorder="1" applyAlignment="1">
      <alignment vertical="center"/>
      <protection/>
    </xf>
    <xf numFmtId="173" fontId="32" fillId="0" borderId="50" xfId="49" applyNumberFormat="1" applyFont="1" applyFill="1" applyBorder="1" applyAlignment="1">
      <alignment vertical="center"/>
      <protection/>
    </xf>
    <xf numFmtId="49" fontId="1" fillId="0" borderId="42" xfId="49" applyNumberFormat="1" applyFont="1" applyFill="1" applyBorder="1" applyAlignment="1">
      <alignment horizontal="center" vertical="center"/>
      <protection/>
    </xf>
    <xf numFmtId="0" fontId="1" fillId="0" borderId="42" xfId="49" applyFont="1" applyFill="1" applyBorder="1" applyAlignment="1">
      <alignment horizontal="center" vertical="center"/>
      <protection/>
    </xf>
    <xf numFmtId="173" fontId="1" fillId="0" borderId="61" xfId="49" applyNumberFormat="1" applyFont="1" applyBorder="1" applyAlignment="1">
      <alignment vertical="center"/>
      <protection/>
    </xf>
    <xf numFmtId="4" fontId="1" fillId="0" borderId="24" xfId="49" applyNumberFormat="1" applyFont="1" applyBorder="1" applyAlignment="1">
      <alignment vertical="center"/>
      <protection/>
    </xf>
    <xf numFmtId="4" fontId="1" fillId="0" borderId="61" xfId="49" applyNumberFormat="1" applyFont="1" applyBorder="1" applyAlignment="1">
      <alignment vertical="center"/>
      <protection/>
    </xf>
    <xf numFmtId="4" fontId="9" fillId="0" borderId="11" xfId="0" applyNumberFormat="1" applyFont="1" applyBorder="1" applyAlignment="1">
      <alignment horizontal="right" wrapText="1"/>
    </xf>
    <xf numFmtId="4" fontId="10" fillId="0" borderId="27" xfId="0" applyNumberFormat="1" applyFont="1" applyFill="1" applyBorder="1" applyAlignment="1">
      <alignment horizontal="right" wrapText="1"/>
    </xf>
    <xf numFmtId="4" fontId="10" fillId="0" borderId="42" xfId="0" applyNumberFormat="1" applyFont="1" applyBorder="1" applyAlignment="1">
      <alignment horizontal="right" wrapText="1"/>
    </xf>
    <xf numFmtId="4" fontId="10" fillId="0" borderId="36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" fillId="0" borderId="43" xfId="49" applyFont="1" applyBorder="1" applyAlignment="1">
      <alignment horizontal="center" vertical="center"/>
      <protection/>
    </xf>
    <xf numFmtId="0" fontId="4" fillId="0" borderId="37" xfId="49" applyFont="1" applyBorder="1" applyAlignment="1">
      <alignment horizontal="center" vertical="center"/>
      <protection/>
    </xf>
    <xf numFmtId="0" fontId="4" fillId="0" borderId="44" xfId="49" applyFont="1" applyBorder="1" applyAlignment="1">
      <alignment horizontal="center" vertical="center"/>
      <protection/>
    </xf>
    <xf numFmtId="0" fontId="4" fillId="0" borderId="62" xfId="49" applyFont="1" applyBorder="1" applyAlignment="1">
      <alignment horizontal="center" vertical="center"/>
      <protection/>
    </xf>
    <xf numFmtId="0" fontId="4" fillId="0" borderId="63" xfId="49" applyFont="1" applyBorder="1" applyAlignment="1">
      <alignment horizontal="center" vertical="center"/>
      <protection/>
    </xf>
    <xf numFmtId="0" fontId="4" fillId="0" borderId="45" xfId="49" applyFont="1" applyBorder="1" applyAlignment="1">
      <alignment horizontal="center" vertical="center"/>
      <protection/>
    </xf>
    <xf numFmtId="0" fontId="4" fillId="0" borderId="64" xfId="49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4" fillId="0" borderId="17" xfId="49" applyFont="1" applyBorder="1" applyAlignment="1">
      <alignment horizontal="center" vertical="center"/>
      <protection/>
    </xf>
    <xf numFmtId="0" fontId="4" fillId="0" borderId="65" xfId="49" applyFont="1" applyBorder="1" applyAlignment="1">
      <alignment horizontal="center" vertical="center"/>
      <protection/>
    </xf>
    <xf numFmtId="0" fontId="1" fillId="0" borderId="64" xfId="49" applyFont="1" applyBorder="1" applyAlignment="1">
      <alignment horizontal="center" vertical="center" textRotation="90" wrapText="1"/>
      <protection/>
    </xf>
    <xf numFmtId="0" fontId="1" fillId="0" borderId="66" xfId="49" applyFont="1" applyBorder="1" applyAlignment="1">
      <alignment horizontal="center" vertical="center" textRotation="90" wrapText="1"/>
      <protection/>
    </xf>
    <xf numFmtId="0" fontId="1" fillId="0" borderId="40" xfId="49" applyFont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4" fillId="0" borderId="67" xfId="49" applyNumberFormat="1" applyFont="1" applyBorder="1" applyAlignment="1">
      <alignment horizontal="center" vertical="center"/>
      <protection/>
    </xf>
    <xf numFmtId="49" fontId="4" fillId="0" borderId="68" xfId="49" applyNumberFormat="1" applyFont="1" applyBorder="1" applyAlignment="1">
      <alignment horizontal="center" vertical="center"/>
      <protection/>
    </xf>
    <xf numFmtId="0" fontId="4" fillId="0" borderId="67" xfId="49" applyFont="1" applyBorder="1" applyAlignment="1">
      <alignment horizontal="center" vertical="center"/>
      <protection/>
    </xf>
    <xf numFmtId="0" fontId="4" fillId="0" borderId="69" xfId="49" applyFont="1" applyBorder="1" applyAlignment="1">
      <alignment horizontal="center" vertical="center"/>
      <protection/>
    </xf>
    <xf numFmtId="2" fontId="4" fillId="0" borderId="67" xfId="48" applyNumberFormat="1" applyFont="1" applyBorder="1" applyAlignment="1">
      <alignment horizontal="center" vertical="center"/>
      <protection/>
    </xf>
    <xf numFmtId="2" fontId="4" fillId="0" borderId="43" xfId="48" applyNumberFormat="1" applyFont="1" applyBorder="1" applyAlignment="1">
      <alignment horizontal="center" vertical="center"/>
      <protection/>
    </xf>
    <xf numFmtId="2" fontId="4" fillId="0" borderId="44" xfId="48" applyNumberFormat="1" applyFont="1" applyBorder="1" applyAlignment="1">
      <alignment horizontal="center" vertical="center"/>
      <protection/>
    </xf>
    <xf numFmtId="0" fontId="4" fillId="0" borderId="63" xfId="48" applyFont="1" applyBorder="1" applyAlignment="1">
      <alignment horizontal="center" vertical="center"/>
      <protection/>
    </xf>
    <xf numFmtId="0" fontId="4" fillId="0" borderId="64" xfId="48" applyFont="1" applyBorder="1" applyAlignment="1">
      <alignment horizontal="center" vertical="center"/>
      <protection/>
    </xf>
    <xf numFmtId="0" fontId="4" fillId="0" borderId="17" xfId="48" applyFont="1" applyBorder="1" applyAlignment="1">
      <alignment horizontal="center" vertical="center"/>
      <protection/>
    </xf>
    <xf numFmtId="0" fontId="4" fillId="0" borderId="65" xfId="48" applyFont="1" applyBorder="1" applyAlignment="1">
      <alignment horizontal="center" vertical="center"/>
      <protection/>
    </xf>
    <xf numFmtId="2" fontId="4" fillId="0" borderId="69" xfId="48" applyNumberFormat="1" applyFont="1" applyBorder="1" applyAlignment="1">
      <alignment horizontal="center" vertical="center"/>
      <protection/>
    </xf>
    <xf numFmtId="2" fontId="4" fillId="0" borderId="68" xfId="48" applyNumberFormat="1" applyFont="1" applyBorder="1" applyAlignment="1">
      <alignment horizontal="center" vertical="center"/>
      <protection/>
    </xf>
    <xf numFmtId="2" fontId="4" fillId="0" borderId="12" xfId="48" applyNumberFormat="1" applyFont="1" applyBorder="1" applyAlignment="1">
      <alignment horizontal="center" vertical="center"/>
      <protection/>
    </xf>
    <xf numFmtId="2" fontId="4" fillId="0" borderId="70" xfId="48" applyNumberFormat="1" applyFont="1" applyBorder="1" applyAlignment="1">
      <alignment horizontal="center" vertical="center"/>
      <protection/>
    </xf>
    <xf numFmtId="0" fontId="4" fillId="0" borderId="45" xfId="48" applyFont="1" applyBorder="1" applyAlignment="1">
      <alignment horizontal="center" vertical="center"/>
      <protection/>
    </xf>
    <xf numFmtId="0" fontId="4" fillId="0" borderId="40" xfId="48" applyFont="1" applyBorder="1" applyAlignment="1">
      <alignment horizontal="center" vertical="center"/>
      <protection/>
    </xf>
    <xf numFmtId="0" fontId="4" fillId="0" borderId="45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1" fontId="4" fillId="0" borderId="17" xfId="48" applyNumberFormat="1" applyFont="1" applyFill="1" applyBorder="1" applyAlignment="1">
      <alignment horizontal="center" vertical="center"/>
      <protection/>
    </xf>
    <xf numFmtId="2" fontId="4" fillId="0" borderId="63" xfId="48" applyNumberFormat="1" applyFont="1" applyBorder="1" applyAlignment="1">
      <alignment horizontal="center" vertical="center"/>
      <protection/>
    </xf>
    <xf numFmtId="2" fontId="4" fillId="0" borderId="13" xfId="48" applyNumberFormat="1" applyFont="1" applyBorder="1" applyAlignment="1">
      <alignment horizontal="center" vertical="center"/>
      <protection/>
    </xf>
    <xf numFmtId="2" fontId="4" fillId="0" borderId="43" xfId="48" applyNumberFormat="1" applyFont="1" applyBorder="1" applyAlignment="1">
      <alignment horizontal="center" vertical="center"/>
      <protection/>
    </xf>
    <xf numFmtId="2" fontId="4" fillId="0" borderId="44" xfId="48" applyNumberFormat="1" applyFont="1" applyBorder="1" applyAlignment="1">
      <alignment horizontal="center" vertical="center"/>
      <protection/>
    </xf>
    <xf numFmtId="4" fontId="4" fillId="0" borderId="31" xfId="48" applyNumberFormat="1" applyFont="1" applyFill="1" applyBorder="1" applyAlignment="1">
      <alignment vertical="center"/>
      <protection/>
    </xf>
    <xf numFmtId="4" fontId="4" fillId="0" borderId="14" xfId="48" applyNumberFormat="1" applyFont="1" applyFill="1" applyBorder="1" applyAlignment="1">
      <alignment vertical="center"/>
      <protection/>
    </xf>
    <xf numFmtId="0" fontId="1" fillId="0" borderId="64" xfId="48" applyFont="1" applyBorder="1" applyAlignment="1">
      <alignment horizontal="center" vertical="center" textRotation="90" wrapText="1"/>
      <protection/>
    </xf>
    <xf numFmtId="49" fontId="4" fillId="0" borderId="11" xfId="48" applyNumberFormat="1" applyFont="1" applyBorder="1" applyAlignment="1">
      <alignment horizontal="center" vertical="center"/>
      <protection/>
    </xf>
    <xf numFmtId="2" fontId="4" fillId="0" borderId="11" xfId="48" applyNumberFormat="1" applyFont="1" applyBorder="1" applyAlignment="1">
      <alignment horizontal="center" vertical="center"/>
      <protection/>
    </xf>
    <xf numFmtId="2" fontId="4" fillId="0" borderId="49" xfId="48" applyNumberFormat="1" applyFont="1" applyBorder="1" applyAlignment="1">
      <alignment vertical="center"/>
      <protection/>
    </xf>
    <xf numFmtId="4" fontId="4" fillId="0" borderId="10" xfId="48" applyNumberFormat="1" applyFont="1" applyFill="1" applyBorder="1" applyAlignment="1">
      <alignment vertical="center"/>
      <protection/>
    </xf>
    <xf numFmtId="4" fontId="4" fillId="0" borderId="71" xfId="48" applyNumberFormat="1" applyFont="1" applyFill="1" applyBorder="1" applyAlignment="1">
      <alignment vertical="center"/>
      <protection/>
    </xf>
    <xf numFmtId="0" fontId="1" fillId="0" borderId="66" xfId="48" applyFont="1" applyBorder="1" applyAlignment="1">
      <alignment horizontal="center" vertical="center" textRotation="90" wrapText="1"/>
      <protection/>
    </xf>
    <xf numFmtId="2" fontId="1" fillId="0" borderId="42" xfId="48" applyNumberFormat="1" applyFont="1" applyBorder="1" applyAlignment="1">
      <alignment horizontal="center" vertical="center"/>
      <protection/>
    </xf>
    <xf numFmtId="1" fontId="1" fillId="0" borderId="42" xfId="48" applyNumberFormat="1" applyFont="1" applyBorder="1" applyAlignment="1">
      <alignment horizontal="center" vertical="center"/>
      <protection/>
    </xf>
    <xf numFmtId="2" fontId="1" fillId="0" borderId="59" xfId="48" applyNumberFormat="1" applyFont="1" applyBorder="1" applyAlignment="1">
      <alignment vertical="center"/>
      <protection/>
    </xf>
    <xf numFmtId="4" fontId="1" fillId="0" borderId="39" xfId="48" applyNumberFormat="1" applyFont="1" applyFill="1" applyBorder="1" applyAlignment="1">
      <alignment vertical="center"/>
      <protection/>
    </xf>
    <xf numFmtId="4" fontId="1" fillId="0" borderId="72" xfId="48" applyNumberFormat="1" applyFont="1" applyFill="1" applyBorder="1" applyAlignment="1">
      <alignment vertical="center"/>
      <protection/>
    </xf>
    <xf numFmtId="49" fontId="4" fillId="0" borderId="11" xfId="48" applyNumberFormat="1" applyFont="1" applyFill="1" applyBorder="1" applyAlignment="1">
      <alignment horizontal="center" vertical="center" wrapText="1"/>
      <protection/>
    </xf>
    <xf numFmtId="1" fontId="4" fillId="0" borderId="11" xfId="49" applyNumberFormat="1" applyFont="1" applyFill="1" applyBorder="1" applyAlignment="1">
      <alignment horizontal="center" vertical="center"/>
      <protection/>
    </xf>
    <xf numFmtId="1" fontId="4" fillId="0" borderId="49" xfId="49" applyNumberFormat="1" applyFont="1" applyFill="1" applyBorder="1" applyAlignment="1">
      <alignment horizontal="center" vertical="center"/>
      <protection/>
    </xf>
    <xf numFmtId="2" fontId="4" fillId="0" borderId="49" xfId="49" applyNumberFormat="1" applyFont="1" applyBorder="1" applyAlignment="1">
      <alignment horizontal="left" vertical="center" wrapText="1"/>
      <protection/>
    </xf>
    <xf numFmtId="2" fontId="4" fillId="0" borderId="12" xfId="48" applyNumberFormat="1" applyFont="1" applyBorder="1" applyAlignment="1">
      <alignment horizontal="center" vertical="center"/>
      <protection/>
    </xf>
    <xf numFmtId="0" fontId="34" fillId="0" borderId="59" xfId="47" applyFont="1" applyFill="1" applyBorder="1" applyAlignment="1">
      <alignment vertical="center" wrapText="1"/>
      <protection/>
    </xf>
    <xf numFmtId="4" fontId="1" fillId="0" borderId="68" xfId="48" applyNumberFormat="1" applyFont="1" applyFill="1" applyBorder="1" applyAlignment="1">
      <alignment vertical="center"/>
      <protection/>
    </xf>
    <xf numFmtId="4" fontId="1" fillId="0" borderId="40" xfId="48" applyNumberFormat="1" applyFont="1" applyFill="1" applyBorder="1" applyAlignment="1">
      <alignment vertical="center"/>
      <protection/>
    </xf>
    <xf numFmtId="1" fontId="4" fillId="0" borderId="11" xfId="49" applyNumberFormat="1" applyFont="1" applyBorder="1" applyAlignment="1">
      <alignment horizontal="center" vertical="center" wrapText="1"/>
      <protection/>
    </xf>
    <xf numFmtId="2" fontId="4" fillId="0" borderId="49" xfId="49" applyNumberFormat="1" applyFont="1" applyFill="1" applyBorder="1" applyAlignment="1">
      <alignment vertical="center" wrapText="1"/>
      <protection/>
    </xf>
    <xf numFmtId="2" fontId="1" fillId="0" borderId="59" xfId="49" applyNumberFormat="1" applyFont="1" applyFill="1" applyBorder="1" applyAlignment="1">
      <alignment horizontal="left" vertical="center"/>
      <protection/>
    </xf>
    <xf numFmtId="0" fontId="1" fillId="0" borderId="40" xfId="48" applyFont="1" applyBorder="1" applyAlignment="1">
      <alignment horizontal="center" vertical="center" textRotation="90" wrapText="1"/>
      <protection/>
    </xf>
    <xf numFmtId="0" fontId="34" fillId="0" borderId="73" xfId="47" applyFont="1" applyFill="1" applyBorder="1" applyAlignment="1">
      <alignment vertical="center" wrapText="1"/>
      <protection/>
    </xf>
    <xf numFmtId="2" fontId="4" fillId="0" borderId="48" xfId="48" applyNumberFormat="1" applyFont="1" applyBorder="1" applyAlignment="1">
      <alignment horizontal="center" vertical="center"/>
      <protection/>
    </xf>
    <xf numFmtId="2" fontId="1" fillId="0" borderId="58" xfId="48" applyNumberFormat="1" applyFont="1" applyBorder="1" applyAlignment="1">
      <alignment horizontal="center" vertical="center"/>
      <protection/>
    </xf>
    <xf numFmtId="2" fontId="4" fillId="0" borderId="48" xfId="48" applyNumberFormat="1" applyFont="1" applyBorder="1" applyAlignment="1">
      <alignment horizontal="center" vertical="center" wrapText="1"/>
      <protection/>
    </xf>
    <xf numFmtId="2" fontId="1" fillId="0" borderId="74" xfId="48" applyNumberFormat="1" applyFont="1" applyBorder="1" applyAlignment="1">
      <alignment horizontal="center" vertical="center"/>
      <protection/>
    </xf>
    <xf numFmtId="2" fontId="4" fillId="0" borderId="48" xfId="49" applyNumberFormat="1" applyFont="1" applyBorder="1" applyAlignment="1">
      <alignment horizontal="center" vertical="center" wrapText="1"/>
      <protection/>
    </xf>
    <xf numFmtId="2" fontId="1" fillId="0" borderId="74" xfId="49" applyNumberFormat="1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 čtení rozpočtu 2006 - příjmy" xfId="47"/>
    <cellStyle name="normální_Rozpis výdajů 03 bez PO" xfId="48"/>
    <cellStyle name="normální_Rozpis výdajů 03 bez PO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25">
      <selection activeCell="E8" sqref="E8"/>
    </sheetView>
  </sheetViews>
  <sheetFormatPr defaultColWidth="9.140625" defaultRowHeight="12.75"/>
  <cols>
    <col min="1" max="1" width="37.8515625" style="13" customWidth="1"/>
    <col min="2" max="2" width="7.421875" style="13" customWidth="1"/>
    <col min="3" max="4" width="12.8515625" style="13" customWidth="1"/>
    <col min="5" max="6" width="13.140625" style="13" bestFit="1" customWidth="1"/>
    <col min="7" max="16384" width="9.140625" style="13" customWidth="1"/>
  </cols>
  <sheetData>
    <row r="1" spans="1:6" ht="20.25">
      <c r="A1" s="180" t="s">
        <v>68</v>
      </c>
      <c r="B1" s="180"/>
      <c r="C1" s="180"/>
      <c r="D1" s="180"/>
      <c r="E1" s="180"/>
      <c r="F1" s="180"/>
    </row>
    <row r="2" ht="18" customHeight="1"/>
    <row r="3" spans="1:6" ht="16.5" customHeight="1">
      <c r="A3" s="181" t="s">
        <v>53</v>
      </c>
      <c r="B3" s="181"/>
      <c r="C3" s="181"/>
      <c r="D3" s="181"/>
      <c r="E3" s="181"/>
      <c r="F3" s="181"/>
    </row>
    <row r="4" ht="12.75" customHeight="1" thickBot="1"/>
    <row r="5" spans="1:6" ht="15" thickBot="1">
      <c r="A5" s="14" t="s">
        <v>1</v>
      </c>
      <c r="B5" s="15" t="s">
        <v>2</v>
      </c>
      <c r="C5" s="16" t="s">
        <v>69</v>
      </c>
      <c r="D5" s="16" t="s">
        <v>70</v>
      </c>
      <c r="E5" s="16" t="s">
        <v>0</v>
      </c>
      <c r="F5" s="17" t="s">
        <v>71</v>
      </c>
    </row>
    <row r="6" spans="1:6" ht="16.5" customHeight="1">
      <c r="A6" s="18" t="s">
        <v>9</v>
      </c>
      <c r="B6" s="19" t="s">
        <v>28</v>
      </c>
      <c r="C6" s="20">
        <f>C7+C8+C9</f>
        <v>2301003</v>
      </c>
      <c r="D6" s="176">
        <f>D7+D8+D9</f>
        <v>2322513.78</v>
      </c>
      <c r="E6" s="21">
        <f>SUM(E7:E9)</f>
        <v>0</v>
      </c>
      <c r="F6" s="22">
        <f>SUM(F7:F9)</f>
        <v>2322513.78</v>
      </c>
    </row>
    <row r="7" spans="1:6" ht="15" customHeight="1">
      <c r="A7" s="23" t="s">
        <v>10</v>
      </c>
      <c r="B7" s="24" t="s">
        <v>11</v>
      </c>
      <c r="C7" s="25">
        <v>2101000</v>
      </c>
      <c r="D7" s="26">
        <v>2101000</v>
      </c>
      <c r="E7" s="27"/>
      <c r="F7" s="28">
        <f aca="true" t="shared" si="0" ref="F7:F23">D7+E7</f>
        <v>2101000</v>
      </c>
    </row>
    <row r="8" spans="1:6" ht="15">
      <c r="A8" s="23" t="s">
        <v>12</v>
      </c>
      <c r="B8" s="24" t="s">
        <v>13</v>
      </c>
      <c r="C8" s="25">
        <v>200003</v>
      </c>
      <c r="D8" s="26">
        <v>221513.78</v>
      </c>
      <c r="E8" s="36"/>
      <c r="F8" s="28">
        <f t="shared" si="0"/>
        <v>221513.78</v>
      </c>
    </row>
    <row r="9" spans="1:6" ht="15">
      <c r="A9" s="23" t="s">
        <v>14</v>
      </c>
      <c r="B9" s="24" t="s">
        <v>15</v>
      </c>
      <c r="C9" s="25">
        <v>0</v>
      </c>
      <c r="D9" s="26">
        <v>0</v>
      </c>
      <c r="E9" s="27"/>
      <c r="F9" s="28">
        <f t="shared" si="0"/>
        <v>0</v>
      </c>
    </row>
    <row r="10" spans="1:6" ht="15">
      <c r="A10" s="29" t="s">
        <v>16</v>
      </c>
      <c r="B10" s="24" t="s">
        <v>17</v>
      </c>
      <c r="C10" s="30">
        <f>C11+C16</f>
        <v>84887</v>
      </c>
      <c r="D10" s="31">
        <f>D11+D16</f>
        <v>3457396.0700000003</v>
      </c>
      <c r="E10" s="32">
        <f>E11+E16</f>
        <v>0</v>
      </c>
      <c r="F10" s="33">
        <f>F11+F16</f>
        <v>3457396.0700000003</v>
      </c>
    </row>
    <row r="11" spans="1:6" ht="15">
      <c r="A11" s="34" t="s">
        <v>55</v>
      </c>
      <c r="B11" s="24" t="s">
        <v>18</v>
      </c>
      <c r="C11" s="25">
        <f>SUM(C12:C15)</f>
        <v>84887</v>
      </c>
      <c r="D11" s="26">
        <f>SUM(D12:D15)</f>
        <v>3457396.0700000003</v>
      </c>
      <c r="E11" s="26">
        <f>SUM(E12:E15)</f>
        <v>0</v>
      </c>
      <c r="F11" s="28">
        <f>SUM(F12:F15)</f>
        <v>3457396.0700000003</v>
      </c>
    </row>
    <row r="12" spans="1:6" ht="15">
      <c r="A12" s="34" t="s">
        <v>56</v>
      </c>
      <c r="B12" s="24" t="s">
        <v>19</v>
      </c>
      <c r="C12" s="35">
        <v>60887</v>
      </c>
      <c r="D12" s="26">
        <v>60887</v>
      </c>
      <c r="E12" s="36"/>
      <c r="F12" s="28">
        <f t="shared" si="0"/>
        <v>60887</v>
      </c>
    </row>
    <row r="13" spans="1:6" ht="15">
      <c r="A13" s="34" t="s">
        <v>57</v>
      </c>
      <c r="B13" s="24" t="s">
        <v>18</v>
      </c>
      <c r="C13" s="35">
        <v>0</v>
      </c>
      <c r="D13" s="26">
        <v>3372330.89</v>
      </c>
      <c r="E13" s="27"/>
      <c r="F13" s="28">
        <f>D13+E13</f>
        <v>3372330.89</v>
      </c>
    </row>
    <row r="14" spans="1:6" ht="15">
      <c r="A14" s="34" t="s">
        <v>72</v>
      </c>
      <c r="B14" s="24" t="s">
        <v>73</v>
      </c>
      <c r="C14" s="35">
        <v>0</v>
      </c>
      <c r="D14" s="26">
        <v>178.18</v>
      </c>
      <c r="E14" s="36"/>
      <c r="F14" s="28">
        <f>D14+E14</f>
        <v>178.18</v>
      </c>
    </row>
    <row r="15" spans="1:6" ht="15">
      <c r="A15" s="34" t="s">
        <v>58</v>
      </c>
      <c r="B15" s="24">
        <v>4121</v>
      </c>
      <c r="C15" s="35">
        <v>24000</v>
      </c>
      <c r="D15" s="26">
        <v>24000</v>
      </c>
      <c r="E15" s="36"/>
      <c r="F15" s="28">
        <f t="shared" si="0"/>
        <v>24000</v>
      </c>
    </row>
    <row r="16" spans="1:6" ht="15">
      <c r="A16" s="23" t="s">
        <v>29</v>
      </c>
      <c r="B16" s="24" t="s">
        <v>20</v>
      </c>
      <c r="C16" s="35">
        <f>SUM(C17:C19)</f>
        <v>0</v>
      </c>
      <c r="D16" s="26">
        <f>SUM(D17:D19)</f>
        <v>0</v>
      </c>
      <c r="E16" s="26">
        <f>SUM(E17:E19)</f>
        <v>0</v>
      </c>
      <c r="F16" s="28">
        <f>SUM(F17:F19)</f>
        <v>0</v>
      </c>
    </row>
    <row r="17" spans="1:6" ht="15">
      <c r="A17" s="23" t="s">
        <v>65</v>
      </c>
      <c r="B17" s="24" t="s">
        <v>20</v>
      </c>
      <c r="C17" s="35">
        <v>0</v>
      </c>
      <c r="D17" s="26">
        <v>0</v>
      </c>
      <c r="E17" s="27"/>
      <c r="F17" s="28">
        <f t="shared" si="0"/>
        <v>0</v>
      </c>
    </row>
    <row r="18" spans="1:6" ht="15">
      <c r="A18" s="34" t="s">
        <v>66</v>
      </c>
      <c r="B18" s="24">
        <v>4221</v>
      </c>
      <c r="C18" s="35">
        <v>0</v>
      </c>
      <c r="D18" s="26">
        <v>0</v>
      </c>
      <c r="E18" s="36"/>
      <c r="F18" s="28">
        <f>D18+E18</f>
        <v>0</v>
      </c>
    </row>
    <row r="19" spans="1:6" ht="15">
      <c r="A19" s="34" t="s">
        <v>74</v>
      </c>
      <c r="B19" s="24">
        <v>4232</v>
      </c>
      <c r="C19" s="35">
        <v>0</v>
      </c>
      <c r="D19" s="26">
        <v>0</v>
      </c>
      <c r="E19" s="36"/>
      <c r="F19" s="28">
        <f>D19+E19</f>
        <v>0</v>
      </c>
    </row>
    <row r="20" spans="1:6" ht="14.25">
      <c r="A20" s="29" t="s">
        <v>21</v>
      </c>
      <c r="B20" s="37" t="s">
        <v>30</v>
      </c>
      <c r="C20" s="30">
        <f>C6+C10</f>
        <v>2385890</v>
      </c>
      <c r="D20" s="31">
        <f>D6+D10</f>
        <v>5779909.85</v>
      </c>
      <c r="E20" s="31">
        <f>E6+E10</f>
        <v>0</v>
      </c>
      <c r="F20" s="33">
        <f>F6+F10</f>
        <v>5779909.85</v>
      </c>
    </row>
    <row r="21" spans="1:6" ht="14.25">
      <c r="A21" s="29" t="s">
        <v>22</v>
      </c>
      <c r="B21" s="37" t="s">
        <v>23</v>
      </c>
      <c r="C21" s="30">
        <f>SUM(C22:C26)</f>
        <v>-46875</v>
      </c>
      <c r="D21" s="31">
        <f>SUM(D22:D26)</f>
        <v>1023096.74</v>
      </c>
      <c r="E21" s="31">
        <f>SUM(E22:E26)</f>
        <v>0</v>
      </c>
      <c r="F21" s="38">
        <f>SUM(F22:F26)</f>
        <v>1023096.74</v>
      </c>
    </row>
    <row r="22" spans="1:6" ht="15">
      <c r="A22" s="34" t="s">
        <v>75</v>
      </c>
      <c r="B22" s="24" t="s">
        <v>24</v>
      </c>
      <c r="C22" s="35">
        <v>0</v>
      </c>
      <c r="D22" s="26">
        <v>79520.92</v>
      </c>
      <c r="E22" s="39"/>
      <c r="F22" s="28">
        <f t="shared" si="0"/>
        <v>79520.92</v>
      </c>
    </row>
    <row r="23" spans="1:6" ht="15">
      <c r="A23" s="34" t="s">
        <v>76</v>
      </c>
      <c r="B23" s="24" t="s">
        <v>24</v>
      </c>
      <c r="C23" s="35">
        <v>0</v>
      </c>
      <c r="D23" s="26">
        <v>253299.98</v>
      </c>
      <c r="E23" s="40"/>
      <c r="F23" s="28">
        <f t="shared" si="0"/>
        <v>253299.98</v>
      </c>
    </row>
    <row r="24" spans="1:6" ht="15">
      <c r="A24" s="34" t="s">
        <v>77</v>
      </c>
      <c r="B24" s="24" t="s">
        <v>24</v>
      </c>
      <c r="C24" s="35">
        <v>0</v>
      </c>
      <c r="D24" s="26">
        <v>505954.93</v>
      </c>
      <c r="E24" s="41"/>
      <c r="F24" s="28">
        <f>D24+E24</f>
        <v>505954.93</v>
      </c>
    </row>
    <row r="25" spans="1:6" ht="15">
      <c r="A25" s="34" t="s">
        <v>59</v>
      </c>
      <c r="B25" s="24" t="s">
        <v>60</v>
      </c>
      <c r="C25" s="35">
        <v>0</v>
      </c>
      <c r="D25" s="177">
        <v>231195.91</v>
      </c>
      <c r="E25" s="41"/>
      <c r="F25" s="28">
        <f>D25+E25</f>
        <v>231195.91</v>
      </c>
    </row>
    <row r="26" spans="1:6" ht="15.75" thickBot="1">
      <c r="A26" s="34" t="s">
        <v>67</v>
      </c>
      <c r="B26" s="24">
        <v>8124</v>
      </c>
      <c r="C26" s="35">
        <v>-46875</v>
      </c>
      <c r="D26" s="178">
        <v>-46875</v>
      </c>
      <c r="E26" s="40"/>
      <c r="F26" s="28">
        <f>D26+E26</f>
        <v>-46875</v>
      </c>
    </row>
    <row r="27" spans="1:6" ht="15" thickBot="1">
      <c r="A27" s="42" t="s">
        <v>25</v>
      </c>
      <c r="B27" s="43"/>
      <c r="C27" s="44">
        <f>C21+C10+C6</f>
        <v>2339015</v>
      </c>
      <c r="D27" s="45">
        <f>D21+D10+D6</f>
        <v>6803006.59</v>
      </c>
      <c r="E27" s="46">
        <f>E6+E10+E21</f>
        <v>0</v>
      </c>
      <c r="F27" s="47">
        <f>D27+E27</f>
        <v>6803006.59</v>
      </c>
    </row>
    <row r="29" ht="11.25">
      <c r="E29" s="48"/>
    </row>
    <row r="30" spans="1:6" ht="18.75">
      <c r="A30" s="181" t="s">
        <v>54</v>
      </c>
      <c r="B30" s="181"/>
      <c r="C30" s="181"/>
      <c r="D30" s="181"/>
      <c r="E30" s="181"/>
      <c r="F30" s="181"/>
    </row>
    <row r="31" spans="1:6" ht="12" customHeight="1" thickBot="1">
      <c r="A31" s="49"/>
      <c r="B31" s="49"/>
      <c r="C31" s="49"/>
      <c r="D31" s="49"/>
      <c r="E31" s="49"/>
      <c r="F31" s="49"/>
    </row>
    <row r="32" spans="1:6" ht="15" thickBot="1">
      <c r="A32" s="50" t="s">
        <v>31</v>
      </c>
      <c r="B32" s="51" t="s">
        <v>2</v>
      </c>
      <c r="C32" s="16" t="s">
        <v>69</v>
      </c>
      <c r="D32" s="16" t="s">
        <v>70</v>
      </c>
      <c r="E32" s="16" t="s">
        <v>0</v>
      </c>
      <c r="F32" s="17" t="s">
        <v>71</v>
      </c>
    </row>
    <row r="33" spans="1:6" ht="15">
      <c r="A33" s="52" t="s">
        <v>32</v>
      </c>
      <c r="B33" s="53" t="s">
        <v>33</v>
      </c>
      <c r="C33" s="54">
        <v>31604</v>
      </c>
      <c r="D33" s="55">
        <v>31605.08</v>
      </c>
      <c r="E33" s="54"/>
      <c r="F33" s="56">
        <f>D33+E33</f>
        <v>31605.08</v>
      </c>
    </row>
    <row r="34" spans="1:6" ht="15">
      <c r="A34" s="57" t="s">
        <v>34</v>
      </c>
      <c r="B34" s="58" t="s">
        <v>33</v>
      </c>
      <c r="C34" s="26">
        <v>211118.26</v>
      </c>
      <c r="D34" s="177">
        <v>211626.27</v>
      </c>
      <c r="E34" s="54"/>
      <c r="F34" s="56">
        <f>D34+E34</f>
        <v>211626.27</v>
      </c>
    </row>
    <row r="35" spans="1:6" ht="15">
      <c r="A35" s="57" t="s">
        <v>35</v>
      </c>
      <c r="B35" s="58" t="s">
        <v>33</v>
      </c>
      <c r="C35" s="26">
        <v>825854</v>
      </c>
      <c r="D35" s="177">
        <v>825854</v>
      </c>
      <c r="E35" s="54"/>
      <c r="F35" s="56">
        <f aca="true" t="shared" si="1" ref="F35:F50">D35+E35</f>
        <v>825854</v>
      </c>
    </row>
    <row r="36" spans="1:6" ht="15">
      <c r="A36" s="57" t="s">
        <v>36</v>
      </c>
      <c r="B36" s="58" t="s">
        <v>33</v>
      </c>
      <c r="C36" s="26">
        <v>856839.72</v>
      </c>
      <c r="D36" s="177">
        <v>883290.34</v>
      </c>
      <c r="E36" s="55">
        <f>'91406'!I7</f>
        <v>-204605</v>
      </c>
      <c r="F36" s="56">
        <f>D36+E36</f>
        <v>678685.34</v>
      </c>
    </row>
    <row r="37" spans="1:6" ht="15">
      <c r="A37" s="57" t="s">
        <v>61</v>
      </c>
      <c r="B37" s="58" t="s">
        <v>33</v>
      </c>
      <c r="C37" s="26">
        <v>140000</v>
      </c>
      <c r="D37" s="177">
        <v>141400</v>
      </c>
      <c r="E37" s="60"/>
      <c r="F37" s="56">
        <f t="shared" si="1"/>
        <v>141400</v>
      </c>
    </row>
    <row r="38" spans="1:6" ht="15">
      <c r="A38" s="57" t="s">
        <v>37</v>
      </c>
      <c r="B38" s="58" t="s">
        <v>33</v>
      </c>
      <c r="C38" s="26">
        <v>0</v>
      </c>
      <c r="D38" s="177">
        <v>3353823.31</v>
      </c>
      <c r="E38" s="60"/>
      <c r="F38" s="56">
        <f t="shared" si="1"/>
        <v>3353823.31</v>
      </c>
    </row>
    <row r="39" spans="1:6" ht="15">
      <c r="A39" s="57" t="s">
        <v>38</v>
      </c>
      <c r="B39" s="58" t="s">
        <v>33</v>
      </c>
      <c r="C39" s="26">
        <v>170604.02</v>
      </c>
      <c r="D39" s="177">
        <v>125792.91</v>
      </c>
      <c r="E39" s="60"/>
      <c r="F39" s="56">
        <f t="shared" si="1"/>
        <v>125792.91</v>
      </c>
    </row>
    <row r="40" spans="1:6" ht="15">
      <c r="A40" s="57" t="s">
        <v>39</v>
      </c>
      <c r="B40" s="58" t="s">
        <v>40</v>
      </c>
      <c r="C40" s="26">
        <v>6080</v>
      </c>
      <c r="D40" s="177">
        <v>99306.12</v>
      </c>
      <c r="E40" s="55">
        <f>'92006'!I7</f>
        <v>204605</v>
      </c>
      <c r="F40" s="56">
        <f>D40+E40</f>
        <v>303911.12</v>
      </c>
    </row>
    <row r="41" spans="1:6" ht="15">
      <c r="A41" s="57" t="s">
        <v>41</v>
      </c>
      <c r="B41" s="58" t="s">
        <v>40</v>
      </c>
      <c r="C41" s="26">
        <v>0</v>
      </c>
      <c r="D41" s="177">
        <v>0</v>
      </c>
      <c r="E41" s="60"/>
      <c r="F41" s="56">
        <f t="shared" si="1"/>
        <v>0</v>
      </c>
    </row>
    <row r="42" spans="1:6" ht="15">
      <c r="A42" s="57" t="s">
        <v>42</v>
      </c>
      <c r="B42" s="58" t="s">
        <v>43</v>
      </c>
      <c r="C42" s="26">
        <v>28820</v>
      </c>
      <c r="D42" s="177">
        <v>765515.63</v>
      </c>
      <c r="E42" s="59"/>
      <c r="F42" s="56">
        <f t="shared" si="1"/>
        <v>765515.63</v>
      </c>
    </row>
    <row r="43" spans="1:8" ht="15">
      <c r="A43" s="57" t="s">
        <v>44</v>
      </c>
      <c r="B43" s="58" t="s">
        <v>43</v>
      </c>
      <c r="C43" s="26">
        <v>46595</v>
      </c>
      <c r="D43" s="177">
        <v>277790.91</v>
      </c>
      <c r="E43" s="61"/>
      <c r="F43" s="56">
        <f t="shared" si="1"/>
        <v>277790.91</v>
      </c>
      <c r="H43" s="62"/>
    </row>
    <row r="44" spans="1:6" ht="15">
      <c r="A44" s="57" t="s">
        <v>45</v>
      </c>
      <c r="B44" s="58" t="s">
        <v>33</v>
      </c>
      <c r="C44" s="26">
        <v>3500</v>
      </c>
      <c r="D44" s="177">
        <v>5445.59</v>
      </c>
      <c r="E44" s="54"/>
      <c r="F44" s="56">
        <f t="shared" si="1"/>
        <v>5445.59</v>
      </c>
    </row>
    <row r="45" spans="1:6" ht="15">
      <c r="A45" s="57" t="s">
        <v>46</v>
      </c>
      <c r="B45" s="58" t="s">
        <v>43</v>
      </c>
      <c r="C45" s="26">
        <v>0</v>
      </c>
      <c r="D45" s="177">
        <v>3</v>
      </c>
      <c r="E45" s="54"/>
      <c r="F45" s="56">
        <f t="shared" si="1"/>
        <v>3</v>
      </c>
    </row>
    <row r="46" spans="1:6" ht="15">
      <c r="A46" s="57" t="s">
        <v>47</v>
      </c>
      <c r="B46" s="58" t="s">
        <v>43</v>
      </c>
      <c r="C46" s="26">
        <v>18000</v>
      </c>
      <c r="D46" s="177">
        <v>68585.67</v>
      </c>
      <c r="E46" s="54"/>
      <c r="F46" s="56">
        <f t="shared" si="1"/>
        <v>68585.67</v>
      </c>
    </row>
    <row r="47" spans="1:6" ht="15">
      <c r="A47" s="57" t="s">
        <v>48</v>
      </c>
      <c r="B47" s="58" t="s">
        <v>43</v>
      </c>
      <c r="C47" s="26">
        <v>0</v>
      </c>
      <c r="D47" s="177">
        <v>3</v>
      </c>
      <c r="E47" s="54"/>
      <c r="F47" s="56">
        <f t="shared" si="1"/>
        <v>3</v>
      </c>
    </row>
    <row r="48" spans="1:6" ht="15">
      <c r="A48" s="57" t="s">
        <v>49</v>
      </c>
      <c r="B48" s="58" t="s">
        <v>43</v>
      </c>
      <c r="C48" s="26">
        <v>0</v>
      </c>
      <c r="D48" s="177">
        <v>3</v>
      </c>
      <c r="E48" s="54"/>
      <c r="F48" s="56">
        <f t="shared" si="1"/>
        <v>3</v>
      </c>
    </row>
    <row r="49" spans="1:6" ht="15">
      <c r="A49" s="57" t="s">
        <v>50</v>
      </c>
      <c r="B49" s="58" t="s">
        <v>43</v>
      </c>
      <c r="C49" s="26">
        <v>0</v>
      </c>
      <c r="D49" s="177">
        <v>12042.166</v>
      </c>
      <c r="E49" s="54"/>
      <c r="F49" s="56">
        <f t="shared" si="1"/>
        <v>12042.166</v>
      </c>
    </row>
    <row r="50" spans="1:6" ht="15.75" thickBot="1">
      <c r="A50" s="63" t="s">
        <v>51</v>
      </c>
      <c r="B50" s="64" t="s">
        <v>43</v>
      </c>
      <c r="C50" s="65">
        <v>0</v>
      </c>
      <c r="D50" s="179">
        <v>919.596</v>
      </c>
      <c r="E50" s="66"/>
      <c r="F50" s="67">
        <f t="shared" si="1"/>
        <v>919.596</v>
      </c>
    </row>
    <row r="51" spans="1:6" ht="15" thickBot="1">
      <c r="A51" s="68" t="s">
        <v>52</v>
      </c>
      <c r="B51" s="69"/>
      <c r="C51" s="45">
        <f>SUM(C33:C50)</f>
        <v>2339015</v>
      </c>
      <c r="D51" s="45">
        <f>SUM(D33:D50)</f>
        <v>6803006.592</v>
      </c>
      <c r="E51" s="45">
        <f>SUM(E33:E50)</f>
        <v>0</v>
      </c>
      <c r="F51" s="47">
        <f>SUM(F33:F50)</f>
        <v>6803006.592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76"/>
  <sheetViews>
    <sheetView zoomScalePageLayoutView="0" workbookViewId="0" topLeftCell="A1">
      <selection activeCell="I70" sqref="I70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9.57421875" style="1" bestFit="1" customWidth="1"/>
    <col min="4" max="4" width="5.57421875" style="1" customWidth="1"/>
    <col min="5" max="5" width="6.421875" style="1" customWidth="1"/>
    <col min="6" max="6" width="40.421875" style="1" customWidth="1"/>
    <col min="7" max="8" width="9.140625" style="1" customWidth="1"/>
    <col min="9" max="9" width="9.57421875" style="1" bestFit="1" customWidth="1"/>
    <col min="10" max="16384" width="9.140625" style="1" customWidth="1"/>
  </cols>
  <sheetData>
    <row r="1" spans="1:10" ht="17.25" customHeight="1">
      <c r="A1" s="195" t="s">
        <v>79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2" customHeight="1">
      <c r="A2" s="9"/>
      <c r="B2" s="9"/>
      <c r="C2" s="9"/>
      <c r="D2" s="9"/>
      <c r="E2" s="9"/>
      <c r="F2" s="9"/>
      <c r="G2" s="9"/>
      <c r="H2" s="9"/>
      <c r="I2" s="9"/>
      <c r="J2" s="10"/>
    </row>
    <row r="3" spans="1:10" ht="16.5" customHeight="1">
      <c r="A3" s="196" t="s">
        <v>80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2" customHeight="1" thickBot="1">
      <c r="A4" s="11"/>
      <c r="B4" s="11"/>
      <c r="C4" s="11"/>
      <c r="D4" s="11"/>
      <c r="E4" s="11"/>
      <c r="F4" s="11"/>
      <c r="G4" s="11"/>
      <c r="H4" s="11"/>
      <c r="I4" s="11"/>
      <c r="J4" s="12" t="s">
        <v>62</v>
      </c>
    </row>
    <row r="5" spans="1:10" ht="12.75" customHeight="1" thickBot="1">
      <c r="A5" s="197" t="s">
        <v>81</v>
      </c>
      <c r="B5" s="199" t="s">
        <v>4</v>
      </c>
      <c r="C5" s="182" t="s">
        <v>6</v>
      </c>
      <c r="D5" s="182" t="s">
        <v>7</v>
      </c>
      <c r="E5" s="182" t="s">
        <v>8</v>
      </c>
      <c r="F5" s="184" t="s">
        <v>82</v>
      </c>
      <c r="G5" s="186" t="s">
        <v>69</v>
      </c>
      <c r="H5" s="188" t="s">
        <v>70</v>
      </c>
      <c r="I5" s="190" t="s">
        <v>165</v>
      </c>
      <c r="J5" s="191"/>
    </row>
    <row r="6" spans="1:10" ht="12.75" customHeight="1" thickBot="1">
      <c r="A6" s="198"/>
      <c r="B6" s="200"/>
      <c r="C6" s="183"/>
      <c r="D6" s="183"/>
      <c r="E6" s="183"/>
      <c r="F6" s="185"/>
      <c r="G6" s="187"/>
      <c r="H6" s="189"/>
      <c r="I6" s="78" t="s">
        <v>26</v>
      </c>
      <c r="J6" s="79" t="s">
        <v>71</v>
      </c>
    </row>
    <row r="7" spans="1:10" ht="12.75" customHeight="1" thickBot="1">
      <c r="A7" s="192" t="s">
        <v>63</v>
      </c>
      <c r="B7" s="80" t="s">
        <v>5</v>
      </c>
      <c r="C7" s="76" t="s">
        <v>6</v>
      </c>
      <c r="D7" s="76" t="s">
        <v>7</v>
      </c>
      <c r="E7" s="76" t="s">
        <v>8</v>
      </c>
      <c r="F7" s="77" t="s">
        <v>83</v>
      </c>
      <c r="G7" s="81">
        <f>G8+G27+G47+G61+G70</f>
        <v>724615.19</v>
      </c>
      <c r="H7" s="81">
        <f>H8+H27+H47+H61+H70</f>
        <v>726058.8513</v>
      </c>
      <c r="I7" s="81">
        <f>I8+I27+I47+I61+I70</f>
        <v>-204605</v>
      </c>
      <c r="J7" s="82">
        <f>J8+J27+J47+J61+J70</f>
        <v>521453.8513</v>
      </c>
    </row>
    <row r="8" spans="1:10" ht="12.75" customHeight="1" thickBot="1">
      <c r="A8" s="193"/>
      <c r="B8" s="83" t="s">
        <v>27</v>
      </c>
      <c r="C8" s="84" t="s">
        <v>3</v>
      </c>
      <c r="D8" s="85" t="s">
        <v>3</v>
      </c>
      <c r="E8" s="85" t="s">
        <v>3</v>
      </c>
      <c r="F8" s="86" t="s">
        <v>84</v>
      </c>
      <c r="G8" s="87">
        <f>G9+G14+G17+G19+G21+G24</f>
        <v>2612.96</v>
      </c>
      <c r="H8" s="87">
        <f>H9+H14+H17+H19+H21+H24</f>
        <v>3076.926</v>
      </c>
      <c r="I8" s="87">
        <f>I9+I14+I17+I19+I21+I24</f>
        <v>-605</v>
      </c>
      <c r="J8" s="88">
        <f>J9+J14+J17+J19+J21+J24</f>
        <v>2471.9260000000004</v>
      </c>
    </row>
    <row r="9" spans="1:10" ht="12.75" customHeight="1">
      <c r="A9" s="193"/>
      <c r="B9" s="89" t="s">
        <v>64</v>
      </c>
      <c r="C9" s="90" t="s">
        <v>85</v>
      </c>
      <c r="D9" s="91">
        <v>2229</v>
      </c>
      <c r="E9" s="91" t="s">
        <v>3</v>
      </c>
      <c r="F9" s="92" t="s">
        <v>86</v>
      </c>
      <c r="G9" s="93">
        <f>SUM(G10:G13)</f>
        <v>1500</v>
      </c>
      <c r="H9" s="94">
        <f>SUM(H10:H13)</f>
        <v>1550</v>
      </c>
      <c r="I9" s="95">
        <f>SUM(I10:I13)</f>
        <v>-605</v>
      </c>
      <c r="J9" s="93">
        <f>SUM(J10:J13)</f>
        <v>945</v>
      </c>
    </row>
    <row r="10" spans="1:10" ht="12.75" customHeight="1">
      <c r="A10" s="193"/>
      <c r="B10" s="96"/>
      <c r="C10" s="97"/>
      <c r="D10" s="98"/>
      <c r="E10" s="99">
        <v>5164</v>
      </c>
      <c r="F10" s="100" t="s">
        <v>87</v>
      </c>
      <c r="G10" s="72">
        <v>50</v>
      </c>
      <c r="H10" s="101">
        <f>50+50</f>
        <v>100</v>
      </c>
      <c r="I10" s="102"/>
      <c r="J10" s="103">
        <f aca="true" t="shared" si="0" ref="J10:J18">H10+I10</f>
        <v>100</v>
      </c>
    </row>
    <row r="11" spans="1:10" ht="12.75" customHeight="1">
      <c r="A11" s="193"/>
      <c r="B11" s="96"/>
      <c r="C11" s="97"/>
      <c r="D11" s="98"/>
      <c r="E11" s="99">
        <v>5166</v>
      </c>
      <c r="F11" s="100" t="s">
        <v>88</v>
      </c>
      <c r="G11" s="72">
        <v>100</v>
      </c>
      <c r="H11" s="101">
        <v>100</v>
      </c>
      <c r="I11" s="102"/>
      <c r="J11" s="103">
        <f t="shared" si="0"/>
        <v>100</v>
      </c>
    </row>
    <row r="12" spans="1:10" ht="12.75" customHeight="1">
      <c r="A12" s="193"/>
      <c r="B12" s="96"/>
      <c r="C12" s="97"/>
      <c r="D12" s="98"/>
      <c r="E12" s="99">
        <v>5169</v>
      </c>
      <c r="F12" s="104" t="s">
        <v>89</v>
      </c>
      <c r="G12" s="72">
        <f>550+600</f>
        <v>1150</v>
      </c>
      <c r="H12" s="101">
        <f>550+600</f>
        <v>1150</v>
      </c>
      <c r="I12" s="102">
        <v>-605</v>
      </c>
      <c r="J12" s="103">
        <f t="shared" si="0"/>
        <v>545</v>
      </c>
    </row>
    <row r="13" spans="1:10" ht="12.75" customHeight="1">
      <c r="A13" s="193"/>
      <c r="B13" s="96"/>
      <c r="C13" s="97"/>
      <c r="D13" s="98"/>
      <c r="E13" s="105">
        <v>5909</v>
      </c>
      <c r="F13" s="104" t="s">
        <v>90</v>
      </c>
      <c r="G13" s="72">
        <v>200</v>
      </c>
      <c r="H13" s="101">
        <v>200</v>
      </c>
      <c r="I13" s="102"/>
      <c r="J13" s="103">
        <f t="shared" si="0"/>
        <v>200</v>
      </c>
    </row>
    <row r="14" spans="1:10" ht="12.75" customHeight="1">
      <c r="A14" s="193"/>
      <c r="B14" s="106" t="s">
        <v>64</v>
      </c>
      <c r="C14" s="107" t="s">
        <v>91</v>
      </c>
      <c r="D14" s="108">
        <v>2229</v>
      </c>
      <c r="E14" s="108" t="s">
        <v>3</v>
      </c>
      <c r="F14" s="109" t="s">
        <v>92</v>
      </c>
      <c r="G14" s="110">
        <f>SUM(G15:G16)</f>
        <v>450</v>
      </c>
      <c r="H14" s="111">
        <f>SUM(H15:H16)</f>
        <v>548.4</v>
      </c>
      <c r="I14" s="114">
        <f>SUM(I15:I16)</f>
        <v>0</v>
      </c>
      <c r="J14" s="110">
        <f>SUM(J15:J16)</f>
        <v>548.4</v>
      </c>
    </row>
    <row r="15" spans="1:10" ht="12.75" customHeight="1">
      <c r="A15" s="193"/>
      <c r="B15" s="96"/>
      <c r="C15" s="97"/>
      <c r="D15" s="98"/>
      <c r="E15" s="99">
        <v>5166</v>
      </c>
      <c r="F15" s="100" t="s">
        <v>88</v>
      </c>
      <c r="G15" s="72">
        <v>0</v>
      </c>
      <c r="H15" s="101">
        <v>49.2</v>
      </c>
      <c r="I15" s="102"/>
      <c r="J15" s="103">
        <f>H15+I15</f>
        <v>49.2</v>
      </c>
    </row>
    <row r="16" spans="1:10" ht="12.75" customHeight="1">
      <c r="A16" s="193"/>
      <c r="B16" s="106"/>
      <c r="C16" s="107"/>
      <c r="D16" s="108"/>
      <c r="E16" s="105">
        <v>5169</v>
      </c>
      <c r="F16" s="100" t="s">
        <v>89</v>
      </c>
      <c r="G16" s="72">
        <v>450</v>
      </c>
      <c r="H16" s="112">
        <f>450+49.2</f>
        <v>499.2</v>
      </c>
      <c r="I16" s="117"/>
      <c r="J16" s="103">
        <f>H16+I16</f>
        <v>499.2</v>
      </c>
    </row>
    <row r="17" spans="1:10" ht="12.75" customHeight="1">
      <c r="A17" s="193"/>
      <c r="B17" s="106" t="s">
        <v>64</v>
      </c>
      <c r="C17" s="107" t="s">
        <v>93</v>
      </c>
      <c r="D17" s="108">
        <v>2229</v>
      </c>
      <c r="E17" s="108" t="s">
        <v>3</v>
      </c>
      <c r="F17" s="109" t="s">
        <v>94</v>
      </c>
      <c r="G17" s="110">
        <f>SUM(G18:G18)</f>
        <v>100</v>
      </c>
      <c r="H17" s="111">
        <f>SUM(H18:H18)</f>
        <v>415.566</v>
      </c>
      <c r="I17" s="114">
        <f>SUM(I18:I18)</f>
        <v>0</v>
      </c>
      <c r="J17" s="110">
        <f>SUM(J18:J18)</f>
        <v>415.566</v>
      </c>
    </row>
    <row r="18" spans="1:10" ht="12.75" customHeight="1">
      <c r="A18" s="193"/>
      <c r="B18" s="106"/>
      <c r="C18" s="107"/>
      <c r="D18" s="108"/>
      <c r="E18" s="105">
        <v>5169</v>
      </c>
      <c r="F18" s="104" t="s">
        <v>89</v>
      </c>
      <c r="G18" s="72">
        <v>100</v>
      </c>
      <c r="H18" s="112">
        <f>100+315.566</f>
        <v>415.566</v>
      </c>
      <c r="I18" s="117"/>
      <c r="J18" s="103">
        <f t="shared" si="0"/>
        <v>415.566</v>
      </c>
    </row>
    <row r="19" spans="1:10" ht="12.75" customHeight="1">
      <c r="A19" s="193"/>
      <c r="B19" s="113" t="s">
        <v>64</v>
      </c>
      <c r="C19" s="107" t="s">
        <v>95</v>
      </c>
      <c r="D19" s="108">
        <v>2219</v>
      </c>
      <c r="E19" s="108" t="s">
        <v>3</v>
      </c>
      <c r="F19" s="109" t="s">
        <v>96</v>
      </c>
      <c r="G19" s="110">
        <f>SUM(G20:G20)</f>
        <v>300</v>
      </c>
      <c r="H19" s="111">
        <f>SUM(H20:H20)</f>
        <v>300</v>
      </c>
      <c r="I19" s="114">
        <f>SUM(I20:I20)</f>
        <v>0</v>
      </c>
      <c r="J19" s="110">
        <f>SUM(J20:J20)</f>
        <v>300</v>
      </c>
    </row>
    <row r="20" spans="1:10" ht="12.75" customHeight="1">
      <c r="A20" s="193"/>
      <c r="B20" s="115"/>
      <c r="C20" s="116"/>
      <c r="D20" s="108"/>
      <c r="E20" s="105">
        <v>5169</v>
      </c>
      <c r="F20" s="104" t="s">
        <v>89</v>
      </c>
      <c r="G20" s="72">
        <v>300</v>
      </c>
      <c r="H20" s="112">
        <v>300</v>
      </c>
      <c r="I20" s="117"/>
      <c r="J20" s="103">
        <f>H20+I20</f>
        <v>300</v>
      </c>
    </row>
    <row r="21" spans="1:10" ht="12.75" customHeight="1">
      <c r="A21" s="193"/>
      <c r="B21" s="113" t="s">
        <v>64</v>
      </c>
      <c r="C21" s="107" t="s">
        <v>97</v>
      </c>
      <c r="D21" s="108">
        <v>2299</v>
      </c>
      <c r="E21" s="108" t="s">
        <v>3</v>
      </c>
      <c r="F21" s="109" t="s">
        <v>98</v>
      </c>
      <c r="G21" s="110">
        <f>SUM(G22:G23)</f>
        <v>200</v>
      </c>
      <c r="H21" s="111">
        <f>SUM(H22:H23)</f>
        <v>200</v>
      </c>
      <c r="I21" s="114">
        <f>SUM(I22:I23)</f>
        <v>0</v>
      </c>
      <c r="J21" s="110">
        <f>SUM(J22:J23)</f>
        <v>200</v>
      </c>
    </row>
    <row r="22" spans="1:10" ht="12.75" customHeight="1">
      <c r="A22" s="193"/>
      <c r="B22" s="118"/>
      <c r="C22" s="119"/>
      <c r="D22" s="105"/>
      <c r="E22" s="99">
        <v>5139</v>
      </c>
      <c r="F22" s="100" t="s">
        <v>99</v>
      </c>
      <c r="G22" s="72">
        <v>100</v>
      </c>
      <c r="H22" s="101">
        <v>100</v>
      </c>
      <c r="I22" s="117"/>
      <c r="J22" s="103">
        <f>H22+I22</f>
        <v>100</v>
      </c>
    </row>
    <row r="23" spans="1:10" ht="12.75" customHeight="1">
      <c r="A23" s="193"/>
      <c r="B23" s="118"/>
      <c r="C23" s="119"/>
      <c r="D23" s="105"/>
      <c r="E23" s="99">
        <v>5169</v>
      </c>
      <c r="F23" s="100" t="s">
        <v>89</v>
      </c>
      <c r="G23" s="73">
        <v>100</v>
      </c>
      <c r="H23" s="120">
        <v>100</v>
      </c>
      <c r="I23" s="117"/>
      <c r="J23" s="103">
        <f>H23+I23</f>
        <v>100</v>
      </c>
    </row>
    <row r="24" spans="1:10" ht="12.75" customHeight="1">
      <c r="A24" s="193"/>
      <c r="B24" s="113" t="s">
        <v>64</v>
      </c>
      <c r="C24" s="107" t="s">
        <v>100</v>
      </c>
      <c r="D24" s="108">
        <v>2291</v>
      </c>
      <c r="E24" s="108" t="s">
        <v>3</v>
      </c>
      <c r="F24" s="109" t="s">
        <v>92</v>
      </c>
      <c r="G24" s="110">
        <f>SUM(G25:G26)</f>
        <v>62.96</v>
      </c>
      <c r="H24" s="111">
        <f>SUM(H25:H26)</f>
        <v>62.96</v>
      </c>
      <c r="I24" s="114">
        <f>SUM(I25:I26)</f>
        <v>0</v>
      </c>
      <c r="J24" s="110">
        <f>SUM(J25:J26)</f>
        <v>62.96</v>
      </c>
    </row>
    <row r="25" spans="1:10" ht="12.75" customHeight="1">
      <c r="A25" s="193"/>
      <c r="B25" s="115"/>
      <c r="C25" s="116"/>
      <c r="D25" s="121"/>
      <c r="E25" s="105">
        <v>5169</v>
      </c>
      <c r="F25" s="100" t="s">
        <v>101</v>
      </c>
      <c r="G25" s="73">
        <v>50</v>
      </c>
      <c r="H25" s="122">
        <v>50</v>
      </c>
      <c r="I25" s="123"/>
      <c r="J25" s="103">
        <f>H25+I25</f>
        <v>50</v>
      </c>
    </row>
    <row r="26" spans="1:10" ht="12.75" customHeight="1" thickBot="1">
      <c r="A26" s="193"/>
      <c r="B26" s="124"/>
      <c r="C26" s="125"/>
      <c r="D26" s="126"/>
      <c r="E26" s="126">
        <v>5175</v>
      </c>
      <c r="F26" s="127" t="s">
        <v>102</v>
      </c>
      <c r="G26" s="70">
        <v>12.96</v>
      </c>
      <c r="H26" s="128">
        <v>12.96</v>
      </c>
      <c r="I26" s="129"/>
      <c r="J26" s="71">
        <f>H26+I26</f>
        <v>12.96</v>
      </c>
    </row>
    <row r="27" spans="1:10" ht="12.75" customHeight="1" thickBot="1">
      <c r="A27" s="193"/>
      <c r="B27" s="130" t="s">
        <v>27</v>
      </c>
      <c r="C27" s="84" t="s">
        <v>3</v>
      </c>
      <c r="D27" s="85" t="s">
        <v>3</v>
      </c>
      <c r="E27" s="85" t="s">
        <v>3</v>
      </c>
      <c r="F27" s="86" t="s">
        <v>103</v>
      </c>
      <c r="G27" s="87">
        <f>G28+G35+G38+G40</f>
        <v>3842.23</v>
      </c>
      <c r="H27" s="87">
        <f>H28+H35+H38+H40</f>
        <v>4435.866</v>
      </c>
      <c r="I27" s="87">
        <f>I28+I35+I38+I40</f>
        <v>0</v>
      </c>
      <c r="J27" s="88">
        <f>J28+J35+J38+J40</f>
        <v>4435.866</v>
      </c>
    </row>
    <row r="28" spans="1:10" ht="12.75" customHeight="1">
      <c r="A28" s="193"/>
      <c r="B28" s="131" t="s">
        <v>64</v>
      </c>
      <c r="C28" s="90" t="s">
        <v>104</v>
      </c>
      <c r="D28" s="91">
        <v>2223</v>
      </c>
      <c r="E28" s="91" t="s">
        <v>3</v>
      </c>
      <c r="F28" s="92" t="s">
        <v>105</v>
      </c>
      <c r="G28" s="93">
        <f>SUM(G29:G34)</f>
        <v>783.23</v>
      </c>
      <c r="H28" s="94">
        <f>SUM(H29:H34)</f>
        <v>864.351</v>
      </c>
      <c r="I28" s="95">
        <f>SUM(I29:I34)</f>
        <v>0</v>
      </c>
      <c r="J28" s="93">
        <f>SUM(J29:J34)</f>
        <v>864.351</v>
      </c>
    </row>
    <row r="29" spans="1:10" s="138" customFormat="1" ht="12.75" customHeight="1">
      <c r="A29" s="193"/>
      <c r="B29" s="132"/>
      <c r="C29" s="133"/>
      <c r="D29" s="134"/>
      <c r="E29" s="98">
        <v>5021</v>
      </c>
      <c r="F29" s="135" t="s">
        <v>106</v>
      </c>
      <c r="G29" s="103">
        <v>16</v>
      </c>
      <c r="H29" s="136">
        <v>16</v>
      </c>
      <c r="I29" s="137"/>
      <c r="J29" s="103">
        <f aca="true" t="shared" si="1" ref="J29:J34">H29+I29</f>
        <v>16</v>
      </c>
    </row>
    <row r="30" spans="1:10" s="141" customFormat="1" ht="12.75" customHeight="1">
      <c r="A30" s="193"/>
      <c r="B30" s="139"/>
      <c r="C30" s="119"/>
      <c r="D30" s="121"/>
      <c r="E30" s="105">
        <v>5031</v>
      </c>
      <c r="F30" s="100" t="s">
        <v>107</v>
      </c>
      <c r="G30" s="103">
        <v>5.23</v>
      </c>
      <c r="H30" s="136">
        <v>5.23</v>
      </c>
      <c r="I30" s="140"/>
      <c r="J30" s="103">
        <f t="shared" si="1"/>
        <v>5.23</v>
      </c>
    </row>
    <row r="31" spans="1:10" s="141" customFormat="1" ht="12.75" customHeight="1">
      <c r="A31" s="193"/>
      <c r="B31" s="142"/>
      <c r="C31" s="143"/>
      <c r="D31" s="105"/>
      <c r="E31" s="105">
        <v>5032</v>
      </c>
      <c r="F31" s="100" t="s">
        <v>108</v>
      </c>
      <c r="G31" s="103">
        <v>2</v>
      </c>
      <c r="H31" s="136">
        <v>2</v>
      </c>
      <c r="I31" s="144"/>
      <c r="J31" s="103">
        <f t="shared" si="1"/>
        <v>2</v>
      </c>
    </row>
    <row r="32" spans="1:10" s="141" customFormat="1" ht="12.75" customHeight="1">
      <c r="A32" s="193"/>
      <c r="B32" s="145"/>
      <c r="C32" s="143"/>
      <c r="D32" s="105"/>
      <c r="E32" s="105">
        <v>5139</v>
      </c>
      <c r="F32" s="100" t="s">
        <v>99</v>
      </c>
      <c r="G32" s="72">
        <v>50</v>
      </c>
      <c r="H32" s="101">
        <v>50</v>
      </c>
      <c r="I32" s="144"/>
      <c r="J32" s="103">
        <f t="shared" si="1"/>
        <v>50</v>
      </c>
    </row>
    <row r="33" spans="1:10" s="141" customFormat="1" ht="12.75" customHeight="1">
      <c r="A33" s="193"/>
      <c r="B33" s="145"/>
      <c r="C33" s="143"/>
      <c r="D33" s="105"/>
      <c r="E33" s="105">
        <v>5169</v>
      </c>
      <c r="F33" s="104" t="s">
        <v>89</v>
      </c>
      <c r="G33" s="72">
        <v>700</v>
      </c>
      <c r="H33" s="101">
        <f>700+81.121</f>
        <v>781.121</v>
      </c>
      <c r="I33" s="146"/>
      <c r="J33" s="103">
        <f t="shared" si="1"/>
        <v>781.121</v>
      </c>
    </row>
    <row r="34" spans="1:10" s="141" customFormat="1" ht="12.75" customHeight="1">
      <c r="A34" s="193"/>
      <c r="B34" s="145"/>
      <c r="C34" s="143"/>
      <c r="D34" s="105"/>
      <c r="E34" s="105">
        <v>5175</v>
      </c>
      <c r="F34" s="104" t="s">
        <v>102</v>
      </c>
      <c r="G34" s="72">
        <v>10</v>
      </c>
      <c r="H34" s="101">
        <v>10</v>
      </c>
      <c r="I34" s="146"/>
      <c r="J34" s="103">
        <f t="shared" si="1"/>
        <v>10</v>
      </c>
    </row>
    <row r="35" spans="1:10" s="138" customFormat="1" ht="12.75" customHeight="1">
      <c r="A35" s="193"/>
      <c r="B35" s="113" t="s">
        <v>64</v>
      </c>
      <c r="C35" s="107" t="s">
        <v>109</v>
      </c>
      <c r="D35" s="108">
        <v>2223</v>
      </c>
      <c r="E35" s="108" t="s">
        <v>3</v>
      </c>
      <c r="F35" s="109" t="s">
        <v>110</v>
      </c>
      <c r="G35" s="110">
        <f>SUM(G36:G37)</f>
        <v>930</v>
      </c>
      <c r="H35" s="147">
        <f>SUM(H36:H37)</f>
        <v>1262.915</v>
      </c>
      <c r="I35" s="110">
        <f>SUM(I36:I37)</f>
        <v>0</v>
      </c>
      <c r="J35" s="110">
        <f>SUM(J36:J37)</f>
        <v>1262.915</v>
      </c>
    </row>
    <row r="36" spans="1:10" s="138" customFormat="1" ht="12.75" customHeight="1">
      <c r="A36" s="193"/>
      <c r="B36" s="113"/>
      <c r="C36" s="107"/>
      <c r="D36" s="108"/>
      <c r="E36" s="105">
        <v>5164</v>
      </c>
      <c r="F36" s="104" t="s">
        <v>87</v>
      </c>
      <c r="G36" s="72">
        <v>290</v>
      </c>
      <c r="H36" s="101">
        <f>290+174</f>
        <v>464</v>
      </c>
      <c r="I36" s="117"/>
      <c r="J36" s="103">
        <f>H36+I36</f>
        <v>464</v>
      </c>
    </row>
    <row r="37" spans="1:10" s="138" customFormat="1" ht="12.75" customHeight="1">
      <c r="A37" s="193"/>
      <c r="B37" s="113"/>
      <c r="C37" s="107"/>
      <c r="D37" s="108"/>
      <c r="E37" s="105">
        <v>5169</v>
      </c>
      <c r="F37" s="100" t="s">
        <v>89</v>
      </c>
      <c r="G37" s="72">
        <v>640</v>
      </c>
      <c r="H37" s="101">
        <f>640+158.915</f>
        <v>798.915</v>
      </c>
      <c r="I37" s="174"/>
      <c r="J37" s="103">
        <f>H37+I37</f>
        <v>798.915</v>
      </c>
    </row>
    <row r="38" spans="1:10" s="138" customFormat="1" ht="12.75" customHeight="1">
      <c r="A38" s="193"/>
      <c r="B38" s="113" t="s">
        <v>64</v>
      </c>
      <c r="C38" s="107" t="s">
        <v>111</v>
      </c>
      <c r="D38" s="108">
        <v>2223</v>
      </c>
      <c r="E38" s="108" t="s">
        <v>3</v>
      </c>
      <c r="F38" s="109" t="s">
        <v>112</v>
      </c>
      <c r="G38" s="110">
        <f>SUM(G39:G39)</f>
        <v>1624</v>
      </c>
      <c r="H38" s="147">
        <f>SUM(H39:H39)</f>
        <v>1771.6</v>
      </c>
      <c r="I38" s="110">
        <f>SUM(I39:I39)</f>
        <v>0</v>
      </c>
      <c r="J38" s="110">
        <f>SUM(J39:J39)</f>
        <v>1771.6</v>
      </c>
    </row>
    <row r="39" spans="1:10" s="141" customFormat="1" ht="12.75" customHeight="1">
      <c r="A39" s="193"/>
      <c r="B39" s="145"/>
      <c r="C39" s="143"/>
      <c r="D39" s="105"/>
      <c r="E39" s="105">
        <v>5169</v>
      </c>
      <c r="F39" s="104" t="s">
        <v>89</v>
      </c>
      <c r="G39" s="72">
        <v>1624</v>
      </c>
      <c r="H39" s="148">
        <f>1624+147.6</f>
        <v>1771.6</v>
      </c>
      <c r="I39" s="174"/>
      <c r="J39" s="103">
        <f>H39+I39</f>
        <v>1771.6</v>
      </c>
    </row>
    <row r="40" spans="1:10" s="138" customFormat="1" ht="12.75" customHeight="1">
      <c r="A40" s="193"/>
      <c r="B40" s="113" t="s">
        <v>64</v>
      </c>
      <c r="C40" s="107" t="s">
        <v>113</v>
      </c>
      <c r="D40" s="108">
        <v>2223</v>
      </c>
      <c r="E40" s="108" t="s">
        <v>3</v>
      </c>
      <c r="F40" s="109" t="s">
        <v>114</v>
      </c>
      <c r="G40" s="110">
        <f>SUM(G41:G46)</f>
        <v>505</v>
      </c>
      <c r="H40" s="147">
        <f>SUM(H41:H46)</f>
        <v>537</v>
      </c>
      <c r="I40" s="110">
        <f>SUM(I41:I46)</f>
        <v>0</v>
      </c>
      <c r="J40" s="110">
        <f>SUM(J41:J46)</f>
        <v>537</v>
      </c>
    </row>
    <row r="41" spans="1:10" s="138" customFormat="1" ht="12.75" customHeight="1">
      <c r="A41" s="193"/>
      <c r="B41" s="145"/>
      <c r="C41" s="143"/>
      <c r="D41" s="105"/>
      <c r="E41" s="105">
        <v>5139</v>
      </c>
      <c r="F41" s="100" t="s">
        <v>99</v>
      </c>
      <c r="G41" s="72">
        <v>50</v>
      </c>
      <c r="H41" s="101">
        <v>50</v>
      </c>
      <c r="I41" s="146"/>
      <c r="J41" s="103">
        <f aca="true" t="shared" si="2" ref="J41:J46">H41+I41</f>
        <v>50</v>
      </c>
    </row>
    <row r="42" spans="1:10" s="138" customFormat="1" ht="12.75" customHeight="1">
      <c r="A42" s="193"/>
      <c r="B42" s="145"/>
      <c r="C42" s="143"/>
      <c r="D42" s="105"/>
      <c r="E42" s="105">
        <v>5151</v>
      </c>
      <c r="F42" s="100" t="s">
        <v>115</v>
      </c>
      <c r="G42" s="72">
        <v>35</v>
      </c>
      <c r="H42" s="101">
        <v>35</v>
      </c>
      <c r="I42" s="146"/>
      <c r="J42" s="103">
        <f t="shared" si="2"/>
        <v>35</v>
      </c>
    </row>
    <row r="43" spans="1:10" s="138" customFormat="1" ht="12.75" customHeight="1">
      <c r="A43" s="193"/>
      <c r="B43" s="145"/>
      <c r="C43" s="143"/>
      <c r="D43" s="105"/>
      <c r="E43" s="105">
        <v>5153</v>
      </c>
      <c r="F43" s="100" t="s">
        <v>116</v>
      </c>
      <c r="G43" s="103">
        <v>130</v>
      </c>
      <c r="H43" s="136">
        <v>130</v>
      </c>
      <c r="I43" s="146"/>
      <c r="J43" s="103">
        <f t="shared" si="2"/>
        <v>130</v>
      </c>
    </row>
    <row r="44" spans="1:10" s="138" customFormat="1" ht="12.75" customHeight="1">
      <c r="A44" s="193"/>
      <c r="B44" s="145"/>
      <c r="C44" s="143"/>
      <c r="D44" s="105"/>
      <c r="E44" s="105">
        <v>5154</v>
      </c>
      <c r="F44" s="100" t="s">
        <v>117</v>
      </c>
      <c r="G44" s="103">
        <v>30</v>
      </c>
      <c r="H44" s="136">
        <v>30</v>
      </c>
      <c r="I44" s="146"/>
      <c r="J44" s="103">
        <f t="shared" si="2"/>
        <v>30</v>
      </c>
    </row>
    <row r="45" spans="1:10" s="138" customFormat="1" ht="12.75" customHeight="1">
      <c r="A45" s="193"/>
      <c r="B45" s="145"/>
      <c r="C45" s="143"/>
      <c r="D45" s="105"/>
      <c r="E45" s="105">
        <v>5169</v>
      </c>
      <c r="F45" s="100" t="s">
        <v>89</v>
      </c>
      <c r="G45" s="103">
        <v>250</v>
      </c>
      <c r="H45" s="136">
        <f>250+32</f>
        <v>282</v>
      </c>
      <c r="I45" s="174"/>
      <c r="J45" s="103">
        <f t="shared" si="2"/>
        <v>282</v>
      </c>
    </row>
    <row r="46" spans="1:10" s="138" customFormat="1" ht="12.75" customHeight="1" thickBot="1">
      <c r="A46" s="193"/>
      <c r="B46" s="145"/>
      <c r="C46" s="143"/>
      <c r="D46" s="105"/>
      <c r="E46" s="105">
        <v>5175</v>
      </c>
      <c r="F46" s="100" t="s">
        <v>102</v>
      </c>
      <c r="G46" s="71">
        <v>10</v>
      </c>
      <c r="H46" s="136">
        <v>10</v>
      </c>
      <c r="I46" s="146"/>
      <c r="J46" s="71">
        <f t="shared" si="2"/>
        <v>10</v>
      </c>
    </row>
    <row r="47" spans="1:10" ht="12.75" customHeight="1" thickBot="1">
      <c r="A47" s="193"/>
      <c r="B47" s="83" t="s">
        <v>27</v>
      </c>
      <c r="C47" s="84" t="s">
        <v>3</v>
      </c>
      <c r="D47" s="85" t="s">
        <v>3</v>
      </c>
      <c r="E47" s="85" t="s">
        <v>3</v>
      </c>
      <c r="F47" s="86" t="s">
        <v>118</v>
      </c>
      <c r="G47" s="87">
        <f>G48+G50+G52+G54+G56</f>
        <v>514160</v>
      </c>
      <c r="H47" s="87">
        <f>H48+H50+H52+H54+H56</f>
        <v>514546.056</v>
      </c>
      <c r="I47" s="87">
        <f>I48+I50+I52+I54+I56</f>
        <v>0</v>
      </c>
      <c r="J47" s="88">
        <f>J48+J50+J52+J54+J56</f>
        <v>514546.056</v>
      </c>
    </row>
    <row r="48" spans="1:10" ht="12.75" customHeight="1">
      <c r="A48" s="193"/>
      <c r="B48" s="89" t="s">
        <v>64</v>
      </c>
      <c r="C48" s="90" t="s">
        <v>119</v>
      </c>
      <c r="D48" s="91">
        <v>2221</v>
      </c>
      <c r="E48" s="91" t="s">
        <v>3</v>
      </c>
      <c r="F48" s="92" t="s">
        <v>120</v>
      </c>
      <c r="G48" s="93">
        <f>SUM(G49)</f>
        <v>225860</v>
      </c>
      <c r="H48" s="94">
        <f>SUM(H49)</f>
        <v>225860</v>
      </c>
      <c r="I48" s="95">
        <f>SUM(I49)</f>
        <v>0</v>
      </c>
      <c r="J48" s="93">
        <f>SUM(J49)</f>
        <v>225860</v>
      </c>
    </row>
    <row r="49" spans="1:10" ht="12.75" customHeight="1">
      <c r="A49" s="193"/>
      <c r="B49" s="142"/>
      <c r="C49" s="143"/>
      <c r="D49" s="105"/>
      <c r="E49" s="105">
        <v>5193</v>
      </c>
      <c r="F49" s="100" t="s">
        <v>121</v>
      </c>
      <c r="G49" s="72">
        <v>225860</v>
      </c>
      <c r="H49" s="149">
        <v>225860</v>
      </c>
      <c r="I49" s="117"/>
      <c r="J49" s="103">
        <f>H49+I49</f>
        <v>225860</v>
      </c>
    </row>
    <row r="50" spans="1:10" ht="12.75" customHeight="1">
      <c r="A50" s="193"/>
      <c r="B50" s="106" t="s">
        <v>64</v>
      </c>
      <c r="C50" s="107" t="s">
        <v>122</v>
      </c>
      <c r="D50" s="108">
        <v>2242</v>
      </c>
      <c r="E50" s="108" t="s">
        <v>3</v>
      </c>
      <c r="F50" s="150" t="s">
        <v>123</v>
      </c>
      <c r="G50" s="110">
        <f>SUM(G51:G51)</f>
        <v>267600</v>
      </c>
      <c r="H50" s="111">
        <f>SUM(H51:H51)</f>
        <v>267600</v>
      </c>
      <c r="I50" s="114">
        <f>SUM(I51:I51)</f>
        <v>0</v>
      </c>
      <c r="J50" s="110">
        <f>SUM(J51:J51)</f>
        <v>267600</v>
      </c>
    </row>
    <row r="51" spans="1:10" ht="12.75" customHeight="1">
      <c r="A51" s="193"/>
      <c r="B51" s="142"/>
      <c r="C51" s="143"/>
      <c r="D51" s="105"/>
      <c r="E51" s="105">
        <v>5193</v>
      </c>
      <c r="F51" s="100" t="s">
        <v>124</v>
      </c>
      <c r="G51" s="72">
        <v>267600</v>
      </c>
      <c r="H51" s="149">
        <v>267600</v>
      </c>
      <c r="I51" s="117"/>
      <c r="J51" s="103">
        <f>H51+I51</f>
        <v>267600</v>
      </c>
    </row>
    <row r="52" spans="1:10" s="141" customFormat="1" ht="12.75" customHeight="1">
      <c r="A52" s="193"/>
      <c r="B52" s="106" t="s">
        <v>64</v>
      </c>
      <c r="C52" s="107" t="s">
        <v>125</v>
      </c>
      <c r="D52" s="108">
        <v>2221</v>
      </c>
      <c r="E52" s="108" t="s">
        <v>3</v>
      </c>
      <c r="F52" s="151" t="s">
        <v>126</v>
      </c>
      <c r="G52" s="110">
        <f>SUM(G53)</f>
        <v>9500</v>
      </c>
      <c r="H52" s="111">
        <f>SUM(H53)</f>
        <v>9500</v>
      </c>
      <c r="I52" s="114">
        <f>SUM(I53)</f>
        <v>0</v>
      </c>
      <c r="J52" s="110">
        <f>SUM(J53:J53)</f>
        <v>9500</v>
      </c>
    </row>
    <row r="53" spans="1:10" s="141" customFormat="1" ht="12.75" customHeight="1">
      <c r="A53" s="193"/>
      <c r="B53" s="142"/>
      <c r="C53" s="143"/>
      <c r="D53" s="105"/>
      <c r="E53" s="105">
        <v>5193</v>
      </c>
      <c r="F53" s="100" t="s">
        <v>127</v>
      </c>
      <c r="G53" s="72">
        <v>9500</v>
      </c>
      <c r="H53" s="112">
        <v>9500</v>
      </c>
      <c r="I53" s="117"/>
      <c r="J53" s="103">
        <f>H53+I53</f>
        <v>9500</v>
      </c>
    </row>
    <row r="54" spans="1:10" ht="12.75" customHeight="1">
      <c r="A54" s="193"/>
      <c r="B54" s="106" t="s">
        <v>64</v>
      </c>
      <c r="C54" s="107" t="s">
        <v>128</v>
      </c>
      <c r="D54" s="108">
        <v>2299</v>
      </c>
      <c r="E54" s="108" t="s">
        <v>3</v>
      </c>
      <c r="F54" s="109" t="s">
        <v>129</v>
      </c>
      <c r="G54" s="110">
        <f>SUM(G55:G55)</f>
        <v>10</v>
      </c>
      <c r="H54" s="111">
        <f>SUM(H55:H55)</f>
        <v>10</v>
      </c>
      <c r="I54" s="114">
        <f>SUM(I55:I55)</f>
        <v>0</v>
      </c>
      <c r="J54" s="110">
        <f>SUM(J55:J55)</f>
        <v>10</v>
      </c>
    </row>
    <row r="55" spans="1:10" ht="12.75" customHeight="1">
      <c r="A55" s="193"/>
      <c r="B55" s="139"/>
      <c r="C55" s="119"/>
      <c r="D55" s="121"/>
      <c r="E55" s="121">
        <v>5175</v>
      </c>
      <c r="F55" s="100" t="s">
        <v>102</v>
      </c>
      <c r="G55" s="72">
        <v>10</v>
      </c>
      <c r="H55" s="112">
        <v>10</v>
      </c>
      <c r="I55" s="117"/>
      <c r="J55" s="103">
        <f>H55+I55</f>
        <v>10</v>
      </c>
    </row>
    <row r="56" spans="1:10" ht="12.75" customHeight="1">
      <c r="A56" s="193"/>
      <c r="B56" s="106" t="s">
        <v>64</v>
      </c>
      <c r="C56" s="107" t="s">
        <v>130</v>
      </c>
      <c r="D56" s="108">
        <v>2299</v>
      </c>
      <c r="E56" s="108" t="s">
        <v>3</v>
      </c>
      <c r="F56" s="109" t="s">
        <v>131</v>
      </c>
      <c r="G56" s="110">
        <f>SUM(G57:G60)</f>
        <v>11190</v>
      </c>
      <c r="H56" s="111">
        <f>SUM(H57:H60)</f>
        <v>11576.056</v>
      </c>
      <c r="I56" s="114">
        <f>SUM(I57:I60)</f>
        <v>0</v>
      </c>
      <c r="J56" s="110">
        <f>SUM(J57:J60)</f>
        <v>11576.056</v>
      </c>
    </row>
    <row r="57" spans="1:10" s="141" customFormat="1" ht="12.75" customHeight="1">
      <c r="A57" s="193"/>
      <c r="B57" s="139"/>
      <c r="C57" s="119"/>
      <c r="D57" s="121"/>
      <c r="E57" s="98">
        <v>5139</v>
      </c>
      <c r="F57" s="135" t="s">
        <v>99</v>
      </c>
      <c r="G57" s="72">
        <v>200</v>
      </c>
      <c r="H57" s="101">
        <v>200</v>
      </c>
      <c r="I57" s="153"/>
      <c r="J57" s="103">
        <f>H57+I57</f>
        <v>200</v>
      </c>
    </row>
    <row r="58" spans="1:10" s="141" customFormat="1" ht="12.75" customHeight="1">
      <c r="A58" s="193"/>
      <c r="B58" s="139"/>
      <c r="C58" s="119"/>
      <c r="D58" s="121"/>
      <c r="E58" s="121">
        <v>5166</v>
      </c>
      <c r="F58" s="100" t="s">
        <v>88</v>
      </c>
      <c r="G58" s="72">
        <v>2000</v>
      </c>
      <c r="H58" s="101">
        <v>2000</v>
      </c>
      <c r="I58" s="153"/>
      <c r="J58" s="103">
        <f>H58+I58</f>
        <v>2000</v>
      </c>
    </row>
    <row r="59" spans="1:10" s="141" customFormat="1" ht="12.75" customHeight="1">
      <c r="A59" s="193"/>
      <c r="B59" s="139"/>
      <c r="C59" s="119"/>
      <c r="D59" s="121"/>
      <c r="E59" s="121">
        <v>5169</v>
      </c>
      <c r="F59" s="100" t="s">
        <v>89</v>
      </c>
      <c r="G59" s="72">
        <v>8900</v>
      </c>
      <c r="H59" s="101">
        <f>8900+386.056</f>
        <v>9286.056</v>
      </c>
      <c r="I59" s="153"/>
      <c r="J59" s="103">
        <f>H59+I59</f>
        <v>9286.056</v>
      </c>
    </row>
    <row r="60" spans="1:10" s="141" customFormat="1" ht="12.75" customHeight="1" thickBot="1">
      <c r="A60" s="193"/>
      <c r="B60" s="139"/>
      <c r="C60" s="119"/>
      <c r="D60" s="121"/>
      <c r="E60" s="105">
        <v>5175</v>
      </c>
      <c r="F60" s="104" t="s">
        <v>102</v>
      </c>
      <c r="G60" s="70">
        <v>90</v>
      </c>
      <c r="H60" s="152">
        <v>90</v>
      </c>
      <c r="I60" s="153"/>
      <c r="J60" s="103">
        <f>H60+I60</f>
        <v>90</v>
      </c>
    </row>
    <row r="61" spans="1:10" ht="13.5" thickBot="1">
      <c r="A61" s="193"/>
      <c r="B61" s="154" t="s">
        <v>5</v>
      </c>
      <c r="C61" s="155" t="s">
        <v>3</v>
      </c>
      <c r="D61" s="5" t="s">
        <v>3</v>
      </c>
      <c r="E61" s="156" t="s">
        <v>3</v>
      </c>
      <c r="F61" s="157" t="s">
        <v>132</v>
      </c>
      <c r="G61" s="6">
        <f>G62+G64+G66+G68</f>
        <v>204000</v>
      </c>
      <c r="H61" s="6">
        <f>H62+H64+H66+H68</f>
        <v>204000</v>
      </c>
      <c r="I61" s="7">
        <f>I62+I64+I66+I68</f>
        <v>-204000</v>
      </c>
      <c r="J61" s="6">
        <f>J62+J64+J66+J68</f>
        <v>0</v>
      </c>
    </row>
    <row r="62" spans="1:10" ht="12.75">
      <c r="A62" s="193"/>
      <c r="B62" s="158" t="s">
        <v>5</v>
      </c>
      <c r="C62" s="3" t="s">
        <v>78</v>
      </c>
      <c r="D62" s="159" t="s">
        <v>3</v>
      </c>
      <c r="E62" s="159" t="s">
        <v>3</v>
      </c>
      <c r="F62" s="160" t="s">
        <v>133</v>
      </c>
      <c r="G62" s="2">
        <f>G63</f>
        <v>50000</v>
      </c>
      <c r="H62" s="2">
        <f>H63</f>
        <v>50000</v>
      </c>
      <c r="I62" s="8">
        <f>I63</f>
        <v>-50000</v>
      </c>
      <c r="J62" s="2">
        <f>J63</f>
        <v>0</v>
      </c>
    </row>
    <row r="63" spans="1:10" ht="13.5" thickBot="1">
      <c r="A63" s="193"/>
      <c r="B63" s="161"/>
      <c r="C63" s="4"/>
      <c r="D63" s="74">
        <v>2212</v>
      </c>
      <c r="E63" s="75">
        <v>5171</v>
      </c>
      <c r="F63" s="162" t="s">
        <v>134</v>
      </c>
      <c r="G63" s="70">
        <v>50000</v>
      </c>
      <c r="H63" s="70">
        <v>50000</v>
      </c>
      <c r="I63" s="128">
        <v>-50000</v>
      </c>
      <c r="J63" s="103">
        <f>H63+I63</f>
        <v>0</v>
      </c>
    </row>
    <row r="64" spans="1:10" ht="12.75">
      <c r="A64" s="193"/>
      <c r="B64" s="158" t="s">
        <v>5</v>
      </c>
      <c r="C64" s="3" t="s">
        <v>135</v>
      </c>
      <c r="D64" s="159" t="s">
        <v>3</v>
      </c>
      <c r="E64" s="159" t="s">
        <v>3</v>
      </c>
      <c r="F64" s="163" t="s">
        <v>136</v>
      </c>
      <c r="G64" s="2">
        <f>G65</f>
        <v>56000</v>
      </c>
      <c r="H64" s="2">
        <f>H65</f>
        <v>56000</v>
      </c>
      <c r="I64" s="8">
        <f>I65</f>
        <v>-56000</v>
      </c>
      <c r="J64" s="2">
        <f>J65</f>
        <v>0</v>
      </c>
    </row>
    <row r="65" spans="1:10" ht="13.5" thickBot="1">
      <c r="A65" s="193"/>
      <c r="B65" s="161"/>
      <c r="C65" s="4"/>
      <c r="D65" s="74">
        <v>2212</v>
      </c>
      <c r="E65" s="75">
        <v>5171</v>
      </c>
      <c r="F65" s="162" t="s">
        <v>134</v>
      </c>
      <c r="G65" s="70">
        <v>56000</v>
      </c>
      <c r="H65" s="70">
        <v>56000</v>
      </c>
      <c r="I65" s="128">
        <v>-56000</v>
      </c>
      <c r="J65" s="103">
        <f>H65+I65</f>
        <v>0</v>
      </c>
    </row>
    <row r="66" spans="1:10" ht="12.75">
      <c r="A66" s="193"/>
      <c r="B66" s="158" t="s">
        <v>5</v>
      </c>
      <c r="C66" s="3" t="s">
        <v>137</v>
      </c>
      <c r="D66" s="159" t="s">
        <v>3</v>
      </c>
      <c r="E66" s="159" t="s">
        <v>3</v>
      </c>
      <c r="F66" s="160" t="s">
        <v>138</v>
      </c>
      <c r="G66" s="2">
        <f>G67</f>
        <v>46000</v>
      </c>
      <c r="H66" s="2">
        <f>H67</f>
        <v>46000</v>
      </c>
      <c r="I66" s="8">
        <f>I67</f>
        <v>-46000</v>
      </c>
      <c r="J66" s="2">
        <f>J67</f>
        <v>0</v>
      </c>
    </row>
    <row r="67" spans="1:10" ht="13.5" thickBot="1">
      <c r="A67" s="193"/>
      <c r="B67" s="161"/>
      <c r="C67" s="4"/>
      <c r="D67" s="74">
        <v>2212</v>
      </c>
      <c r="E67" s="75">
        <v>5171</v>
      </c>
      <c r="F67" s="162" t="s">
        <v>134</v>
      </c>
      <c r="G67" s="70">
        <v>46000</v>
      </c>
      <c r="H67" s="70">
        <v>46000</v>
      </c>
      <c r="I67" s="128">
        <v>-46000</v>
      </c>
      <c r="J67" s="103">
        <f>H67+I67</f>
        <v>0</v>
      </c>
    </row>
    <row r="68" spans="1:10" ht="12.75">
      <c r="A68" s="193"/>
      <c r="B68" s="158" t="s">
        <v>5</v>
      </c>
      <c r="C68" s="3" t="s">
        <v>139</v>
      </c>
      <c r="D68" s="159" t="s">
        <v>3</v>
      </c>
      <c r="E68" s="159" t="s">
        <v>3</v>
      </c>
      <c r="F68" s="160" t="s">
        <v>140</v>
      </c>
      <c r="G68" s="2">
        <f>G69</f>
        <v>52000</v>
      </c>
      <c r="H68" s="2">
        <f>H69</f>
        <v>52000</v>
      </c>
      <c r="I68" s="8">
        <f>I69</f>
        <v>-52000</v>
      </c>
      <c r="J68" s="2">
        <f>J69</f>
        <v>0</v>
      </c>
    </row>
    <row r="69" spans="1:10" ht="13.5" thickBot="1">
      <c r="A69" s="193"/>
      <c r="B69" s="161"/>
      <c r="C69" s="4"/>
      <c r="D69" s="74">
        <v>2212</v>
      </c>
      <c r="E69" s="75">
        <v>5171</v>
      </c>
      <c r="F69" s="164" t="s">
        <v>134</v>
      </c>
      <c r="G69" s="70">
        <v>52000</v>
      </c>
      <c r="H69" s="70">
        <v>52000</v>
      </c>
      <c r="I69" s="128">
        <v>-52000</v>
      </c>
      <c r="J69" s="71">
        <f>H69+I69</f>
        <v>0</v>
      </c>
    </row>
    <row r="70" spans="1:10" ht="13.5" thickBot="1">
      <c r="A70" s="193"/>
      <c r="B70" s="83" t="s">
        <v>27</v>
      </c>
      <c r="C70" s="84" t="s">
        <v>3</v>
      </c>
      <c r="D70" s="85" t="s">
        <v>3</v>
      </c>
      <c r="E70" s="85" t="s">
        <v>3</v>
      </c>
      <c r="F70" s="165" t="s">
        <v>141</v>
      </c>
      <c r="G70" s="87">
        <f>G71+G73+G75</f>
        <v>0</v>
      </c>
      <c r="H70" s="166">
        <f>H71+H73+H75</f>
        <v>0.0033000000000000004</v>
      </c>
      <c r="I70" s="87">
        <f>I71+I73+I75</f>
        <v>0</v>
      </c>
      <c r="J70" s="88">
        <f>J71+J73+J75</f>
        <v>0.0033000000000000004</v>
      </c>
    </row>
    <row r="71" spans="1:10" ht="12.75">
      <c r="A71" s="193"/>
      <c r="B71" s="131" t="s">
        <v>64</v>
      </c>
      <c r="C71" s="167" t="s">
        <v>142</v>
      </c>
      <c r="D71" s="168">
        <v>6402</v>
      </c>
      <c r="E71" s="168" t="s">
        <v>3</v>
      </c>
      <c r="F71" s="169" t="s">
        <v>143</v>
      </c>
      <c r="G71" s="95">
        <f>SUM(G72)</f>
        <v>0</v>
      </c>
      <c r="H71" s="170">
        <f>SUM(H72)</f>
        <v>0.003</v>
      </c>
      <c r="I71" s="95">
        <f>SUM(I72)</f>
        <v>0</v>
      </c>
      <c r="J71" s="93">
        <f>SUM(J72)</f>
        <v>0.003</v>
      </c>
    </row>
    <row r="72" spans="1:10" ht="13.5" thickBot="1">
      <c r="A72" s="193"/>
      <c r="B72" s="124"/>
      <c r="C72" s="171"/>
      <c r="D72" s="172"/>
      <c r="E72" s="172">
        <v>5364</v>
      </c>
      <c r="F72" s="164" t="s">
        <v>144</v>
      </c>
      <c r="G72" s="70">
        <v>0</v>
      </c>
      <c r="H72" s="173">
        <v>0.003</v>
      </c>
      <c r="I72" s="175"/>
      <c r="J72" s="71">
        <f>H72+I72</f>
        <v>0.003</v>
      </c>
    </row>
    <row r="73" spans="1:10" ht="12.75">
      <c r="A73" s="193"/>
      <c r="B73" s="131" t="s">
        <v>64</v>
      </c>
      <c r="C73" s="167" t="s">
        <v>145</v>
      </c>
      <c r="D73" s="168">
        <v>6402</v>
      </c>
      <c r="E73" s="168" t="s">
        <v>3</v>
      </c>
      <c r="F73" s="169" t="s">
        <v>146</v>
      </c>
      <c r="G73" s="95">
        <f>SUM(G74)</f>
        <v>0</v>
      </c>
      <c r="H73" s="170">
        <f>SUM(H74)</f>
        <v>6E-05</v>
      </c>
      <c r="I73" s="95">
        <f>SUM(I74)</f>
        <v>0</v>
      </c>
      <c r="J73" s="93">
        <f>SUM(J74)</f>
        <v>6E-05</v>
      </c>
    </row>
    <row r="74" spans="1:10" ht="13.5" thickBot="1">
      <c r="A74" s="193"/>
      <c r="B74" s="124"/>
      <c r="C74" s="171"/>
      <c r="D74" s="172"/>
      <c r="E74" s="172">
        <v>5364</v>
      </c>
      <c r="F74" s="164" t="s">
        <v>144</v>
      </c>
      <c r="G74" s="70">
        <v>0</v>
      </c>
      <c r="H74" s="173">
        <v>6E-05</v>
      </c>
      <c r="I74" s="175"/>
      <c r="J74" s="71">
        <f>H74+I74</f>
        <v>6E-05</v>
      </c>
    </row>
    <row r="75" spans="1:10" ht="12.75">
      <c r="A75" s="193"/>
      <c r="B75" s="131" t="s">
        <v>64</v>
      </c>
      <c r="C75" s="167" t="s">
        <v>147</v>
      </c>
      <c r="D75" s="168">
        <v>6402</v>
      </c>
      <c r="E75" s="168" t="s">
        <v>3</v>
      </c>
      <c r="F75" s="169" t="s">
        <v>148</v>
      </c>
      <c r="G75" s="95">
        <f>SUM(G76)</f>
        <v>0</v>
      </c>
      <c r="H75" s="170">
        <f>SUM(H76)</f>
        <v>0.00024</v>
      </c>
      <c r="I75" s="95">
        <f>SUM(I76)</f>
        <v>0</v>
      </c>
      <c r="J75" s="93">
        <f>SUM(J76)</f>
        <v>0.00024</v>
      </c>
    </row>
    <row r="76" spans="1:10" ht="13.5" thickBot="1">
      <c r="A76" s="194"/>
      <c r="B76" s="124"/>
      <c r="C76" s="171"/>
      <c r="D76" s="172"/>
      <c r="E76" s="172">
        <v>5364</v>
      </c>
      <c r="F76" s="164" t="s">
        <v>144</v>
      </c>
      <c r="G76" s="70">
        <v>0</v>
      </c>
      <c r="H76" s="173">
        <v>0.00024</v>
      </c>
      <c r="I76" s="175"/>
      <c r="J76" s="71">
        <f>H76+I76</f>
        <v>0.00024</v>
      </c>
    </row>
  </sheetData>
  <sheetProtection/>
  <mergeCells count="12"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7:A7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82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5"/>
  <sheetViews>
    <sheetView tabSelected="1" zoomScalePageLayoutView="0" workbookViewId="0" topLeftCell="A1">
      <selection activeCell="H7" sqref="H7:J7"/>
    </sheetView>
  </sheetViews>
  <sheetFormatPr defaultColWidth="9.140625" defaultRowHeight="12.75"/>
  <cols>
    <col min="1" max="1" width="3.57421875" style="1" customWidth="1"/>
    <col min="2" max="2" width="3.421875" style="1" bestFit="1" customWidth="1"/>
    <col min="3" max="3" width="10.00390625" style="1" bestFit="1" customWidth="1"/>
    <col min="4" max="4" width="5.57421875" style="1" customWidth="1"/>
    <col min="5" max="5" width="5.7109375" style="1" customWidth="1"/>
    <col min="6" max="6" width="41.00390625" style="1" customWidth="1"/>
    <col min="7" max="7" width="8.421875" style="1" customWidth="1"/>
    <col min="8" max="8" width="8.140625" style="1" customWidth="1"/>
    <col min="9" max="9" width="8.421875" style="1" customWidth="1"/>
    <col min="10" max="16384" width="9.140625" style="1" customWidth="1"/>
  </cols>
  <sheetData>
    <row r="1" spans="1:10" ht="18">
      <c r="A1" s="195" t="s">
        <v>149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10"/>
    </row>
    <row r="3" spans="1:10" ht="15.75">
      <c r="A3" s="196" t="s">
        <v>150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3.5" thickBot="1">
      <c r="A4" s="11"/>
      <c r="B4" s="11"/>
      <c r="C4" s="11"/>
      <c r="D4" s="11"/>
      <c r="E4" s="11"/>
      <c r="F4" s="11"/>
      <c r="G4" s="11"/>
      <c r="H4" s="11"/>
      <c r="I4" s="11"/>
      <c r="J4" s="12" t="s">
        <v>62</v>
      </c>
    </row>
    <row r="5" spans="1:10" ht="12.75" customHeight="1" thickBot="1">
      <c r="A5" s="201" t="s">
        <v>151</v>
      </c>
      <c r="B5" s="201" t="s">
        <v>4</v>
      </c>
      <c r="C5" s="202" t="s">
        <v>6</v>
      </c>
      <c r="D5" s="202" t="s">
        <v>7</v>
      </c>
      <c r="E5" s="202" t="s">
        <v>8</v>
      </c>
      <c r="F5" s="203" t="s">
        <v>152</v>
      </c>
      <c r="G5" s="204" t="s">
        <v>69</v>
      </c>
      <c r="H5" s="205" t="s">
        <v>70</v>
      </c>
      <c r="I5" s="206" t="s">
        <v>165</v>
      </c>
      <c r="J5" s="207"/>
    </row>
    <row r="6" spans="1:10" ht="12.75" customHeight="1" thickBot="1">
      <c r="A6" s="208"/>
      <c r="B6" s="209"/>
      <c r="C6" s="210"/>
      <c r="D6" s="210"/>
      <c r="E6" s="210"/>
      <c r="F6" s="211"/>
      <c r="G6" s="212"/>
      <c r="H6" s="213"/>
      <c r="I6" s="214" t="s">
        <v>26</v>
      </c>
      <c r="J6" s="215" t="s">
        <v>71</v>
      </c>
    </row>
    <row r="7" spans="1:10" ht="12.75" customHeight="1" thickBot="1">
      <c r="A7" s="216">
        <v>920</v>
      </c>
      <c r="B7" s="217" t="s">
        <v>5</v>
      </c>
      <c r="C7" s="218" t="s">
        <v>6</v>
      </c>
      <c r="D7" s="219" t="s">
        <v>7</v>
      </c>
      <c r="E7" s="219" t="s">
        <v>8</v>
      </c>
      <c r="F7" s="220" t="s">
        <v>153</v>
      </c>
      <c r="G7" s="221">
        <f>G8+G10+G12+G14+G16+G18+G20+G22+G24</f>
        <v>1140</v>
      </c>
      <c r="H7" s="221">
        <f>H8+H10+H12+H14+H16+H18+H20+H22+H24</f>
        <v>13355.277</v>
      </c>
      <c r="I7" s="221">
        <f>I8+I10+I12+I14+I16+I18+I20+I22+I24</f>
        <v>204605</v>
      </c>
      <c r="J7" s="222">
        <f>J8+J10+J12+J14+J16+J18+J20+J22+J24</f>
        <v>217960.277</v>
      </c>
    </row>
    <row r="8" spans="1:10" ht="12.75" customHeight="1">
      <c r="A8" s="223" t="s">
        <v>63</v>
      </c>
      <c r="B8" s="248" t="s">
        <v>5</v>
      </c>
      <c r="C8" s="224" t="s">
        <v>154</v>
      </c>
      <c r="D8" s="225" t="s">
        <v>3</v>
      </c>
      <c r="E8" s="225" t="s">
        <v>3</v>
      </c>
      <c r="F8" s="226" t="s">
        <v>155</v>
      </c>
      <c r="G8" s="227">
        <f>SUM(G9:G9)</f>
        <v>0</v>
      </c>
      <c r="H8" s="228">
        <f>SUM(H9:H9)</f>
        <v>1000</v>
      </c>
      <c r="I8" s="228">
        <f>SUM(I9:I9)</f>
        <v>0</v>
      </c>
      <c r="J8" s="227">
        <f>SUM(J9:J9)</f>
        <v>1000</v>
      </c>
    </row>
    <row r="9" spans="1:10" ht="12.75" customHeight="1" thickBot="1">
      <c r="A9" s="229"/>
      <c r="B9" s="249"/>
      <c r="C9" s="230"/>
      <c r="D9" s="231">
        <v>2212</v>
      </c>
      <c r="E9" s="231">
        <v>6130</v>
      </c>
      <c r="F9" s="232" t="s">
        <v>156</v>
      </c>
      <c r="G9" s="233">
        <v>0</v>
      </c>
      <c r="H9" s="234">
        <v>1000</v>
      </c>
      <c r="I9" s="234"/>
      <c r="J9" s="233">
        <f>H9+I9</f>
        <v>1000</v>
      </c>
    </row>
    <row r="10" spans="1:10" ht="22.5">
      <c r="A10" s="229"/>
      <c r="B10" s="250" t="s">
        <v>5</v>
      </c>
      <c r="C10" s="235" t="s">
        <v>157</v>
      </c>
      <c r="D10" s="236" t="s">
        <v>3</v>
      </c>
      <c r="E10" s="237" t="s">
        <v>3</v>
      </c>
      <c r="F10" s="238" t="s">
        <v>158</v>
      </c>
      <c r="G10" s="2">
        <f>G11</f>
        <v>1140</v>
      </c>
      <c r="H10" s="228">
        <f>H11</f>
        <v>1323.727</v>
      </c>
      <c r="I10" s="228">
        <f>I11</f>
        <v>0</v>
      </c>
      <c r="J10" s="227">
        <f>J11</f>
        <v>1323.727</v>
      </c>
    </row>
    <row r="11" spans="1:10" ht="13.5" thickBot="1">
      <c r="A11" s="229"/>
      <c r="B11" s="251"/>
      <c r="C11" s="239"/>
      <c r="D11" s="75">
        <v>2219</v>
      </c>
      <c r="E11" s="75">
        <v>6121</v>
      </c>
      <c r="F11" s="240" t="s">
        <v>159</v>
      </c>
      <c r="G11" s="70">
        <v>1140</v>
      </c>
      <c r="H11" s="241">
        <f>1140+183.727</f>
        <v>1323.727</v>
      </c>
      <c r="I11" s="241"/>
      <c r="J11" s="242">
        <f>H11+I11</f>
        <v>1323.727</v>
      </c>
    </row>
    <row r="12" spans="1:10" ht="12.75">
      <c r="A12" s="229"/>
      <c r="B12" s="252" t="s">
        <v>5</v>
      </c>
      <c r="C12" s="3" t="s">
        <v>160</v>
      </c>
      <c r="D12" s="243" t="s">
        <v>3</v>
      </c>
      <c r="E12" s="243" t="s">
        <v>3</v>
      </c>
      <c r="F12" s="244" t="s">
        <v>161</v>
      </c>
      <c r="G12" s="227">
        <f>SUM(G13:G13)</f>
        <v>0</v>
      </c>
      <c r="H12" s="228">
        <f>SUM(H13:H13)</f>
        <v>43.2</v>
      </c>
      <c r="I12" s="228">
        <f>SUM(I13:I13)</f>
        <v>0</v>
      </c>
      <c r="J12" s="227">
        <f>SUM(J13:J13)</f>
        <v>43.2</v>
      </c>
    </row>
    <row r="13" spans="1:10" ht="13.5" thickBot="1">
      <c r="A13" s="229"/>
      <c r="B13" s="253"/>
      <c r="C13" s="4"/>
      <c r="D13" s="74">
        <v>2212</v>
      </c>
      <c r="E13" s="75">
        <v>6119</v>
      </c>
      <c r="F13" s="245" t="s">
        <v>162</v>
      </c>
      <c r="G13" s="233">
        <v>0</v>
      </c>
      <c r="H13" s="234">
        <v>43.2</v>
      </c>
      <c r="I13" s="234"/>
      <c r="J13" s="233">
        <f>H13+I13</f>
        <v>43.2</v>
      </c>
    </row>
    <row r="14" spans="1:10" ht="12.75">
      <c r="A14" s="229"/>
      <c r="B14" s="252" t="s">
        <v>5</v>
      </c>
      <c r="C14" s="3" t="s">
        <v>163</v>
      </c>
      <c r="D14" s="243" t="s">
        <v>3</v>
      </c>
      <c r="E14" s="243" t="s">
        <v>3</v>
      </c>
      <c r="F14" s="244" t="s">
        <v>164</v>
      </c>
      <c r="G14" s="227">
        <f>SUM(G15:G15)</f>
        <v>0</v>
      </c>
      <c r="H14" s="228">
        <f>SUM(H15:H15)</f>
        <v>10988.35</v>
      </c>
      <c r="I14" s="228">
        <f>SUM(I15:I15)</f>
        <v>0</v>
      </c>
      <c r="J14" s="227">
        <f>SUM(J15:J15)</f>
        <v>10988.35</v>
      </c>
    </row>
    <row r="15" spans="1:10" ht="13.5" thickBot="1">
      <c r="A15" s="229"/>
      <c r="B15" s="253"/>
      <c r="C15" s="4"/>
      <c r="D15" s="74">
        <v>2212</v>
      </c>
      <c r="E15" s="75">
        <v>6121</v>
      </c>
      <c r="F15" s="247" t="s">
        <v>159</v>
      </c>
      <c r="G15" s="233">
        <v>0</v>
      </c>
      <c r="H15" s="234">
        <v>10988.35</v>
      </c>
      <c r="I15" s="234"/>
      <c r="J15" s="233">
        <f>H15+I15</f>
        <v>10988.35</v>
      </c>
    </row>
    <row r="16" spans="1:10" ht="12.75">
      <c r="A16" s="229"/>
      <c r="B16" s="158" t="s">
        <v>5</v>
      </c>
      <c r="C16" s="3" t="s">
        <v>78</v>
      </c>
      <c r="D16" s="159" t="s">
        <v>3</v>
      </c>
      <c r="E16" s="159" t="s">
        <v>3</v>
      </c>
      <c r="F16" s="160" t="s">
        <v>133</v>
      </c>
      <c r="G16" s="227">
        <f>SUM(G17:G17)</f>
        <v>0</v>
      </c>
      <c r="H16" s="227">
        <f>SUM(H17:H17)</f>
        <v>0</v>
      </c>
      <c r="I16" s="2">
        <f>I17</f>
        <v>50000</v>
      </c>
      <c r="J16" s="2">
        <f>J17</f>
        <v>50000</v>
      </c>
    </row>
    <row r="17" spans="1:10" ht="13.5" thickBot="1">
      <c r="A17" s="229"/>
      <c r="B17" s="161"/>
      <c r="C17" s="4"/>
      <c r="D17" s="74">
        <v>2212</v>
      </c>
      <c r="E17" s="75">
        <v>6121</v>
      </c>
      <c r="F17" s="247" t="s">
        <v>159</v>
      </c>
      <c r="G17" s="233">
        <v>0</v>
      </c>
      <c r="H17" s="233">
        <v>0</v>
      </c>
      <c r="I17" s="70">
        <v>50000</v>
      </c>
      <c r="J17" s="103">
        <f>H17+I17</f>
        <v>50000</v>
      </c>
    </row>
    <row r="18" spans="1:10" ht="12.75">
      <c r="A18" s="229"/>
      <c r="B18" s="158" t="s">
        <v>5</v>
      </c>
      <c r="C18" s="3" t="s">
        <v>135</v>
      </c>
      <c r="D18" s="159" t="s">
        <v>3</v>
      </c>
      <c r="E18" s="159" t="s">
        <v>3</v>
      </c>
      <c r="F18" s="163" t="s">
        <v>136</v>
      </c>
      <c r="G18" s="227">
        <f>SUM(G19:G19)</f>
        <v>0</v>
      </c>
      <c r="H18" s="227">
        <f>SUM(H19:H19)</f>
        <v>0</v>
      </c>
      <c r="I18" s="2">
        <f>I19</f>
        <v>56000</v>
      </c>
      <c r="J18" s="2">
        <f>J19</f>
        <v>56000</v>
      </c>
    </row>
    <row r="19" spans="1:10" ht="13.5" thickBot="1">
      <c r="A19" s="229"/>
      <c r="B19" s="161"/>
      <c r="C19" s="4"/>
      <c r="D19" s="74">
        <v>2212</v>
      </c>
      <c r="E19" s="75">
        <v>6121</v>
      </c>
      <c r="F19" s="247" t="s">
        <v>159</v>
      </c>
      <c r="G19" s="233">
        <v>0</v>
      </c>
      <c r="H19" s="233">
        <v>0</v>
      </c>
      <c r="I19" s="70">
        <v>56000</v>
      </c>
      <c r="J19" s="103">
        <f>H19+I19</f>
        <v>56000</v>
      </c>
    </row>
    <row r="20" spans="1:10" ht="12.75">
      <c r="A20" s="229"/>
      <c r="B20" s="158" t="s">
        <v>5</v>
      </c>
      <c r="C20" s="3" t="s">
        <v>137</v>
      </c>
      <c r="D20" s="159" t="s">
        <v>3</v>
      </c>
      <c r="E20" s="159" t="s">
        <v>3</v>
      </c>
      <c r="F20" s="160" t="s">
        <v>138</v>
      </c>
      <c r="G20" s="227">
        <f>SUM(G21:G21)</f>
        <v>0</v>
      </c>
      <c r="H20" s="227">
        <f>SUM(H21:H21)</f>
        <v>0</v>
      </c>
      <c r="I20" s="2">
        <f>I21</f>
        <v>46000</v>
      </c>
      <c r="J20" s="2">
        <f>J21</f>
        <v>46000</v>
      </c>
    </row>
    <row r="21" spans="1:10" ht="13.5" thickBot="1">
      <c r="A21" s="229"/>
      <c r="B21" s="161"/>
      <c r="C21" s="4"/>
      <c r="D21" s="74">
        <v>2212</v>
      </c>
      <c r="E21" s="75">
        <v>6121</v>
      </c>
      <c r="F21" s="247" t="s">
        <v>159</v>
      </c>
      <c r="G21" s="233">
        <v>0</v>
      </c>
      <c r="H21" s="233">
        <v>0</v>
      </c>
      <c r="I21" s="70">
        <v>46000</v>
      </c>
      <c r="J21" s="103">
        <f>H21+I21</f>
        <v>46000</v>
      </c>
    </row>
    <row r="22" spans="1:10" ht="12.75">
      <c r="A22" s="229"/>
      <c r="B22" s="158" t="s">
        <v>5</v>
      </c>
      <c r="C22" s="3" t="s">
        <v>139</v>
      </c>
      <c r="D22" s="159" t="s">
        <v>3</v>
      </c>
      <c r="E22" s="159" t="s">
        <v>3</v>
      </c>
      <c r="F22" s="160" t="s">
        <v>140</v>
      </c>
      <c r="G22" s="227">
        <f>SUM(G23:G23)</f>
        <v>0</v>
      </c>
      <c r="H22" s="227">
        <f>SUM(H23:H23)</f>
        <v>0</v>
      </c>
      <c r="I22" s="2">
        <f>I23</f>
        <v>52000</v>
      </c>
      <c r="J22" s="2">
        <f>J23</f>
        <v>52000</v>
      </c>
    </row>
    <row r="23" spans="1:10" ht="13.5" thickBot="1">
      <c r="A23" s="229"/>
      <c r="B23" s="161"/>
      <c r="C23" s="4"/>
      <c r="D23" s="74">
        <v>2212</v>
      </c>
      <c r="E23" s="75">
        <v>6121</v>
      </c>
      <c r="F23" s="247" t="s">
        <v>159</v>
      </c>
      <c r="G23" s="233">
        <v>0</v>
      </c>
      <c r="H23" s="233">
        <v>0</v>
      </c>
      <c r="I23" s="70">
        <v>52000</v>
      </c>
      <c r="J23" s="71">
        <f>H23+I23</f>
        <v>52000</v>
      </c>
    </row>
    <row r="24" spans="1:10" ht="22.5">
      <c r="A24" s="229"/>
      <c r="B24" s="252" t="s">
        <v>5</v>
      </c>
      <c r="C24" s="3" t="s">
        <v>167</v>
      </c>
      <c r="D24" s="243" t="s">
        <v>3</v>
      </c>
      <c r="E24" s="243" t="s">
        <v>3</v>
      </c>
      <c r="F24" s="244" t="s">
        <v>166</v>
      </c>
      <c r="G24" s="227">
        <f>SUM(G25:G25)</f>
        <v>0</v>
      </c>
      <c r="H24" s="228">
        <f>SUM(H25:H25)</f>
        <v>0</v>
      </c>
      <c r="I24" s="228">
        <f>SUM(I25:I25)</f>
        <v>605</v>
      </c>
      <c r="J24" s="227">
        <f>SUM(J25:J25)</f>
        <v>605</v>
      </c>
    </row>
    <row r="25" spans="1:10" ht="13.5" thickBot="1">
      <c r="A25" s="246"/>
      <c r="B25" s="253"/>
      <c r="C25" s="4"/>
      <c r="D25" s="74">
        <v>2242</v>
      </c>
      <c r="E25" s="75">
        <v>6119</v>
      </c>
      <c r="F25" s="245" t="s">
        <v>162</v>
      </c>
      <c r="G25" s="233">
        <v>0</v>
      </c>
      <c r="H25" s="234">
        <v>0</v>
      </c>
      <c r="I25" s="234">
        <v>605</v>
      </c>
      <c r="J25" s="233">
        <f>H25+I25</f>
        <v>605</v>
      </c>
    </row>
  </sheetData>
  <sheetProtection/>
  <mergeCells count="12">
    <mergeCell ref="A1:J1"/>
    <mergeCell ref="A3:J3"/>
    <mergeCell ref="I5:J5"/>
    <mergeCell ref="A8:A2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8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2013-03-19T16:00:49Z</cp:lastPrinted>
  <dcterms:created xsi:type="dcterms:W3CDTF">2006-09-25T08:49:57Z</dcterms:created>
  <dcterms:modified xsi:type="dcterms:W3CDTF">2013-03-22T12:04:36Z</dcterms:modified>
  <cp:category/>
  <cp:version/>
  <cp:contentType/>
  <cp:contentStatus/>
</cp:coreProperties>
</file>