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60" yWindow="60" windowWidth="21720" windowHeight="11595" activeTab="2"/>
  </bookViews>
  <sheets>
    <sheet name="Bilance PaV" sheetId="11" r:id="rId1"/>
    <sheet name="Příjmy" sheetId="7" r:id="rId2"/>
    <sheet name="92303" sheetId="9" r:id="rId3"/>
  </sheets>
  <externalReferences>
    <externalReference r:id="rId4"/>
    <externalReference r:id="rId5"/>
    <externalReference r:id="rId6"/>
  </externalReferences>
  <definedNames>
    <definedName name="_xlnm._FilterDatabase" localSheetId="1" hidden="1">Příjmy!$A$8:$I$34</definedName>
  </definedNames>
  <calcPr calcId="145621"/>
</workbook>
</file>

<file path=xl/calcChain.xml><?xml version="1.0" encoding="utf-8"?>
<calcChain xmlns="http://schemas.openxmlformats.org/spreadsheetml/2006/main">
  <c r="C16" i="11" l="1"/>
  <c r="E16" i="11" s="1"/>
  <c r="C14" i="11"/>
  <c r="E14" i="11" s="1"/>
  <c r="D49" i="11"/>
  <c r="C49" i="11"/>
  <c r="D48" i="11"/>
  <c r="C48" i="11"/>
  <c r="D47" i="11"/>
  <c r="C47" i="11"/>
  <c r="D46" i="11"/>
  <c r="C46" i="11"/>
  <c r="D45" i="11"/>
  <c r="C45" i="11"/>
  <c r="C44" i="11"/>
  <c r="E44" i="11" s="1"/>
  <c r="C43" i="11"/>
  <c r="E43" i="11" s="1"/>
  <c r="D42" i="11"/>
  <c r="C42" i="11"/>
  <c r="C41" i="11"/>
  <c r="E41" i="11" s="1"/>
  <c r="C40" i="11"/>
  <c r="D39" i="11"/>
  <c r="C39" i="11"/>
  <c r="C38" i="11"/>
  <c r="E38" i="11" s="1"/>
  <c r="D37" i="11"/>
  <c r="D50" i="11" s="1"/>
  <c r="C37" i="11"/>
  <c r="E37" i="11" s="1"/>
  <c r="E36" i="11"/>
  <c r="C36" i="11"/>
  <c r="E35" i="11"/>
  <c r="C35" i="11"/>
  <c r="E34" i="11"/>
  <c r="C34" i="11"/>
  <c r="E33" i="11"/>
  <c r="C33" i="11"/>
  <c r="E32" i="11"/>
  <c r="C32" i="11"/>
  <c r="E31" i="11"/>
  <c r="C31" i="11"/>
  <c r="C50" i="11" s="1"/>
  <c r="D27" i="11"/>
  <c r="C27" i="11"/>
  <c r="D26" i="11"/>
  <c r="D22" i="11" s="1"/>
  <c r="C26" i="11"/>
  <c r="C25" i="11"/>
  <c r="E25" i="11" s="1"/>
  <c r="C24" i="11"/>
  <c r="E24" i="11" s="1"/>
  <c r="C23" i="11"/>
  <c r="E23" i="11" s="1"/>
  <c r="C20" i="11"/>
  <c r="E20" i="11" s="1"/>
  <c r="C19" i="11"/>
  <c r="E19" i="11" s="1"/>
  <c r="D18" i="11"/>
  <c r="D17" i="11" s="1"/>
  <c r="C18" i="11"/>
  <c r="E18" i="11" s="1"/>
  <c r="C15" i="11"/>
  <c r="E15" i="11" s="1"/>
  <c r="C13" i="11"/>
  <c r="E13" i="11" s="1"/>
  <c r="C12" i="11"/>
  <c r="E12" i="11" s="1"/>
  <c r="D11" i="11"/>
  <c r="D10" i="11" s="1"/>
  <c r="C11" i="11"/>
  <c r="E11" i="11" s="1"/>
  <c r="D8" i="11"/>
  <c r="C8" i="11"/>
  <c r="E8" i="11" s="1"/>
  <c r="C7" i="11"/>
  <c r="E7" i="11" s="1"/>
  <c r="D6" i="11"/>
  <c r="D5" i="11" s="1"/>
  <c r="C6" i="11"/>
  <c r="C5" i="11"/>
  <c r="E42" i="11" l="1"/>
  <c r="E26" i="11"/>
  <c r="E45" i="11"/>
  <c r="E46" i="11"/>
  <c r="D9" i="11"/>
  <c r="D21" i="11" s="1"/>
  <c r="D28" i="11" s="1"/>
  <c r="C10" i="11"/>
  <c r="E10" i="11" s="1"/>
  <c r="E47" i="11"/>
  <c r="E48" i="11"/>
  <c r="E49" i="11"/>
  <c r="C17" i="11"/>
  <c r="E17" i="11" s="1"/>
  <c r="E39" i="11"/>
  <c r="E40" i="11"/>
  <c r="E6" i="11"/>
  <c r="E27" i="11"/>
  <c r="C22" i="11"/>
  <c r="E22" i="11" s="1"/>
  <c r="E5" i="11"/>
  <c r="C9" i="11" l="1"/>
  <c r="C21" i="11" s="1"/>
  <c r="E21" i="11" s="1"/>
  <c r="E50" i="11"/>
  <c r="E9" i="11"/>
  <c r="C28" i="11" l="1"/>
  <c r="E28" i="11" s="1"/>
  <c r="I15" i="9"/>
  <c r="I17" i="9"/>
  <c r="J18" i="9"/>
  <c r="G17" i="9"/>
  <c r="J17" i="9" s="1"/>
  <c r="J16" i="9"/>
  <c r="G15" i="9"/>
  <c r="J15" i="9" s="1"/>
  <c r="J14" i="9"/>
  <c r="J13" i="9"/>
  <c r="I12" i="9"/>
  <c r="G12" i="9"/>
  <c r="G11" i="9"/>
  <c r="J11" i="9" s="1"/>
  <c r="I10" i="9"/>
  <c r="G10" i="9"/>
  <c r="G9" i="9" l="1"/>
  <c r="J9" i="9" s="1"/>
  <c r="I9" i="9"/>
  <c r="J12" i="9"/>
  <c r="J10" i="9"/>
  <c r="I34" i="7" l="1"/>
  <c r="H33" i="7"/>
  <c r="G33" i="7"/>
  <c r="I29" i="7"/>
  <c r="I28" i="7"/>
  <c r="H27" i="7"/>
  <c r="G27" i="7"/>
  <c r="I33" i="7" l="1"/>
  <c r="I27" i="7"/>
  <c r="I26" i="7" l="1"/>
  <c r="I25" i="7"/>
  <c r="H24" i="7"/>
  <c r="G24" i="7"/>
  <c r="I23" i="7"/>
  <c r="H22" i="7"/>
  <c r="G22" i="7"/>
  <c r="I21" i="7"/>
  <c r="H20" i="7"/>
  <c r="G20" i="7"/>
  <c r="H30" i="7"/>
  <c r="G30" i="7"/>
  <c r="I32" i="7"/>
  <c r="I31" i="7"/>
  <c r="I19" i="7"/>
  <c r="H18" i="7"/>
  <c r="G18" i="7"/>
  <c r="I22" i="7" l="1"/>
  <c r="I20" i="7"/>
  <c r="I24" i="7"/>
  <c r="I30" i="7"/>
  <c r="I18" i="7"/>
  <c r="G15" i="7" l="1"/>
  <c r="H15" i="7"/>
  <c r="I16" i="7"/>
  <c r="I17" i="7"/>
  <c r="H12" i="7"/>
  <c r="G12" i="7"/>
  <c r="I14" i="7"/>
  <c r="I13" i="7"/>
  <c r="H10" i="7"/>
  <c r="H9" i="7" s="1"/>
  <c r="G10" i="7"/>
  <c r="I11" i="7"/>
  <c r="G9" i="7" l="1"/>
  <c r="I9" i="7" s="1"/>
  <c r="I10" i="7"/>
  <c r="I15" i="7"/>
  <c r="I12" i="7"/>
</calcChain>
</file>

<file path=xl/sharedStrings.xml><?xml version="1.0" encoding="utf-8"?>
<sst xmlns="http://schemas.openxmlformats.org/spreadsheetml/2006/main" count="249" uniqueCount="124">
  <si>
    <t>ORJ</t>
  </si>
  <si>
    <t>Neinvestiční převody z Národního fondu</t>
  </si>
  <si>
    <t>TP programu ČR-Sasko</t>
  </si>
  <si>
    <t>TP programu ČR-Polsko</t>
  </si>
  <si>
    <t>Neinvestiční přijaté transfery od regionálních rad</t>
  </si>
  <si>
    <t>Cíl 3 ČR-DE Management invaz.druhů v Euroreg.Nisa</t>
  </si>
  <si>
    <t>x</t>
  </si>
  <si>
    <t>Příjmy a finanční zdroje 2013</t>
  </si>
  <si>
    <t>Přijaté transfery (dotace) a vratky</t>
  </si>
  <si>
    <t>v Kč</t>
  </si>
  <si>
    <t>č.a.</t>
  </si>
  <si>
    <t>§</t>
  </si>
  <si>
    <t>pol.</t>
  </si>
  <si>
    <t>ÚZ</t>
  </si>
  <si>
    <t>ukazatel</t>
  </si>
  <si>
    <t>SR 2013</t>
  </si>
  <si>
    <t>UR                    2013</t>
  </si>
  <si>
    <t>Přijaté dotace a příspěvky</t>
  </si>
  <si>
    <t>OP LZZ - Projekt Vzdělávání v eGon centru LK</t>
  </si>
  <si>
    <t>Neinvestiční přijaté transfery od mezinárodních institucí</t>
  </si>
  <si>
    <t>Ostatní neinvestiční přijaté transfery ze státního rozpočtu</t>
  </si>
  <si>
    <t>Splátky půjčených prostředků od obecně prospěšných společností a podobných subjektů</t>
  </si>
  <si>
    <t>OPŽP - Implementace Natura 2000 v LK - II. etapa</t>
  </si>
  <si>
    <t>OP LZZ -Efektivní řízení lidských zdrojů KÚLK</t>
  </si>
  <si>
    <t>Neinvestiční přijaté transfery ze státních fondů</t>
  </si>
  <si>
    <t>Splátky půjčených prostředků od příspěvkových organizací</t>
  </si>
  <si>
    <t>0830060000</t>
  </si>
  <si>
    <t>0850060000</t>
  </si>
  <si>
    <t>0830050000</t>
  </si>
  <si>
    <t>0830080000</t>
  </si>
  <si>
    <t>0450121413</t>
  </si>
  <si>
    <t>0000</t>
  </si>
  <si>
    <t>00000000</t>
  </si>
  <si>
    <t>příloha č. 1 k ZR-RO č. 202/13</t>
  </si>
  <si>
    <t>Změna rozpočtu - rozpočtové opatření č. 202/13</t>
  </si>
  <si>
    <t>Změny ZR-RO č.202/13</t>
  </si>
  <si>
    <t>Ekonomický odbor</t>
  </si>
  <si>
    <t>Kapitola 923 03 - Spolufinancování EU</t>
  </si>
  <si>
    <t>v tis. Kč</t>
  </si>
  <si>
    <t>uk.</t>
  </si>
  <si>
    <t>č.a. (ORG)</t>
  </si>
  <si>
    <t>S P O L U F I N A N C O V Á N Í   E U</t>
  </si>
  <si>
    <t>UR I  2013</t>
  </si>
  <si>
    <t>UR II  2013</t>
  </si>
  <si>
    <t>Běžné a kapitálové výdaje odboru - celkem</t>
  </si>
  <si>
    <t>SU</t>
  </si>
  <si>
    <t>Kofinancování ROP a TOP</t>
  </si>
  <si>
    <t>Nespecifikované rezervy</t>
  </si>
  <si>
    <t>Kurzové rodíly a transakční náklady projektů EU</t>
  </si>
  <si>
    <t>Realizované kurzové ztráty</t>
  </si>
  <si>
    <t>Služby peněžních ústavů</t>
  </si>
  <si>
    <t>Vratky z předfin. projektů EU resortu dopravy</t>
  </si>
  <si>
    <t>ROP - podíl SR - silniční infrastruktura</t>
  </si>
  <si>
    <t>změny ZR-RO 202/13</t>
  </si>
  <si>
    <t>Zdrojová část rozpočtu LK 2013</t>
  </si>
  <si>
    <t xml:space="preserve">pol. 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</si>
  <si>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</si>
  <si>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</si>
  <si>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</si>
  <si>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</si>
  <si>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</si>
  <si>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</si>
  <si>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</si>
  <si>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</si>
  <si>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</si>
  <si>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</si>
  <si>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</si>
  <si>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</si>
  <si>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</si>
  <si>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</si>
  <si>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</si>
  <si>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</si>
  <si>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</si>
  <si>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</si>
  <si>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</si>
  <si>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</si>
  <si>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</si>
  <si>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</si>
  <si>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</si>
  <si>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</si>
  <si>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</si>
  <si>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</si>
  <si>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</si>
  <si>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</si>
  <si>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</si>
  <si>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2012</t>
  </si>
  <si>
    <t>8115</t>
  </si>
  <si>
    <t>2. Zapojení  zvl.účtů z r. 2012</t>
  </si>
  <si>
    <t>3. Zapojení výsl. hosp.2012</t>
  </si>
  <si>
    <t>4. úvěr</t>
  </si>
  <si>
    <t>5. uhrazené splátky dlouhod.půjč.</t>
  </si>
  <si>
    <t xml:space="preserve">Z d r o j e  L K   c e l k e m </t>
  </si>
  <si>
    <t>Výdajová část rozpočtu LK 2013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</si>
  <si>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</si>
  <si>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</si>
  <si>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</si>
  <si>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</si>
  <si>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</si>
  <si>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</si>
  <si>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 915-energie</t>
  </si>
  <si>
    <t>Kap.916-úč.neinv.dot.-škol.</t>
  </si>
  <si>
    <t>Kap.919-VPS</t>
  </si>
  <si>
    <t>Kap.920-kapitálové výdaje</t>
  </si>
  <si>
    <t>6xxx</t>
  </si>
  <si>
    <t>Kap.921-úč.invest.dotace-škol.</t>
  </si>
  <si>
    <t>Kap.923-spolufinanc. EU</t>
  </si>
  <si>
    <t>5-6xxx</t>
  </si>
  <si>
    <t>Kap.924-úvěry</t>
  </si>
  <si>
    <t>Kap.925-sociální fond</t>
  </si>
  <si>
    <t>Kap.926-dotační fond</t>
  </si>
  <si>
    <t>Kap.931-krizový fond</t>
  </si>
  <si>
    <t>Kap.932-fond ochrany vod</t>
  </si>
  <si>
    <t>Kap.933-fond požární ochrany</t>
  </si>
  <si>
    <t xml:space="preserve">Kap.934-lesnický fond </t>
  </si>
  <si>
    <t>Kap.935-grantový fond</t>
  </si>
  <si>
    <t>Kap.936-fond kulturního dědictví</t>
  </si>
  <si>
    <t xml:space="preserve">V ý d a je   c e l k e m </t>
  </si>
  <si>
    <t>neinv. dotace od regionálních rad</t>
  </si>
  <si>
    <t>neinv.  Dotace  od mezinár. Institucí</t>
  </si>
  <si>
    <t>ZR-RO č. 202/13</t>
  </si>
  <si>
    <t>OP NS - Partnerství v projektu Label-Vision</t>
  </si>
  <si>
    <t>ROP - Marketingový projekt LK v oblasti cest. ruchu</t>
  </si>
  <si>
    <t>Vyšší odborná škola mezinárodního obchodu a obchodní akademie Jablonec n.N. - splátka půjčky</t>
  </si>
  <si>
    <t>Společnost pro Lužické hory, o.s.  Jablonné v Podještědí - splátka půjčky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</si>
</sst>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00000000"/>
    <numFmt numFmtId="166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rgb="FF0000FF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11"/>
      <color rgb="FF0000FF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Arial CE"/>
      <charset val="238"/>
    </font>
    <font>
      <b/>
      <sz val="10"/>
      <color indexed="21"/>
      <name val="Arial"/>
      <family val="2"/>
      <charset val="238"/>
    </font>
    <font>
      <b/>
      <u/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</cellStyleXfs>
  <cellXfs count="170">
    <xf numFmtId="0" fontId="0" fillId="0" borderId="0" xfId="0"/>
    <xf numFmtId="4" fontId="9" fillId="0" borderId="1" xfId="0" applyNumberFormat="1" applyFont="1" applyFill="1" applyBorder="1" applyAlignment="1">
      <alignment vertical="center"/>
    </xf>
    <xf numFmtId="49" fontId="2" fillId="0" borderId="0" xfId="2" applyNumberFormat="1" applyFill="1" applyAlignment="1">
      <alignment horizontal="center"/>
    </xf>
    <xf numFmtId="0" fontId="2" fillId="0" borderId="0" xfId="2" applyFill="1" applyAlignment="1">
      <alignment horizontal="left" indent="1"/>
    </xf>
    <xf numFmtId="0" fontId="2" fillId="0" borderId="0" xfId="2" applyFill="1" applyAlignment="1">
      <alignment wrapText="1"/>
    </xf>
    <xf numFmtId="0" fontId="2" fillId="0" borderId="0" xfId="2"/>
    <xf numFmtId="0" fontId="2" fillId="0" borderId="0" xfId="2" applyAlignment="1"/>
    <xf numFmtId="49" fontId="2" fillId="0" borderId="0" xfId="2" applyNumberFormat="1" applyAlignment="1">
      <alignment horizontal="center"/>
    </xf>
    <xf numFmtId="0" fontId="2" fillId="0" borderId="0" xfId="2" applyAlignment="1">
      <alignment horizontal="left" indent="1"/>
    </xf>
    <xf numFmtId="0" fontId="2" fillId="0" borderId="0" xfId="2" applyAlignment="1">
      <alignment wrapText="1"/>
    </xf>
    <xf numFmtId="0" fontId="6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 indent="1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right" vertical="center"/>
    </xf>
    <xf numFmtId="0" fontId="7" fillId="0" borderId="0" xfId="0" applyFont="1" applyFill="1"/>
    <xf numFmtId="0" fontId="6" fillId="4" borderId="15" xfId="0" applyFont="1" applyFill="1" applyBorder="1" applyAlignment="1">
      <alignment horizontal="center" vertical="center"/>
    </xf>
    <xf numFmtId="49" fontId="6" fillId="4" borderId="16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 wrapText="1" indent="1"/>
    </xf>
    <xf numFmtId="4" fontId="6" fillId="4" borderId="16" xfId="0" applyNumberFormat="1" applyFont="1" applyFill="1" applyBorder="1" applyAlignment="1">
      <alignment horizontal="center" vertical="center" wrapText="1"/>
    </xf>
    <xf numFmtId="4" fontId="6" fillId="4" borderId="18" xfId="0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vertical="center"/>
    </xf>
    <xf numFmtId="4" fontId="9" fillId="0" borderId="3" xfId="0" applyNumberFormat="1" applyFont="1" applyFill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2" fontId="7" fillId="0" borderId="8" xfId="0" applyNumberFormat="1" applyFont="1" applyFill="1" applyBorder="1" applyAlignment="1">
      <alignment vertical="center"/>
    </xf>
    <xf numFmtId="0" fontId="3" fillId="0" borderId="19" xfId="1" applyFont="1" applyBorder="1" applyAlignment="1">
      <alignment horizontal="center" vertical="center"/>
    </xf>
    <xf numFmtId="2" fontId="7" fillId="0" borderId="20" xfId="0" applyNumberFormat="1" applyFont="1" applyFill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2" fontId="3" fillId="0" borderId="5" xfId="0" applyNumberFormat="1" applyFont="1" applyFill="1" applyBorder="1" applyAlignment="1">
      <alignment vertical="center"/>
    </xf>
    <xf numFmtId="4" fontId="3" fillId="0" borderId="5" xfId="0" applyNumberFormat="1" applyFont="1" applyFill="1" applyBorder="1" applyAlignment="1">
      <alignment vertical="center"/>
    </xf>
    <xf numFmtId="4" fontId="3" fillId="0" borderId="6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7" fillId="0" borderId="8" xfId="0" applyFont="1" applyFill="1" applyBorder="1" applyAlignment="1">
      <alignment horizontal="left" vertical="center"/>
    </xf>
    <xf numFmtId="4" fontId="7" fillId="0" borderId="8" xfId="0" applyNumberFormat="1" applyFont="1" applyFill="1" applyBorder="1" applyAlignment="1">
      <alignment vertical="center"/>
    </xf>
    <xf numFmtId="4" fontId="7" fillId="0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7" fillId="0" borderId="20" xfId="0" applyFont="1" applyFill="1" applyBorder="1" applyAlignment="1">
      <alignment horizontal="left" vertical="center"/>
    </xf>
    <xf numFmtId="4" fontId="7" fillId="0" borderId="20" xfId="0" applyNumberFormat="1" applyFont="1" applyFill="1" applyBorder="1" applyAlignment="1">
      <alignment vertical="center"/>
    </xf>
    <xf numFmtId="4" fontId="7" fillId="0" borderId="21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6" fillId="5" borderId="22" xfId="0" applyFont="1" applyFill="1" applyBorder="1" applyAlignment="1">
      <alignment horizontal="center" vertical="center"/>
    </xf>
    <xf numFmtId="49" fontId="6" fillId="5" borderId="23" xfId="0" applyNumberFormat="1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left" vertical="center" wrapText="1" indent="1"/>
    </xf>
    <xf numFmtId="4" fontId="6" fillId="5" borderId="23" xfId="0" applyNumberFormat="1" applyFont="1" applyFill="1" applyBorder="1" applyAlignment="1">
      <alignment horizontal="right" vertical="center" wrapText="1"/>
    </xf>
    <xf numFmtId="4" fontId="6" fillId="5" borderId="23" xfId="0" applyNumberFormat="1" applyFont="1" applyFill="1" applyBorder="1" applyAlignment="1">
      <alignment horizontal="right" vertical="center"/>
    </xf>
    <xf numFmtId="4" fontId="6" fillId="5" borderId="24" xfId="0" applyNumberFormat="1" applyFont="1" applyFill="1" applyBorder="1" applyAlignment="1">
      <alignment horizontal="right" vertical="center"/>
    </xf>
    <xf numFmtId="2" fontId="3" fillId="0" borderId="8" xfId="0" applyNumberFormat="1" applyFont="1" applyFill="1" applyBorder="1" applyAlignment="1">
      <alignment vertical="center"/>
    </xf>
    <xf numFmtId="4" fontId="3" fillId="0" borderId="8" xfId="0" applyNumberFormat="1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vertical="center"/>
    </xf>
    <xf numFmtId="49" fontId="9" fillId="0" borderId="1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center" vertical="center"/>
    </xf>
    <xf numFmtId="49" fontId="0" fillId="0" borderId="0" xfId="0" applyNumberFormat="1"/>
    <xf numFmtId="0" fontId="2" fillId="0" borderId="0" xfId="2" applyFill="1"/>
    <xf numFmtId="0" fontId="3" fillId="0" borderId="0" xfId="3" applyFont="1" applyFill="1" applyAlignment="1">
      <alignment horizontal="right"/>
    </xf>
    <xf numFmtId="0" fontId="2" fillId="0" borderId="0" xfId="2" applyFill="1" applyAlignment="1"/>
    <xf numFmtId="0" fontId="10" fillId="0" borderId="0" xfId="4" applyFill="1"/>
    <xf numFmtId="4" fontId="10" fillId="0" borderId="0" xfId="4" applyNumberFormat="1" applyFill="1"/>
    <xf numFmtId="0" fontId="0" fillId="0" borderId="0" xfId="0" applyFill="1"/>
    <xf numFmtId="49" fontId="19" fillId="0" borderId="0" xfId="4" applyNumberFormat="1" applyFont="1" applyBorder="1" applyAlignment="1">
      <alignment vertical="center" textRotation="90"/>
    </xf>
    <xf numFmtId="0" fontId="3" fillId="0" borderId="0" xfId="5" applyFont="1" applyFill="1" applyBorder="1" applyAlignment="1">
      <alignment horizontal="center"/>
    </xf>
    <xf numFmtId="49" fontId="3" fillId="0" borderId="0" xfId="5" applyNumberFormat="1" applyFont="1" applyFill="1" applyBorder="1" applyAlignment="1">
      <alignment horizontal="center"/>
    </xf>
    <xf numFmtId="165" fontId="3" fillId="0" borderId="0" xfId="5" applyNumberFormat="1" applyFont="1" applyFill="1" applyBorder="1" applyAlignment="1">
      <alignment horizontal="center"/>
    </xf>
    <xf numFmtId="0" fontId="3" fillId="0" borderId="0" xfId="5" applyFont="1" applyFill="1" applyBorder="1" applyAlignment="1">
      <alignment horizontal="left"/>
    </xf>
    <xf numFmtId="4" fontId="3" fillId="0" borderId="0" xfId="5" applyNumberFormat="1" applyFont="1" applyFill="1" applyBorder="1" applyAlignment="1">
      <alignment horizontal="left"/>
    </xf>
    <xf numFmtId="4" fontId="3" fillId="0" borderId="0" xfId="5" applyNumberFormat="1" applyFont="1" applyFill="1" applyBorder="1"/>
    <xf numFmtId="0" fontId="14" fillId="0" borderId="0" xfId="2" applyFont="1" applyAlignment="1">
      <alignment horizontal="center"/>
    </xf>
    <xf numFmtId="49" fontId="20" fillId="0" borderId="0" xfId="2" applyNumberFormat="1" applyFont="1" applyAlignment="1">
      <alignment horizontal="center"/>
    </xf>
    <xf numFmtId="4" fontId="1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right"/>
    </xf>
    <xf numFmtId="0" fontId="4" fillId="2" borderId="2" xfId="2" applyFont="1" applyFill="1" applyBorder="1" applyAlignment="1">
      <alignment vertical="center" wrapText="1"/>
    </xf>
    <xf numFmtId="0" fontId="4" fillId="2" borderId="26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4" fontId="4" fillId="2" borderId="3" xfId="2" applyNumberFormat="1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4" fillId="4" borderId="13" xfId="2" applyFont="1" applyFill="1" applyBorder="1" applyAlignment="1">
      <alignment horizontal="center" vertical="center"/>
    </xf>
    <xf numFmtId="0" fontId="4" fillId="4" borderId="13" xfId="6" applyFont="1" applyFill="1" applyBorder="1" applyAlignment="1">
      <alignment horizontal="left" vertical="center" wrapText="1"/>
    </xf>
    <xf numFmtId="4" fontId="4" fillId="4" borderId="13" xfId="2" applyNumberFormat="1" applyFont="1" applyFill="1" applyBorder="1" applyAlignment="1">
      <alignment vertical="center"/>
    </xf>
    <xf numFmtId="164" fontId="4" fillId="4" borderId="13" xfId="2" applyNumberFormat="1" applyFont="1" applyFill="1" applyBorder="1" applyAlignment="1">
      <alignment vertical="center"/>
    </xf>
    <xf numFmtId="4" fontId="4" fillId="4" borderId="14" xfId="2" applyNumberFormat="1" applyFont="1" applyFill="1" applyBorder="1" applyAlignment="1">
      <alignment vertical="center"/>
    </xf>
    <xf numFmtId="0" fontId="9" fillId="6" borderId="4" xfId="2" applyFont="1" applyFill="1" applyBorder="1" applyAlignment="1">
      <alignment horizontal="center" vertical="center" wrapText="1"/>
    </xf>
    <xf numFmtId="0" fontId="9" fillId="6" borderId="10" xfId="2" applyFont="1" applyFill="1" applyBorder="1" applyAlignment="1">
      <alignment horizontal="center" vertical="center" wrapText="1"/>
    </xf>
    <xf numFmtId="49" fontId="9" fillId="6" borderId="5" xfId="2" applyNumberFormat="1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left" vertical="center" wrapText="1"/>
    </xf>
    <xf numFmtId="4" fontId="9" fillId="6" borderId="5" xfId="2" applyNumberFormat="1" applyFont="1" applyFill="1" applyBorder="1" applyAlignment="1">
      <alignment vertical="center"/>
    </xf>
    <xf numFmtId="164" fontId="9" fillId="6" borderId="5" xfId="2" applyNumberFormat="1" applyFont="1" applyFill="1" applyBorder="1" applyAlignment="1">
      <alignment vertical="center"/>
    </xf>
    <xf numFmtId="4" fontId="9" fillId="6" borderId="6" xfId="2" applyNumberFormat="1" applyFont="1" applyFill="1" applyBorder="1" applyAlignment="1">
      <alignment vertical="center"/>
    </xf>
    <xf numFmtId="0" fontId="3" fillId="6" borderId="4" xfId="2" applyFont="1" applyFill="1" applyBorder="1" applyAlignment="1">
      <alignment horizontal="center" vertical="center" wrapText="1"/>
    </xf>
    <xf numFmtId="0" fontId="3" fillId="6" borderId="10" xfId="2" applyFont="1" applyFill="1" applyBorder="1" applyAlignment="1">
      <alignment horizontal="center" vertical="center" wrapText="1"/>
    </xf>
    <xf numFmtId="0" fontId="3" fillId="6" borderId="5" xfId="2" applyFont="1" applyFill="1" applyBorder="1" applyAlignment="1">
      <alignment horizontal="center" vertical="center" wrapText="1"/>
    </xf>
    <xf numFmtId="49" fontId="3" fillId="6" borderId="5" xfId="2" applyNumberFormat="1" applyFont="1" applyFill="1" applyBorder="1" applyAlignment="1">
      <alignment horizontal="center" vertical="center" wrapText="1"/>
    </xf>
    <xf numFmtId="0" fontId="3" fillId="6" borderId="5" xfId="2" applyFont="1" applyFill="1" applyBorder="1" applyAlignment="1">
      <alignment horizontal="left" vertical="center" wrapText="1"/>
    </xf>
    <xf numFmtId="4" fontId="3" fillId="6" borderId="5" xfId="2" applyNumberFormat="1" applyFont="1" applyFill="1" applyBorder="1" applyAlignment="1">
      <alignment vertical="center"/>
    </xf>
    <xf numFmtId="164" fontId="3" fillId="6" borderId="5" xfId="2" applyNumberFormat="1" applyFont="1" applyFill="1" applyBorder="1" applyAlignment="1">
      <alignment vertical="center"/>
    </xf>
    <xf numFmtId="4" fontId="3" fillId="6" borderId="6" xfId="2" applyNumberFormat="1" applyFont="1" applyFill="1" applyBorder="1" applyAlignment="1">
      <alignment vertical="center"/>
    </xf>
    <xf numFmtId="0" fontId="9" fillId="0" borderId="5" xfId="2" applyFont="1" applyFill="1" applyBorder="1" applyAlignment="1">
      <alignment horizontal="left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3" fillId="6" borderId="7" xfId="2" applyFont="1" applyFill="1" applyBorder="1" applyAlignment="1">
      <alignment horizontal="center" vertical="center" wrapText="1"/>
    </xf>
    <xf numFmtId="0" fontId="3" fillId="6" borderId="11" xfId="2" applyFont="1" applyFill="1" applyBorder="1" applyAlignment="1">
      <alignment horizontal="center" vertical="center" wrapText="1"/>
    </xf>
    <xf numFmtId="0" fontId="3" fillId="6" borderId="8" xfId="2" applyFont="1" applyFill="1" applyBorder="1" applyAlignment="1">
      <alignment horizontal="center" vertical="center" wrapText="1"/>
    </xf>
    <xf numFmtId="49" fontId="3" fillId="6" borderId="8" xfId="2" applyNumberFormat="1" applyFont="1" applyFill="1" applyBorder="1" applyAlignment="1">
      <alignment horizontal="center" vertical="center" wrapText="1"/>
    </xf>
    <xf numFmtId="0" fontId="3" fillId="6" borderId="8" xfId="2" applyFont="1" applyFill="1" applyBorder="1" applyAlignment="1">
      <alignment horizontal="left" vertical="center" wrapText="1"/>
    </xf>
    <xf numFmtId="4" fontId="3" fillId="6" borderId="8" xfId="2" applyNumberFormat="1" applyFont="1" applyFill="1" applyBorder="1" applyAlignment="1">
      <alignment vertical="center"/>
    </xf>
    <xf numFmtId="164" fontId="3" fillId="6" borderId="8" xfId="2" applyNumberFormat="1" applyFont="1" applyFill="1" applyBorder="1" applyAlignment="1">
      <alignment vertical="center"/>
    </xf>
    <xf numFmtId="4" fontId="3" fillId="6" borderId="9" xfId="2" applyNumberFormat="1" applyFont="1" applyFill="1" applyBorder="1" applyAlignment="1">
      <alignment vertical="center"/>
    </xf>
    <xf numFmtId="0" fontId="16" fillId="0" borderId="0" xfId="7" applyFont="1" applyFill="1"/>
    <xf numFmtId="0" fontId="16" fillId="0" borderId="0" xfId="7" applyFont="1" applyFill="1" applyAlignment="1">
      <alignment horizontal="right"/>
    </xf>
    <xf numFmtId="0" fontId="2" fillId="0" borderId="0" xfId="7"/>
    <xf numFmtId="0" fontId="15" fillId="7" borderId="15" xfId="7" applyFont="1" applyFill="1" applyBorder="1" applyAlignment="1">
      <alignment horizontal="center" vertical="center" wrapText="1"/>
    </xf>
    <xf numFmtId="0" fontId="15" fillId="7" borderId="16" xfId="7" applyFont="1" applyFill="1" applyBorder="1" applyAlignment="1">
      <alignment horizontal="center" vertical="center" wrapText="1"/>
    </xf>
    <xf numFmtId="0" fontId="17" fillId="0" borderId="12" xfId="7" applyFont="1" applyBorder="1" applyAlignment="1">
      <alignment vertical="center" wrapText="1"/>
    </xf>
    <xf numFmtId="0" fontId="17" fillId="0" borderId="13" xfId="7" applyFont="1" applyBorder="1" applyAlignment="1">
      <alignment horizontal="right" vertical="center" wrapText="1"/>
    </xf>
    <xf numFmtId="4" fontId="17" fillId="0" borderId="13" xfId="7" applyNumberFormat="1" applyFont="1" applyBorder="1" applyAlignment="1">
      <alignment horizontal="right" vertical="center" wrapText="1"/>
    </xf>
    <xf numFmtId="4" fontId="17" fillId="0" borderId="14" xfId="7" applyNumberFormat="1" applyFont="1" applyBorder="1" applyAlignment="1">
      <alignment horizontal="right" vertical="center" wrapText="1"/>
    </xf>
    <xf numFmtId="0" fontId="18" fillId="0" borderId="4" xfId="7" applyFont="1" applyBorder="1" applyAlignment="1">
      <alignment vertical="center" wrapText="1"/>
    </xf>
    <xf numFmtId="0" fontId="18" fillId="0" borderId="5" xfId="7" applyFont="1" applyBorder="1" applyAlignment="1">
      <alignment horizontal="right" vertical="center" wrapText="1"/>
    </xf>
    <xf numFmtId="4" fontId="18" fillId="0" borderId="5" xfId="7" applyNumberFormat="1" applyFont="1" applyBorder="1" applyAlignment="1">
      <alignment horizontal="right" vertical="center" wrapText="1"/>
    </xf>
    <xf numFmtId="4" fontId="18" fillId="0" borderId="5" xfId="7" applyNumberFormat="1" applyFont="1" applyBorder="1" applyAlignment="1">
      <alignment vertical="center"/>
    </xf>
    <xf numFmtId="4" fontId="18" fillId="0" borderId="6" xfId="7" applyNumberFormat="1" applyFont="1" applyBorder="1" applyAlignment="1">
      <alignment vertical="center"/>
    </xf>
    <xf numFmtId="4" fontId="18" fillId="0" borderId="13" xfId="7" applyNumberFormat="1" applyFont="1" applyBorder="1" applyAlignment="1">
      <alignment horizontal="right" vertical="center" wrapText="1"/>
    </xf>
    <xf numFmtId="0" fontId="17" fillId="0" borderId="4" xfId="7" applyFont="1" applyBorder="1" applyAlignment="1">
      <alignment vertical="center" wrapText="1"/>
    </xf>
    <xf numFmtId="4" fontId="17" fillId="0" borderId="5" xfId="7" applyNumberFormat="1" applyFont="1" applyBorder="1" applyAlignment="1">
      <alignment horizontal="right" vertical="center" wrapText="1"/>
    </xf>
    <xf numFmtId="4" fontId="17" fillId="0" borderId="6" xfId="7" applyNumberFormat="1" applyFont="1" applyBorder="1" applyAlignment="1">
      <alignment horizontal="right" vertical="center" wrapText="1"/>
    </xf>
    <xf numFmtId="4" fontId="18" fillId="0" borderId="6" xfId="7" applyNumberFormat="1" applyFont="1" applyBorder="1" applyAlignment="1">
      <alignment horizontal="right" vertical="center" wrapText="1"/>
    </xf>
    <xf numFmtId="0" fontId="17" fillId="0" borderId="5" xfId="7" applyFont="1" applyBorder="1" applyAlignment="1">
      <alignment horizontal="right" vertical="center" wrapText="1"/>
    </xf>
    <xf numFmtId="0" fontId="18" fillId="0" borderId="28" xfId="7" applyFont="1" applyBorder="1" applyAlignment="1">
      <alignment vertical="center" wrapText="1"/>
    </xf>
    <xf numFmtId="0" fontId="18" fillId="0" borderId="29" xfId="7" applyFont="1" applyBorder="1" applyAlignment="1">
      <alignment horizontal="right" vertical="center" wrapText="1"/>
    </xf>
    <xf numFmtId="4" fontId="18" fillId="0" borderId="29" xfId="7" applyNumberFormat="1" applyFont="1" applyBorder="1" applyAlignment="1">
      <alignment horizontal="right" vertical="center" wrapText="1"/>
    </xf>
    <xf numFmtId="4" fontId="18" fillId="0" borderId="30" xfId="7" applyNumberFormat="1" applyFont="1" applyBorder="1" applyAlignment="1">
      <alignment horizontal="right" vertical="center" wrapText="1"/>
    </xf>
    <xf numFmtId="0" fontId="17" fillId="0" borderId="15" xfId="7" applyFont="1" applyBorder="1" applyAlignment="1">
      <alignment vertical="center" wrapText="1"/>
    </xf>
    <xf numFmtId="0" fontId="17" fillId="0" borderId="16" xfId="7" applyFont="1" applyBorder="1" applyAlignment="1">
      <alignment horizontal="right" vertical="center" wrapText="1"/>
    </xf>
    <xf numFmtId="4" fontId="17" fillId="0" borderId="16" xfId="7" applyNumberFormat="1" applyFont="1" applyBorder="1" applyAlignment="1">
      <alignment horizontal="right" vertical="center" wrapText="1"/>
    </xf>
    <xf numFmtId="4" fontId="17" fillId="0" borderId="18" xfId="7" applyNumberFormat="1" applyFont="1" applyBorder="1" applyAlignment="1">
      <alignment horizontal="right" vertical="center" wrapText="1"/>
    </xf>
    <xf numFmtId="0" fontId="16" fillId="0" borderId="0" xfId="7" applyFont="1" applyFill="1" applyBorder="1"/>
    <xf numFmtId="166" fontId="16" fillId="0" borderId="27" xfId="7" applyNumberFormat="1" applyFont="1" applyFill="1" applyBorder="1" applyAlignment="1">
      <alignment horizontal="right"/>
    </xf>
    <xf numFmtId="0" fontId="18" fillId="0" borderId="12" xfId="7" applyFont="1" applyBorder="1" applyAlignment="1">
      <alignment horizontal="left" vertical="center" wrapText="1"/>
    </xf>
    <xf numFmtId="0" fontId="18" fillId="0" borderId="13" xfId="7" applyFont="1" applyBorder="1" applyAlignment="1">
      <alignment horizontal="right" vertical="center" wrapText="1"/>
    </xf>
    <xf numFmtId="4" fontId="18" fillId="0" borderId="14" xfId="7" applyNumberFormat="1" applyFont="1" applyBorder="1" applyAlignment="1">
      <alignment horizontal="right" vertical="center" wrapText="1"/>
    </xf>
    <xf numFmtId="0" fontId="18" fillId="0" borderId="4" xfId="7" applyFont="1" applyBorder="1" applyAlignment="1">
      <alignment horizontal="left" vertical="center" wrapText="1"/>
    </xf>
    <xf numFmtId="0" fontId="18" fillId="0" borderId="28" xfId="7" applyFont="1" applyBorder="1" applyAlignment="1">
      <alignment horizontal="left" vertical="center" wrapText="1"/>
    </xf>
    <xf numFmtId="4" fontId="18" fillId="0" borderId="31" xfId="7" applyNumberFormat="1" applyFont="1" applyBorder="1" applyAlignment="1">
      <alignment horizontal="right" vertical="center" wrapText="1"/>
    </xf>
    <xf numFmtId="4" fontId="18" fillId="0" borderId="25" xfId="7" applyNumberFormat="1" applyFont="1" applyBorder="1" applyAlignment="1">
      <alignment horizontal="right" vertical="center" wrapText="1"/>
    </xf>
    <xf numFmtId="0" fontId="17" fillId="0" borderId="15" xfId="7" applyFont="1" applyBorder="1" applyAlignment="1">
      <alignment horizontal="left" vertical="center" wrapText="1"/>
    </xf>
    <xf numFmtId="0" fontId="3" fillId="0" borderId="0" xfId="7" applyFont="1"/>
    <xf numFmtId="0" fontId="15" fillId="7" borderId="17" xfId="7" applyFont="1" applyFill="1" applyBorder="1" applyAlignment="1">
      <alignment horizontal="center" vertical="center" wrapText="1"/>
    </xf>
    <xf numFmtId="0" fontId="15" fillId="7" borderId="32" xfId="7" applyFont="1" applyFill="1" applyBorder="1" applyAlignment="1">
      <alignment horizontal="center" vertical="center" wrapText="1"/>
    </xf>
    <xf numFmtId="0" fontId="3" fillId="0" borderId="0" xfId="7" applyFont="1" applyAlignment="1">
      <alignment horizontal="center"/>
    </xf>
    <xf numFmtId="4" fontId="3" fillId="0" borderId="0" xfId="7" applyNumberFormat="1" applyFont="1"/>
    <xf numFmtId="0" fontId="18" fillId="0" borderId="4" xfId="7" applyFont="1" applyBorder="1" applyAlignment="1">
      <alignment horizontal="left" vertical="center" wrapText="1" indent="1"/>
    </xf>
    <xf numFmtId="164" fontId="17" fillId="0" borderId="16" xfId="7" applyNumberFormat="1" applyFont="1" applyBorder="1" applyAlignment="1">
      <alignment horizontal="right" vertical="center" wrapText="1"/>
    </xf>
    <xf numFmtId="164" fontId="18" fillId="0" borderId="13" xfId="7" applyNumberFormat="1" applyFont="1" applyBorder="1" applyAlignment="1">
      <alignment horizontal="right" vertical="center" wrapText="1"/>
    </xf>
    <xf numFmtId="164" fontId="18" fillId="0" borderId="5" xfId="7" applyNumberFormat="1" applyFont="1" applyBorder="1" applyAlignment="1">
      <alignment horizontal="right" vertical="center" wrapText="1"/>
    </xf>
    <xf numFmtId="4" fontId="0" fillId="0" borderId="0" xfId="0" applyNumberFormat="1"/>
    <xf numFmtId="0" fontId="21" fillId="7" borderId="27" xfId="7" applyFont="1" applyFill="1" applyBorder="1" applyAlignment="1">
      <alignment horizontal="center"/>
    </xf>
    <xf numFmtId="0" fontId="11" fillId="0" borderId="0" xfId="4" applyFont="1" applyFill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4" applyFont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8">
    <cellStyle name="Normální" xfId="0" builtinId="0"/>
    <cellStyle name="Normální 2" xfId="7"/>
    <cellStyle name="normální_2. Rozpočet 2007 - tabulky" xfId="4"/>
    <cellStyle name="Normální_List1" xfId="1"/>
    <cellStyle name="normální_Rozpis výdajů 03 bez PO" xfId="2"/>
    <cellStyle name="normální_Rozpis výdajů 03 bez PO 2" xfId="6"/>
    <cellStyle name="normální_Rozpis výdajů 03 bez PO 3" xfId="5"/>
    <cellStyle name="normální_Rozpočet 2004 (ZK)" xfId="3"/>
  </cellStyles>
  <dxfs count="0"/>
  <tableStyles count="0" defaultTableStyle="TableStyleMedium2" defaultPivotStyle="PivotStyleLight16"/>
  <colors>
    <mruColors>
      <color rgb="FFFFCC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lecknovav\Local%20Settings\Temporary%20Internet%20Files\Content.Outlook\RHTYX865\RO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lecknovav\Local%20Settings\Temporary%20Internet%20Files\Content.Outlook\RHTYX865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lecknovav\Local%20Settings\Temporary%20Internet%20Files\Content.Outlook\RHTYX865\RO%202012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 refreshError="1"/>
      <sheetData sheetId="1" refreshError="1">
        <row r="4">
          <cell r="M4">
            <v>60887</v>
          </cell>
        </row>
        <row r="135">
          <cell r="T135">
            <v>-46875</v>
          </cell>
        </row>
        <row r="180">
          <cell r="F180">
            <v>24000</v>
          </cell>
          <cell r="I180">
            <v>856.56</v>
          </cell>
          <cell r="J180">
            <v>182553.52</v>
          </cell>
          <cell r="K180">
            <v>0</v>
          </cell>
          <cell r="L180">
            <v>0</v>
          </cell>
          <cell r="N180">
            <v>40.479999999999997</v>
          </cell>
          <cell r="O180">
            <v>79520.92</v>
          </cell>
          <cell r="P180">
            <v>253299.98</v>
          </cell>
        </row>
        <row r="225">
          <cell r="C225">
            <v>2108256.29</v>
          </cell>
          <cell r="D225">
            <v>216656.527</v>
          </cell>
          <cell r="E225">
            <v>1315.3200000000002</v>
          </cell>
          <cell r="G225">
            <v>607.19000000000005</v>
          </cell>
          <cell r="H225">
            <v>3514223.3004699997</v>
          </cell>
          <cell r="Q225">
            <v>699006.93399999989</v>
          </cell>
          <cell r="S225">
            <v>254989.98</v>
          </cell>
        </row>
      </sheetData>
      <sheetData sheetId="2" refreshError="1">
        <row r="119">
          <cell r="B119">
            <v>31605.08</v>
          </cell>
        </row>
        <row r="134">
          <cell r="Q134">
            <v>3</v>
          </cell>
          <cell r="R134">
            <v>3</v>
          </cell>
          <cell r="T134">
            <v>41</v>
          </cell>
        </row>
        <row r="135">
          <cell r="O135">
            <v>3</v>
          </cell>
          <cell r="S135">
            <v>12042.17</v>
          </cell>
        </row>
        <row r="180">
          <cell r="P180">
            <v>68585.667520000003</v>
          </cell>
        </row>
        <row r="225">
          <cell r="B225">
            <v>31805.08</v>
          </cell>
          <cell r="C225">
            <v>210455</v>
          </cell>
          <cell r="D225">
            <v>891494.29</v>
          </cell>
          <cell r="E225">
            <v>765062.57900000003</v>
          </cell>
          <cell r="F225">
            <v>152320</v>
          </cell>
          <cell r="G225">
            <v>3446885.5479900008</v>
          </cell>
          <cell r="H225">
            <v>63953.909999999989</v>
          </cell>
          <cell r="I225">
            <v>518768.15699999995</v>
          </cell>
          <cell r="K225">
            <v>835336.0299999998</v>
          </cell>
          <cell r="L225">
            <v>301584.98</v>
          </cell>
          <cell r="M225">
            <v>5445.5886300000002</v>
          </cell>
          <cell r="N225">
            <v>45550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0"/>
  <sheetViews>
    <sheetView zoomScaleNormal="100" workbookViewId="0">
      <selection activeCell="J7" sqref="J7"/>
    </sheetView>
  </sheetViews>
  <sheetFormatPr defaultRowHeight="12.75" x14ac:dyDescent="0.2"/>
  <cols>
    <col min="1" max="1" width="36.5703125" style="118" bestFit="1" customWidth="1"/>
    <col min="2" max="2" width="7.28515625" style="118" customWidth="1"/>
    <col min="3" max="3" width="13.85546875" style="118" customWidth="1"/>
    <col min="4" max="4" width="13.7109375" style="118" customWidth="1"/>
    <col min="5" max="5" width="14.140625" style="118" customWidth="1"/>
    <col min="6" max="9" width="9.140625" style="118"/>
    <col min="10" max="10" width="13.140625" style="154" customWidth="1"/>
    <col min="11" max="16384" width="9.140625" style="118"/>
  </cols>
  <sheetData>
    <row r="3" spans="1:10" ht="13.5" thickBot="1" x14ac:dyDescent="0.25">
      <c r="A3" s="164" t="s">
        <v>54</v>
      </c>
      <c r="B3" s="164"/>
      <c r="C3" s="116"/>
      <c r="D3" s="116"/>
      <c r="E3" s="117" t="s">
        <v>38</v>
      </c>
    </row>
    <row r="4" spans="1:10" ht="24.75" thickBot="1" x14ac:dyDescent="0.25">
      <c r="A4" s="119" t="s">
        <v>14</v>
      </c>
      <c r="B4" s="120" t="s">
        <v>55</v>
      </c>
      <c r="C4" s="155" t="s">
        <v>56</v>
      </c>
      <c r="D4" s="120" t="s">
        <v>119</v>
      </c>
      <c r="E4" s="156" t="s">
        <v>57</v>
      </c>
    </row>
    <row r="5" spans="1:10" ht="15" customHeight="1" x14ac:dyDescent="0.2">
      <c r="A5" s="121" t="s">
        <v>58</v>
      </c>
      <c r="B5" s="122" t="s">
        <v>59</v>
      </c>
      <c r="C5" s="123">
        <f>C6+C7+C8</f>
        <v>2326228.1369999996</v>
      </c>
      <c r="D5" s="123">
        <f>D6+D7+D8</f>
        <v>973.62800000000004</v>
      </c>
      <c r="E5" s="124">
        <f t="shared" ref="E5:E28" si="0">C5+D5</f>
        <v>2327201.7649999997</v>
      </c>
    </row>
    <row r="6" spans="1:10" ht="15" customHeight="1" x14ac:dyDescent="0.2">
      <c r="A6" s="125" t="s">
        <v>60</v>
      </c>
      <c r="B6" s="126" t="s">
        <v>61</v>
      </c>
      <c r="C6" s="127">
        <f>[1]příjmy!$C$225</f>
        <v>2108256.29</v>
      </c>
      <c r="D6" s="128">
        <f>[2]příjmy!$C$31</f>
        <v>0</v>
      </c>
      <c r="E6" s="129">
        <f t="shared" si="0"/>
        <v>2108256.29</v>
      </c>
      <c r="H6" s="157"/>
      <c r="I6" s="154"/>
      <c r="J6" s="158"/>
    </row>
    <row r="7" spans="1:10" ht="15" customHeight="1" x14ac:dyDescent="0.2">
      <c r="A7" s="125" t="s">
        <v>62</v>
      </c>
      <c r="B7" s="126" t="s">
        <v>63</v>
      </c>
      <c r="C7" s="127">
        <f>[1]příjmy!$D$225</f>
        <v>216656.527</v>
      </c>
      <c r="D7" s="161">
        <v>973.62800000000004</v>
      </c>
      <c r="E7" s="129">
        <f t="shared" si="0"/>
        <v>217630.155</v>
      </c>
      <c r="H7" s="157"/>
      <c r="I7" s="154"/>
    </row>
    <row r="8" spans="1:10" ht="15" customHeight="1" x14ac:dyDescent="0.2">
      <c r="A8" s="125" t="s">
        <v>64</v>
      </c>
      <c r="B8" s="126" t="s">
        <v>65</v>
      </c>
      <c r="C8" s="127">
        <f>[1]příjmy!$E$225</f>
        <v>1315.3200000000002</v>
      </c>
      <c r="D8" s="127">
        <f>[2]příjmy!$E$31</f>
        <v>0</v>
      </c>
      <c r="E8" s="129">
        <f t="shared" si="0"/>
        <v>1315.3200000000002</v>
      </c>
      <c r="H8" s="157"/>
      <c r="I8" s="154"/>
    </row>
    <row r="9" spans="1:10" ht="15" customHeight="1" x14ac:dyDescent="0.2">
      <c r="A9" s="131" t="s">
        <v>66</v>
      </c>
      <c r="B9" s="126" t="s">
        <v>67</v>
      </c>
      <c r="C9" s="132">
        <f>C10+C17</f>
        <v>3783168.0504699997</v>
      </c>
      <c r="D9" s="132">
        <f>D10+D17</f>
        <v>4322.85016</v>
      </c>
      <c r="E9" s="133">
        <f t="shared" si="0"/>
        <v>3787490.9006299996</v>
      </c>
      <c r="H9" s="157"/>
      <c r="I9" s="154"/>
    </row>
    <row r="10" spans="1:10" ht="15" customHeight="1" x14ac:dyDescent="0.2">
      <c r="A10" s="125" t="s">
        <v>68</v>
      </c>
      <c r="B10" s="126" t="s">
        <v>69</v>
      </c>
      <c r="C10" s="127">
        <f>C11+C12+C13+C15</f>
        <v>3600574.0504699997</v>
      </c>
      <c r="D10" s="162">
        <f>D11+D12+D13+D14+D15+D16</f>
        <v>4322.85016</v>
      </c>
      <c r="E10" s="134">
        <f t="shared" si="0"/>
        <v>3604896.9006299996</v>
      </c>
      <c r="H10" s="157"/>
      <c r="I10" s="154"/>
    </row>
    <row r="11" spans="1:10" ht="15" customHeight="1" x14ac:dyDescent="0.2">
      <c r="A11" s="125" t="s">
        <v>70</v>
      </c>
      <c r="B11" s="126" t="s">
        <v>71</v>
      </c>
      <c r="C11" s="127">
        <f>[1]příjmy!$M$4</f>
        <v>60887</v>
      </c>
      <c r="D11" s="127">
        <f>[2]příjmy!$I$16</f>
        <v>0</v>
      </c>
      <c r="E11" s="134">
        <f t="shared" si="0"/>
        <v>60887</v>
      </c>
      <c r="H11" s="157"/>
      <c r="I11" s="154"/>
    </row>
    <row r="12" spans="1:10" ht="15" customHeight="1" x14ac:dyDescent="0.2">
      <c r="A12" s="125" t="s">
        <v>72</v>
      </c>
      <c r="B12" s="126" t="s">
        <v>69</v>
      </c>
      <c r="C12" s="127">
        <f>[1]příjmy!$G$225+[1]příjmy!$H$225</f>
        <v>3514830.4904699996</v>
      </c>
      <c r="D12" s="162">
        <v>1523.34662</v>
      </c>
      <c r="E12" s="134">
        <f t="shared" si="0"/>
        <v>3516353.8370899996</v>
      </c>
      <c r="H12" s="157"/>
      <c r="I12" s="154"/>
    </row>
    <row r="13" spans="1:10" ht="15" customHeight="1" x14ac:dyDescent="0.2">
      <c r="A13" s="125" t="s">
        <v>73</v>
      </c>
      <c r="B13" s="126" t="s">
        <v>74</v>
      </c>
      <c r="C13" s="127">
        <f>[1]příjmy!$I$180</f>
        <v>856.56</v>
      </c>
      <c r="D13" s="127">
        <v>0</v>
      </c>
      <c r="E13" s="134">
        <f>SUM(C13:D13)</f>
        <v>856.56</v>
      </c>
    </row>
    <row r="14" spans="1:10" ht="15" customHeight="1" x14ac:dyDescent="0.2">
      <c r="A14" s="125" t="s">
        <v>75</v>
      </c>
      <c r="B14" s="126">
        <v>4121</v>
      </c>
      <c r="C14" s="127">
        <f>[1]příjmy!$F$180</f>
        <v>24000</v>
      </c>
      <c r="D14" s="127">
        <v>0</v>
      </c>
      <c r="E14" s="134">
        <f>SUM(C14:D14)</f>
        <v>24000</v>
      </c>
    </row>
    <row r="15" spans="1:10" ht="15" customHeight="1" x14ac:dyDescent="0.2">
      <c r="A15" s="159" t="s">
        <v>117</v>
      </c>
      <c r="B15" s="126">
        <v>4123</v>
      </c>
      <c r="C15" s="127">
        <f>[1]příjmy!$F$180</f>
        <v>24000</v>
      </c>
      <c r="D15" s="162">
        <v>192.86104</v>
      </c>
      <c r="E15" s="134">
        <f>SUM(C15:D15)</f>
        <v>24192.86104</v>
      </c>
    </row>
    <row r="16" spans="1:10" ht="15" customHeight="1" x14ac:dyDescent="0.2">
      <c r="A16" s="159" t="s">
        <v>118</v>
      </c>
      <c r="B16" s="126">
        <v>4123</v>
      </c>
      <c r="C16" s="127">
        <f>[1]příjmy!$F$180</f>
        <v>24000</v>
      </c>
      <c r="D16" s="162">
        <v>2606.6424999999999</v>
      </c>
      <c r="E16" s="134">
        <f>SUM(C16:D16)</f>
        <v>26606.642500000002</v>
      </c>
    </row>
    <row r="17" spans="1:5" ht="15" customHeight="1" x14ac:dyDescent="0.2">
      <c r="A17" s="125" t="s">
        <v>76</v>
      </c>
      <c r="B17" s="126" t="s">
        <v>77</v>
      </c>
      <c r="C17" s="127">
        <f>C18+C19+C20</f>
        <v>182594</v>
      </c>
      <c r="D17" s="127">
        <f>D18+D19+D20</f>
        <v>0</v>
      </c>
      <c r="E17" s="134">
        <f t="shared" si="0"/>
        <v>182594</v>
      </c>
    </row>
    <row r="18" spans="1:5" ht="15" customHeight="1" x14ac:dyDescent="0.2">
      <c r="A18" s="125" t="s">
        <v>78</v>
      </c>
      <c r="B18" s="126" t="s">
        <v>77</v>
      </c>
      <c r="C18" s="127">
        <f>[1]příjmy!$N$180+[1]příjmy!$J$180</f>
        <v>182594</v>
      </c>
      <c r="D18" s="127">
        <f>[2]příjmy!$H$16</f>
        <v>0</v>
      </c>
      <c r="E18" s="134">
        <f t="shared" si="0"/>
        <v>182594</v>
      </c>
    </row>
    <row r="19" spans="1:5" ht="15" customHeight="1" x14ac:dyDescent="0.2">
      <c r="A19" s="125" t="s">
        <v>79</v>
      </c>
      <c r="B19" s="126">
        <v>4221</v>
      </c>
      <c r="C19" s="127">
        <f>[1]příjmy!$L$180</f>
        <v>0</v>
      </c>
      <c r="D19" s="127">
        <v>0</v>
      </c>
      <c r="E19" s="134">
        <f>SUM(C19:D19)</f>
        <v>0</v>
      </c>
    </row>
    <row r="20" spans="1:5" ht="15" customHeight="1" x14ac:dyDescent="0.2">
      <c r="A20" s="125" t="s">
        <v>80</v>
      </c>
      <c r="B20" s="126">
        <v>4232</v>
      </c>
      <c r="C20" s="127">
        <f>[1]příjmy!$K$180</f>
        <v>0</v>
      </c>
      <c r="D20" s="127">
        <v>0</v>
      </c>
      <c r="E20" s="134">
        <f>SUM(C20:D20)</f>
        <v>0</v>
      </c>
    </row>
    <row r="21" spans="1:5" ht="15" customHeight="1" x14ac:dyDescent="0.2">
      <c r="A21" s="131" t="s">
        <v>81</v>
      </c>
      <c r="B21" s="135" t="s">
        <v>82</v>
      </c>
      <c r="C21" s="132">
        <f>C5+C9</f>
        <v>6109396.1874699993</v>
      </c>
      <c r="D21" s="132">
        <f>D5+D9</f>
        <v>5296.4781599999997</v>
      </c>
      <c r="E21" s="133">
        <f t="shared" si="0"/>
        <v>6114692.6656299997</v>
      </c>
    </row>
    <row r="22" spans="1:5" ht="15" customHeight="1" x14ac:dyDescent="0.2">
      <c r="A22" s="131" t="s">
        <v>83</v>
      </c>
      <c r="B22" s="135" t="s">
        <v>84</v>
      </c>
      <c r="C22" s="132">
        <f>SUM(C23:C27)</f>
        <v>1239942.814</v>
      </c>
      <c r="D22" s="132">
        <f>SUM(D23:D27)</f>
        <v>0</v>
      </c>
      <c r="E22" s="133">
        <f t="shared" si="0"/>
        <v>1239942.814</v>
      </c>
    </row>
    <row r="23" spans="1:5" ht="15" customHeight="1" x14ac:dyDescent="0.2">
      <c r="A23" s="125" t="s">
        <v>85</v>
      </c>
      <c r="B23" s="126" t="s">
        <v>86</v>
      </c>
      <c r="C23" s="127">
        <f>[1]příjmy!$O$180</f>
        <v>79520.92</v>
      </c>
      <c r="D23" s="127">
        <v>0</v>
      </c>
      <c r="E23" s="134">
        <f t="shared" si="0"/>
        <v>79520.92</v>
      </c>
    </row>
    <row r="24" spans="1:5" ht="15" customHeight="1" x14ac:dyDescent="0.2">
      <c r="A24" s="125" t="s">
        <v>87</v>
      </c>
      <c r="B24" s="126">
        <v>8115</v>
      </c>
      <c r="C24" s="127">
        <f>[1]příjmy!$P$180</f>
        <v>253299.98</v>
      </c>
      <c r="D24" s="127">
        <v>0</v>
      </c>
      <c r="E24" s="134">
        <f>SUM(C24:D24)</f>
        <v>253299.98</v>
      </c>
    </row>
    <row r="25" spans="1:5" ht="15" customHeight="1" x14ac:dyDescent="0.2">
      <c r="A25" s="125" t="s">
        <v>88</v>
      </c>
      <c r="B25" s="126" t="s">
        <v>86</v>
      </c>
      <c r="C25" s="127">
        <f>[1]příjmy!$Q$225</f>
        <v>699006.93399999989</v>
      </c>
      <c r="D25" s="127">
        <v>0</v>
      </c>
      <c r="E25" s="134">
        <f t="shared" si="0"/>
        <v>699006.93399999989</v>
      </c>
    </row>
    <row r="26" spans="1:5" ht="15" customHeight="1" x14ac:dyDescent="0.2">
      <c r="A26" s="125" t="s">
        <v>89</v>
      </c>
      <c r="B26" s="126">
        <v>8123</v>
      </c>
      <c r="C26" s="127">
        <f>[1]příjmy!$S$225</f>
        <v>254989.98</v>
      </c>
      <c r="D26" s="127">
        <f>[2]příjmy!$T$31</f>
        <v>0</v>
      </c>
      <c r="E26" s="134">
        <f>C26+D26</f>
        <v>254989.98</v>
      </c>
    </row>
    <row r="27" spans="1:5" ht="15" customHeight="1" thickBot="1" x14ac:dyDescent="0.25">
      <c r="A27" s="136" t="s">
        <v>90</v>
      </c>
      <c r="B27" s="137">
        <v>-8124</v>
      </c>
      <c r="C27" s="138">
        <f>[1]příjmy!$T$135</f>
        <v>-46875</v>
      </c>
      <c r="D27" s="138">
        <f>[2]příjmy!$O$16</f>
        <v>0</v>
      </c>
      <c r="E27" s="139">
        <f>C27+D27</f>
        <v>-46875</v>
      </c>
    </row>
    <row r="28" spans="1:5" ht="15" customHeight="1" thickBot="1" x14ac:dyDescent="0.25">
      <c r="A28" s="140" t="s">
        <v>91</v>
      </c>
      <c r="B28" s="141"/>
      <c r="C28" s="142">
        <f>C5+C9+C22</f>
        <v>7349339.0014699996</v>
      </c>
      <c r="D28" s="160">
        <f>D21+D22</f>
        <v>5296.4781599999997</v>
      </c>
      <c r="E28" s="143">
        <f t="shared" si="0"/>
        <v>7354635.47963</v>
      </c>
    </row>
    <row r="29" spans="1:5" ht="13.5" thickBot="1" x14ac:dyDescent="0.25">
      <c r="A29" s="164" t="s">
        <v>92</v>
      </c>
      <c r="B29" s="164"/>
      <c r="C29" s="144"/>
      <c r="D29" s="144"/>
      <c r="E29" s="145" t="s">
        <v>38</v>
      </c>
    </row>
    <row r="30" spans="1:5" ht="24.75" thickBot="1" x14ac:dyDescent="0.25">
      <c r="A30" s="119" t="s">
        <v>93</v>
      </c>
      <c r="B30" s="120" t="s">
        <v>12</v>
      </c>
      <c r="C30" s="155" t="s">
        <v>56</v>
      </c>
      <c r="D30" s="120" t="s">
        <v>119</v>
      </c>
      <c r="E30" s="156" t="s">
        <v>57</v>
      </c>
    </row>
    <row r="31" spans="1:5" ht="15" customHeight="1" x14ac:dyDescent="0.2">
      <c r="A31" s="146" t="s">
        <v>94</v>
      </c>
      <c r="B31" s="147" t="s">
        <v>95</v>
      </c>
      <c r="C31" s="130">
        <f>[1]výdaje!$B$225</f>
        <v>31805.08</v>
      </c>
      <c r="D31" s="130">
        <v>0</v>
      </c>
      <c r="E31" s="148">
        <f>C31+D31</f>
        <v>31805.08</v>
      </c>
    </row>
    <row r="32" spans="1:5" ht="15" customHeight="1" x14ac:dyDescent="0.2">
      <c r="A32" s="149" t="s">
        <v>96</v>
      </c>
      <c r="B32" s="126" t="s">
        <v>95</v>
      </c>
      <c r="C32" s="127">
        <f>[1]výdaje!$C$225</f>
        <v>210455</v>
      </c>
      <c r="D32" s="130">
        <v>0</v>
      </c>
      <c r="E32" s="148">
        <f t="shared" ref="E32:E49" si="1">C32+D32</f>
        <v>210455</v>
      </c>
    </row>
    <row r="33" spans="1:5" ht="15" customHeight="1" x14ac:dyDescent="0.2">
      <c r="A33" s="149" t="s">
        <v>97</v>
      </c>
      <c r="B33" s="126" t="s">
        <v>95</v>
      </c>
      <c r="C33" s="127">
        <f>[1]výdaje!$D$225</f>
        <v>891494.29</v>
      </c>
      <c r="D33" s="130">
        <v>0</v>
      </c>
      <c r="E33" s="148">
        <f t="shared" si="1"/>
        <v>891494.29</v>
      </c>
    </row>
    <row r="34" spans="1:5" ht="15" customHeight="1" x14ac:dyDescent="0.2">
      <c r="A34" s="149" t="s">
        <v>98</v>
      </c>
      <c r="B34" s="126" t="s">
        <v>95</v>
      </c>
      <c r="C34" s="127">
        <f>[1]výdaje!$E$225</f>
        <v>765062.57900000003</v>
      </c>
      <c r="D34" s="130">
        <v>0</v>
      </c>
      <c r="E34" s="148">
        <f t="shared" si="1"/>
        <v>765062.57900000003</v>
      </c>
    </row>
    <row r="35" spans="1:5" ht="15" customHeight="1" x14ac:dyDescent="0.2">
      <c r="A35" s="149" t="s">
        <v>99</v>
      </c>
      <c r="B35" s="126" t="s">
        <v>95</v>
      </c>
      <c r="C35" s="127">
        <f>[1]výdaje!$F$225</f>
        <v>152320</v>
      </c>
      <c r="D35" s="130">
        <v>0</v>
      </c>
      <c r="E35" s="148">
        <f>C35+D35</f>
        <v>152320</v>
      </c>
    </row>
    <row r="36" spans="1:5" ht="15" customHeight="1" x14ac:dyDescent="0.2">
      <c r="A36" s="149" t="s">
        <v>100</v>
      </c>
      <c r="B36" s="126" t="s">
        <v>95</v>
      </c>
      <c r="C36" s="127">
        <f>[1]výdaje!$G$225</f>
        <v>3446885.5479900008</v>
      </c>
      <c r="D36" s="130">
        <v>0</v>
      </c>
      <c r="E36" s="148">
        <f t="shared" si="1"/>
        <v>3446885.5479900008</v>
      </c>
    </row>
    <row r="37" spans="1:5" ht="15" customHeight="1" x14ac:dyDescent="0.2">
      <c r="A37" s="149" t="s">
        <v>101</v>
      </c>
      <c r="B37" s="126" t="s">
        <v>95</v>
      </c>
      <c r="C37" s="127">
        <f>[1]výdaje!$H$225</f>
        <v>63953.909999999989</v>
      </c>
      <c r="D37" s="130">
        <f>[2]výdaje!$G$16</f>
        <v>0</v>
      </c>
      <c r="E37" s="148">
        <f t="shared" si="1"/>
        <v>63953.909999999989</v>
      </c>
    </row>
    <row r="38" spans="1:5" ht="15" customHeight="1" x14ac:dyDescent="0.2">
      <c r="A38" s="149" t="s">
        <v>102</v>
      </c>
      <c r="B38" s="126" t="s">
        <v>103</v>
      </c>
      <c r="C38" s="127">
        <f>[1]výdaje!$I$225</f>
        <v>518768.15699999995</v>
      </c>
      <c r="D38" s="130">
        <v>0</v>
      </c>
      <c r="E38" s="148">
        <f t="shared" si="1"/>
        <v>518768.15699999995</v>
      </c>
    </row>
    <row r="39" spans="1:5" ht="15" customHeight="1" x14ac:dyDescent="0.2">
      <c r="A39" s="149" t="s">
        <v>104</v>
      </c>
      <c r="B39" s="126" t="s">
        <v>103</v>
      </c>
      <c r="C39" s="127">
        <f>[3]výdaje!$J$390</f>
        <v>0</v>
      </c>
      <c r="D39" s="130">
        <f>[2]výdaje!$I$16</f>
        <v>0</v>
      </c>
      <c r="E39" s="148">
        <f t="shared" si="1"/>
        <v>0</v>
      </c>
    </row>
    <row r="40" spans="1:5" ht="15" customHeight="1" x14ac:dyDescent="0.2">
      <c r="A40" s="149" t="s">
        <v>105</v>
      </c>
      <c r="B40" s="126" t="s">
        <v>106</v>
      </c>
      <c r="C40" s="127">
        <f>[1]výdaje!$K$225</f>
        <v>835336.0299999998</v>
      </c>
      <c r="D40" s="161">
        <v>5296.4781599999997</v>
      </c>
      <c r="E40" s="148">
        <f t="shared" si="1"/>
        <v>840632.50815999985</v>
      </c>
    </row>
    <row r="41" spans="1:5" ht="15" customHeight="1" x14ac:dyDescent="0.2">
      <c r="A41" s="149" t="s">
        <v>107</v>
      </c>
      <c r="B41" s="126" t="s">
        <v>106</v>
      </c>
      <c r="C41" s="127">
        <f>[1]výdaje!$L$225</f>
        <v>301584.98</v>
      </c>
      <c r="D41" s="130">
        <v>0</v>
      </c>
      <c r="E41" s="148">
        <f t="shared" si="1"/>
        <v>301584.98</v>
      </c>
    </row>
    <row r="42" spans="1:5" ht="15" customHeight="1" x14ac:dyDescent="0.2">
      <c r="A42" s="149" t="s">
        <v>108</v>
      </c>
      <c r="B42" s="126" t="s">
        <v>95</v>
      </c>
      <c r="C42" s="127">
        <f>[1]výdaje!$M$225</f>
        <v>5445.5886300000002</v>
      </c>
      <c r="D42" s="130">
        <f>[2]výdaje!$L$16</f>
        <v>0</v>
      </c>
      <c r="E42" s="148">
        <f t="shared" si="1"/>
        <v>5445.5886300000002</v>
      </c>
    </row>
    <row r="43" spans="1:5" ht="15" customHeight="1" x14ac:dyDescent="0.2">
      <c r="A43" s="149" t="s">
        <v>109</v>
      </c>
      <c r="B43" s="126" t="s">
        <v>106</v>
      </c>
      <c r="C43" s="127">
        <f>[1]výdaje!$N$225</f>
        <v>45550</v>
      </c>
      <c r="D43" s="130">
        <v>0</v>
      </c>
      <c r="E43" s="148">
        <f>C43+D43</f>
        <v>45550</v>
      </c>
    </row>
    <row r="44" spans="1:5" ht="15" customHeight="1" x14ac:dyDescent="0.2">
      <c r="A44" s="149" t="s">
        <v>110</v>
      </c>
      <c r="B44" s="126" t="s">
        <v>106</v>
      </c>
      <c r="C44" s="127">
        <f>[1]výdaje!$O$135</f>
        <v>3</v>
      </c>
      <c r="D44" s="130">
        <v>0</v>
      </c>
      <c r="E44" s="148">
        <f t="shared" si="1"/>
        <v>3</v>
      </c>
    </row>
    <row r="45" spans="1:5" ht="15" customHeight="1" x14ac:dyDescent="0.2">
      <c r="A45" s="149" t="s">
        <v>111</v>
      </c>
      <c r="B45" s="126" t="s">
        <v>106</v>
      </c>
      <c r="C45" s="127">
        <f>[1]výdaje!$P$180</f>
        <v>68585.667520000003</v>
      </c>
      <c r="D45" s="130">
        <f>[2]výdaje!$N$16</f>
        <v>0</v>
      </c>
      <c r="E45" s="148">
        <f t="shared" si="1"/>
        <v>68585.667520000003</v>
      </c>
    </row>
    <row r="46" spans="1:5" ht="15" customHeight="1" x14ac:dyDescent="0.2">
      <c r="A46" s="149" t="s">
        <v>112</v>
      </c>
      <c r="B46" s="126" t="s">
        <v>106</v>
      </c>
      <c r="C46" s="127">
        <f>[1]výdaje!$Q$134</f>
        <v>3</v>
      </c>
      <c r="D46" s="130">
        <f>[2]výdaje!$O$16</f>
        <v>0</v>
      </c>
      <c r="E46" s="148">
        <f t="shared" si="1"/>
        <v>3</v>
      </c>
    </row>
    <row r="47" spans="1:5" ht="15" customHeight="1" x14ac:dyDescent="0.2">
      <c r="A47" s="149" t="s">
        <v>113</v>
      </c>
      <c r="B47" s="126" t="s">
        <v>106</v>
      </c>
      <c r="C47" s="127">
        <f>[1]výdaje!$R$134</f>
        <v>3</v>
      </c>
      <c r="D47" s="130">
        <f>[2]výdaje!$P$16</f>
        <v>0</v>
      </c>
      <c r="E47" s="148">
        <f t="shared" si="1"/>
        <v>3</v>
      </c>
    </row>
    <row r="48" spans="1:5" ht="15" customHeight="1" x14ac:dyDescent="0.2">
      <c r="A48" s="149" t="s">
        <v>114</v>
      </c>
      <c r="B48" s="126" t="s">
        <v>106</v>
      </c>
      <c r="C48" s="127">
        <f>[1]výdaje!$S$135</f>
        <v>12042.17</v>
      </c>
      <c r="D48" s="130">
        <f>[2]výdaje!$Q$16</f>
        <v>0</v>
      </c>
      <c r="E48" s="148">
        <f t="shared" si="1"/>
        <v>12042.17</v>
      </c>
    </row>
    <row r="49" spans="1:5" ht="15" customHeight="1" thickBot="1" x14ac:dyDescent="0.25">
      <c r="A49" s="150" t="s">
        <v>115</v>
      </c>
      <c r="B49" s="137" t="s">
        <v>106</v>
      </c>
      <c r="C49" s="138">
        <f>[1]výdaje!$T$134</f>
        <v>41</v>
      </c>
      <c r="D49" s="151">
        <f>[2]výdaje!$R$16</f>
        <v>0</v>
      </c>
      <c r="E49" s="152">
        <f t="shared" si="1"/>
        <v>41</v>
      </c>
    </row>
    <row r="50" spans="1:5" ht="15" customHeight="1" thickBot="1" x14ac:dyDescent="0.25">
      <c r="A50" s="153" t="s">
        <v>116</v>
      </c>
      <c r="B50" s="141"/>
      <c r="C50" s="142">
        <f>SUM(C31:C49)</f>
        <v>7349339.0001400001</v>
      </c>
      <c r="D50" s="160">
        <f>SUM(D31:D49)</f>
        <v>5296.4781599999997</v>
      </c>
      <c r="E50" s="143">
        <f>SUM(E31:E49)</f>
        <v>7354635.4782999996</v>
      </c>
    </row>
  </sheetData>
  <mergeCells count="2">
    <mergeCell ref="A3:B3"/>
    <mergeCell ref="A29:B29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>
    <oddHeader>&amp;C&amp;"Times New Roman,Tučné"&amp;11Vliv úprav na celkovou bilanci rozpočtu kraje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I35"/>
  <sheetViews>
    <sheetView topLeftCell="A32" workbookViewId="0">
      <selection activeCell="O34" sqref="O34"/>
    </sheetView>
  </sheetViews>
  <sheetFormatPr defaultRowHeight="15" x14ac:dyDescent="0.25"/>
  <cols>
    <col min="1" max="1" width="4.7109375" customWidth="1"/>
    <col min="2" max="2" width="9.5703125" style="60" bestFit="1" customWidth="1"/>
    <col min="3" max="3" width="5.140625" style="60" customWidth="1"/>
    <col min="4" max="4" width="5.5703125" style="60" customWidth="1"/>
    <col min="5" max="5" width="7.85546875" style="60" bestFit="1" customWidth="1"/>
    <col min="6" max="6" width="35.42578125" customWidth="1"/>
    <col min="7" max="7" width="7.140625" customWidth="1"/>
    <col min="8" max="8" width="11.42578125" bestFit="1" customWidth="1"/>
    <col min="9" max="9" width="10.85546875" customWidth="1"/>
  </cols>
  <sheetData>
    <row r="1" spans="1:9" s="5" customFormat="1" ht="12.75" x14ac:dyDescent="0.2">
      <c r="A1" s="2"/>
      <c r="B1" s="2"/>
      <c r="C1" s="2"/>
      <c r="D1" s="2"/>
      <c r="E1" s="2"/>
      <c r="F1" s="3"/>
      <c r="G1" s="4"/>
      <c r="H1" s="61"/>
      <c r="I1" s="62" t="s">
        <v>33</v>
      </c>
    </row>
    <row r="2" spans="1:9" s="6" customFormat="1" ht="18" x14ac:dyDescent="0.25">
      <c r="A2" s="165" t="s">
        <v>34</v>
      </c>
      <c r="B2" s="165"/>
      <c r="C2" s="165"/>
      <c r="D2" s="165"/>
      <c r="E2" s="165"/>
      <c r="F2" s="165"/>
      <c r="G2" s="165"/>
      <c r="H2" s="165"/>
      <c r="I2" s="165"/>
    </row>
    <row r="3" spans="1:9" s="6" customFormat="1" ht="12.75" x14ac:dyDescent="0.2">
      <c r="A3" s="2"/>
      <c r="B3" s="2"/>
      <c r="C3" s="2"/>
      <c r="D3" s="2"/>
      <c r="E3" s="2"/>
      <c r="F3" s="3"/>
      <c r="G3" s="4"/>
      <c r="H3" s="63"/>
      <c r="I3" s="63"/>
    </row>
    <row r="4" spans="1:9" s="6" customFormat="1" ht="15.75" x14ac:dyDescent="0.25">
      <c r="A4" s="166" t="s">
        <v>7</v>
      </c>
      <c r="B4" s="166"/>
      <c r="C4" s="166"/>
      <c r="D4" s="166"/>
      <c r="E4" s="166"/>
      <c r="F4" s="166"/>
      <c r="G4" s="166"/>
      <c r="H4" s="166"/>
      <c r="I4" s="166"/>
    </row>
    <row r="5" spans="1:9" s="6" customFormat="1" ht="12.75" x14ac:dyDescent="0.2">
      <c r="A5" s="7"/>
      <c r="B5" s="7"/>
      <c r="C5" s="7"/>
      <c r="D5" s="7"/>
      <c r="E5" s="7"/>
      <c r="F5" s="8"/>
      <c r="G5" s="9"/>
    </row>
    <row r="6" spans="1:9" s="6" customFormat="1" ht="12.75" x14ac:dyDescent="0.2">
      <c r="A6" s="167" t="s">
        <v>8</v>
      </c>
      <c r="B6" s="167"/>
      <c r="C6" s="167"/>
      <c r="D6" s="167"/>
      <c r="E6" s="167"/>
      <c r="F6" s="167"/>
      <c r="G6" s="167"/>
      <c r="H6" s="167"/>
      <c r="I6" s="167"/>
    </row>
    <row r="7" spans="1:9" s="16" customFormat="1" ht="12" thickBot="1" x14ac:dyDescent="0.25">
      <c r="A7" s="10"/>
      <c r="B7" s="11"/>
      <c r="C7" s="11"/>
      <c r="D7" s="11"/>
      <c r="E7" s="11"/>
      <c r="F7" s="12"/>
      <c r="G7" s="13"/>
      <c r="H7" s="14"/>
      <c r="I7" s="15" t="s">
        <v>9</v>
      </c>
    </row>
    <row r="8" spans="1:9" s="10" customFormat="1" ht="23.25" thickBot="1" x14ac:dyDescent="0.3">
      <c r="A8" s="17" t="s">
        <v>0</v>
      </c>
      <c r="B8" s="18" t="s">
        <v>10</v>
      </c>
      <c r="C8" s="18" t="s">
        <v>11</v>
      </c>
      <c r="D8" s="18" t="s">
        <v>12</v>
      </c>
      <c r="E8" s="18" t="s">
        <v>13</v>
      </c>
      <c r="F8" s="19" t="s">
        <v>14</v>
      </c>
      <c r="G8" s="20" t="s">
        <v>15</v>
      </c>
      <c r="H8" s="20" t="s">
        <v>35</v>
      </c>
      <c r="I8" s="21" t="s">
        <v>16</v>
      </c>
    </row>
    <row r="9" spans="1:9" s="10" customFormat="1" ht="18.75" customHeight="1" thickBot="1" x14ac:dyDescent="0.3">
      <c r="A9" s="47" t="s">
        <v>6</v>
      </c>
      <c r="B9" s="48" t="s">
        <v>6</v>
      </c>
      <c r="C9" s="48" t="s">
        <v>6</v>
      </c>
      <c r="D9" s="48" t="s">
        <v>6</v>
      </c>
      <c r="E9" s="48" t="s">
        <v>6</v>
      </c>
      <c r="F9" s="49" t="s">
        <v>17</v>
      </c>
      <c r="G9" s="50">
        <f>SUM(G10+G12+G15+G18+G30+G20+G22+G24+G27+G33)</f>
        <v>0</v>
      </c>
      <c r="H9" s="51">
        <f>SUM(H10+H12+H15+H18+H30+H20+H22+H24+H27+H33)</f>
        <v>5296478.16</v>
      </c>
      <c r="I9" s="52">
        <f>SUM(G9+H9)</f>
        <v>5296478.16</v>
      </c>
    </row>
    <row r="10" spans="1:9" s="34" customFormat="1" x14ac:dyDescent="0.25">
      <c r="A10" s="22">
        <v>2302</v>
      </c>
      <c r="B10" s="56">
        <v>1750130000</v>
      </c>
      <c r="C10" s="56" t="s">
        <v>6</v>
      </c>
      <c r="D10" s="56" t="s">
        <v>6</v>
      </c>
      <c r="E10" s="56" t="s">
        <v>6</v>
      </c>
      <c r="F10" s="33" t="s">
        <v>2</v>
      </c>
      <c r="G10" s="23">
        <f>SUM(G11)</f>
        <v>0</v>
      </c>
      <c r="H10" s="1">
        <f>SUM(H11)</f>
        <v>224395</v>
      </c>
      <c r="I10" s="24">
        <f>SUM(G10+H10)</f>
        <v>224395</v>
      </c>
    </row>
    <row r="11" spans="1:9" s="38" customFormat="1" ht="15.75" thickBot="1" x14ac:dyDescent="0.3">
      <c r="A11" s="25">
        <v>2302</v>
      </c>
      <c r="B11" s="57">
        <v>1750130000</v>
      </c>
      <c r="C11" s="57" t="s">
        <v>31</v>
      </c>
      <c r="D11" s="57">
        <v>4152</v>
      </c>
      <c r="E11" s="57">
        <v>41500000</v>
      </c>
      <c r="F11" s="35" t="s">
        <v>19</v>
      </c>
      <c r="G11" s="26">
        <v>0</v>
      </c>
      <c r="H11" s="36">
        <v>224395</v>
      </c>
      <c r="I11" s="37">
        <f>SUM(G11+H11)</f>
        <v>224395</v>
      </c>
    </row>
    <row r="12" spans="1:9" s="34" customFormat="1" x14ac:dyDescent="0.25">
      <c r="A12" s="22">
        <v>2302</v>
      </c>
      <c r="B12" s="56">
        <v>1750140000</v>
      </c>
      <c r="C12" s="56" t="s">
        <v>6</v>
      </c>
      <c r="D12" s="56" t="s">
        <v>6</v>
      </c>
      <c r="E12" s="56" t="s">
        <v>6</v>
      </c>
      <c r="F12" s="33" t="s">
        <v>3</v>
      </c>
      <c r="G12" s="23">
        <f>SUM(G13:G14)</f>
        <v>0</v>
      </c>
      <c r="H12" s="1">
        <f>SUM(H13:H14)</f>
        <v>123294.09000000001</v>
      </c>
      <c r="I12" s="24">
        <f>SUM(G12+H12)</f>
        <v>123294.09000000001</v>
      </c>
    </row>
    <row r="13" spans="1:9" s="40" customFormat="1" ht="22.5" x14ac:dyDescent="0.25">
      <c r="A13" s="29">
        <v>2302</v>
      </c>
      <c r="B13" s="58">
        <v>1750140000</v>
      </c>
      <c r="C13" s="58" t="s">
        <v>31</v>
      </c>
      <c r="D13" s="58">
        <v>4116</v>
      </c>
      <c r="E13" s="58">
        <v>41117007</v>
      </c>
      <c r="F13" s="39" t="s">
        <v>20</v>
      </c>
      <c r="G13" s="30">
        <v>0</v>
      </c>
      <c r="H13" s="31">
        <v>6849.71</v>
      </c>
      <c r="I13" s="32">
        <f t="shared" ref="I13:I14" si="0">SUM(G13+H13)</f>
        <v>6849.71</v>
      </c>
    </row>
    <row r="14" spans="1:9" s="38" customFormat="1" ht="15.75" thickBot="1" x14ac:dyDescent="0.3">
      <c r="A14" s="27">
        <v>2302</v>
      </c>
      <c r="B14" s="59">
        <v>1750140000</v>
      </c>
      <c r="C14" s="59" t="s">
        <v>31</v>
      </c>
      <c r="D14" s="59">
        <v>4118</v>
      </c>
      <c r="E14" s="59">
        <v>41595113</v>
      </c>
      <c r="F14" s="41" t="s">
        <v>1</v>
      </c>
      <c r="G14" s="28">
        <v>0</v>
      </c>
      <c r="H14" s="42">
        <v>116444.38</v>
      </c>
      <c r="I14" s="43">
        <f t="shared" si="0"/>
        <v>116444.38</v>
      </c>
    </row>
    <row r="15" spans="1:9" s="34" customFormat="1" ht="22.5" x14ac:dyDescent="0.25">
      <c r="A15" s="22">
        <v>2302</v>
      </c>
      <c r="B15" s="56">
        <v>1750410000</v>
      </c>
      <c r="C15" s="56" t="s">
        <v>6</v>
      </c>
      <c r="D15" s="56" t="s">
        <v>6</v>
      </c>
      <c r="E15" s="56" t="s">
        <v>6</v>
      </c>
      <c r="F15" s="33" t="s">
        <v>121</v>
      </c>
      <c r="G15" s="23">
        <f>SUM(G16:G17)</f>
        <v>0</v>
      </c>
      <c r="H15" s="1">
        <f>SUM(H16:H17)</f>
        <v>192861.04</v>
      </c>
      <c r="I15" s="24">
        <f>SUM(G15+H15)</f>
        <v>192861.04</v>
      </c>
    </row>
    <row r="16" spans="1:9" s="40" customFormat="1" x14ac:dyDescent="0.25">
      <c r="A16" s="29">
        <v>2302</v>
      </c>
      <c r="B16" s="58">
        <v>1750410000</v>
      </c>
      <c r="C16" s="58" t="s">
        <v>31</v>
      </c>
      <c r="D16" s="58">
        <v>4123</v>
      </c>
      <c r="E16" s="58">
        <v>38585005</v>
      </c>
      <c r="F16" s="39" t="s">
        <v>4</v>
      </c>
      <c r="G16" s="30">
        <v>0</v>
      </c>
      <c r="H16" s="31">
        <v>177223.66</v>
      </c>
      <c r="I16" s="32">
        <f t="shared" ref="I16:I17" si="1">SUM(G16+H16)</f>
        <v>177223.66</v>
      </c>
    </row>
    <row r="17" spans="1:9" s="38" customFormat="1" ht="15.75" thickBot="1" x14ac:dyDescent="0.3">
      <c r="A17" s="27">
        <v>2302</v>
      </c>
      <c r="B17" s="59">
        <v>1750410000</v>
      </c>
      <c r="C17" s="59" t="s">
        <v>31</v>
      </c>
      <c r="D17" s="59">
        <v>4123</v>
      </c>
      <c r="E17" s="59">
        <v>38185001</v>
      </c>
      <c r="F17" s="39" t="s">
        <v>4</v>
      </c>
      <c r="G17" s="28">
        <v>0</v>
      </c>
      <c r="H17" s="42">
        <v>15637.38</v>
      </c>
      <c r="I17" s="43">
        <f t="shared" si="1"/>
        <v>15637.38</v>
      </c>
    </row>
    <row r="18" spans="1:9" s="34" customFormat="1" x14ac:dyDescent="0.25">
      <c r="A18" s="22">
        <v>2308</v>
      </c>
      <c r="B18" s="56" t="s">
        <v>26</v>
      </c>
      <c r="C18" s="56" t="s">
        <v>6</v>
      </c>
      <c r="D18" s="56" t="s">
        <v>6</v>
      </c>
      <c r="E18" s="56" t="s">
        <v>6</v>
      </c>
      <c r="F18" s="33" t="s">
        <v>120</v>
      </c>
      <c r="G18" s="23">
        <f>SUM(G19)</f>
        <v>0</v>
      </c>
      <c r="H18" s="1">
        <f>SUM(H19)</f>
        <v>647815.47</v>
      </c>
      <c r="I18" s="24">
        <f>SUM(G18+H18)</f>
        <v>647815.47</v>
      </c>
    </row>
    <row r="19" spans="1:9" s="38" customFormat="1" ht="15.75" thickBot="1" x14ac:dyDescent="0.3">
      <c r="A19" s="25">
        <v>2308</v>
      </c>
      <c r="B19" s="57" t="s">
        <v>26</v>
      </c>
      <c r="C19" s="57" t="s">
        <v>31</v>
      </c>
      <c r="D19" s="57">
        <v>4152</v>
      </c>
      <c r="E19" s="57">
        <v>43500000</v>
      </c>
      <c r="F19" s="35" t="s">
        <v>19</v>
      </c>
      <c r="G19" s="26">
        <v>0</v>
      </c>
      <c r="H19" s="36">
        <v>647815.47</v>
      </c>
      <c r="I19" s="37">
        <f>SUM(G19:H19)</f>
        <v>647815.47</v>
      </c>
    </row>
    <row r="20" spans="1:9" s="34" customFormat="1" ht="22.5" x14ac:dyDescent="0.25">
      <c r="A20" s="22">
        <v>2312</v>
      </c>
      <c r="B20" s="56">
        <v>1250050000</v>
      </c>
      <c r="C20" s="56" t="s">
        <v>6</v>
      </c>
      <c r="D20" s="56" t="s">
        <v>6</v>
      </c>
      <c r="E20" s="56" t="s">
        <v>6</v>
      </c>
      <c r="F20" s="33" t="s">
        <v>18</v>
      </c>
      <c r="G20" s="23">
        <f>SUM(G21)</f>
        <v>0</v>
      </c>
      <c r="H20" s="1">
        <f>SUM(H21)</f>
        <v>30887.3</v>
      </c>
      <c r="I20" s="24">
        <f>SUM(G20+H20)</f>
        <v>30887.3</v>
      </c>
    </row>
    <row r="21" spans="1:9" s="38" customFormat="1" ht="23.25" thickBot="1" x14ac:dyDescent="0.3">
      <c r="A21" s="25">
        <v>2312</v>
      </c>
      <c r="B21" s="57">
        <v>1250050000</v>
      </c>
      <c r="C21" s="57" t="s">
        <v>31</v>
      </c>
      <c r="D21" s="57">
        <v>4116</v>
      </c>
      <c r="E21" s="57">
        <v>33514012</v>
      </c>
      <c r="F21" s="39" t="s">
        <v>20</v>
      </c>
      <c r="G21" s="26">
        <v>0</v>
      </c>
      <c r="H21" s="36">
        <v>30887.3</v>
      </c>
      <c r="I21" s="37">
        <f>SUM(G21:H21)</f>
        <v>30887.3</v>
      </c>
    </row>
    <row r="22" spans="1:9" s="34" customFormat="1" ht="22.5" x14ac:dyDescent="0.25">
      <c r="A22" s="22">
        <v>2315</v>
      </c>
      <c r="B22" s="56">
        <v>1550020000</v>
      </c>
      <c r="C22" s="56" t="s">
        <v>6</v>
      </c>
      <c r="D22" s="56" t="s">
        <v>6</v>
      </c>
      <c r="E22" s="56" t="s">
        <v>6</v>
      </c>
      <c r="F22" s="33" t="s">
        <v>23</v>
      </c>
      <c r="G22" s="23">
        <f>SUM(G23)</f>
        <v>0</v>
      </c>
      <c r="H22" s="1">
        <f>SUM(H23)</f>
        <v>1155464.5</v>
      </c>
      <c r="I22" s="24">
        <f>SUM(G22+H22)</f>
        <v>1155464.5</v>
      </c>
    </row>
    <row r="23" spans="1:9" s="38" customFormat="1" ht="23.25" thickBot="1" x14ac:dyDescent="0.3">
      <c r="A23" s="25">
        <v>2315</v>
      </c>
      <c r="B23" s="57">
        <v>1550020000</v>
      </c>
      <c r="C23" s="57" t="s">
        <v>31</v>
      </c>
      <c r="D23" s="57">
        <v>4116</v>
      </c>
      <c r="E23" s="57">
        <v>33514013</v>
      </c>
      <c r="F23" s="39" t="s">
        <v>20</v>
      </c>
      <c r="G23" s="26">
        <v>0</v>
      </c>
      <c r="H23" s="36">
        <v>1155464.5</v>
      </c>
      <c r="I23" s="37">
        <f>SUM(G23:H23)</f>
        <v>1155464.5</v>
      </c>
    </row>
    <row r="24" spans="1:9" s="34" customFormat="1" ht="22.5" x14ac:dyDescent="0.25">
      <c r="A24" s="22">
        <v>2308</v>
      </c>
      <c r="B24" s="56" t="s">
        <v>27</v>
      </c>
      <c r="C24" s="56" t="s">
        <v>6</v>
      </c>
      <c r="D24" s="56" t="s">
        <v>6</v>
      </c>
      <c r="E24" s="56" t="s">
        <v>6</v>
      </c>
      <c r="F24" s="46" t="s">
        <v>22</v>
      </c>
      <c r="G24" s="23">
        <f>SUM(G25:G26)</f>
        <v>0</v>
      </c>
      <c r="H24" s="1">
        <f>SUM(H25:H26)</f>
        <v>213700.73</v>
      </c>
      <c r="I24" s="24">
        <f>SUM(G24+H24)</f>
        <v>213700.73</v>
      </c>
    </row>
    <row r="25" spans="1:9" s="40" customFormat="1" x14ac:dyDescent="0.25">
      <c r="A25" s="29">
        <v>2308</v>
      </c>
      <c r="B25" s="58" t="s">
        <v>27</v>
      </c>
      <c r="C25" s="58" t="s">
        <v>31</v>
      </c>
      <c r="D25" s="58">
        <v>4113</v>
      </c>
      <c r="E25" s="58">
        <v>53190001</v>
      </c>
      <c r="F25" s="39" t="s">
        <v>24</v>
      </c>
      <c r="G25" s="30">
        <v>0</v>
      </c>
      <c r="H25" s="31">
        <v>10685.04</v>
      </c>
      <c r="I25" s="32">
        <f t="shared" ref="I25:I26" si="2">SUM(G25+H25)</f>
        <v>10685.04</v>
      </c>
    </row>
    <row r="26" spans="1:9" s="38" customFormat="1" ht="23.25" thickBot="1" x14ac:dyDescent="0.3">
      <c r="A26" s="27">
        <v>2308</v>
      </c>
      <c r="B26" s="59" t="s">
        <v>27</v>
      </c>
      <c r="C26" s="59" t="s">
        <v>31</v>
      </c>
      <c r="D26" s="59">
        <v>4116</v>
      </c>
      <c r="E26" s="59">
        <v>53515319</v>
      </c>
      <c r="F26" s="39" t="s">
        <v>20</v>
      </c>
      <c r="G26" s="28">
        <v>0</v>
      </c>
      <c r="H26" s="42">
        <v>203015.69</v>
      </c>
      <c r="I26" s="43">
        <f t="shared" si="2"/>
        <v>203015.69</v>
      </c>
    </row>
    <row r="27" spans="1:9" s="34" customFormat="1" ht="22.5" x14ac:dyDescent="0.25">
      <c r="A27" s="22">
        <v>2308</v>
      </c>
      <c r="B27" s="56" t="s">
        <v>28</v>
      </c>
      <c r="C27" s="56" t="s">
        <v>6</v>
      </c>
      <c r="D27" s="56" t="s">
        <v>6</v>
      </c>
      <c r="E27" s="56" t="s">
        <v>6</v>
      </c>
      <c r="F27" s="46" t="s">
        <v>5</v>
      </c>
      <c r="G27" s="23">
        <f>SUM(G28:G29)</f>
        <v>0</v>
      </c>
      <c r="H27" s="1">
        <f>SUM(H28:H29)</f>
        <v>1734432.03</v>
      </c>
      <c r="I27" s="24">
        <f>SUM(G27+H27)</f>
        <v>1734432.03</v>
      </c>
    </row>
    <row r="28" spans="1:9" s="40" customFormat="1" ht="22.5" x14ac:dyDescent="0.25">
      <c r="A28" s="29">
        <v>2308</v>
      </c>
      <c r="B28" s="58" t="s">
        <v>28</v>
      </c>
      <c r="C28" s="58" t="s">
        <v>31</v>
      </c>
      <c r="D28" s="58">
        <v>4152</v>
      </c>
      <c r="E28" s="58">
        <v>41500000</v>
      </c>
      <c r="F28" s="39" t="s">
        <v>19</v>
      </c>
      <c r="G28" s="30">
        <v>0</v>
      </c>
      <c r="H28" s="31">
        <v>1186523.31</v>
      </c>
      <c r="I28" s="32">
        <f t="shared" ref="I28:I29" si="3">SUM(G28+H28)</f>
        <v>1186523.31</v>
      </c>
    </row>
    <row r="29" spans="1:9" s="38" customFormat="1" ht="23.25" thickBot="1" x14ac:dyDescent="0.3">
      <c r="A29" s="27">
        <v>2308</v>
      </c>
      <c r="B29" s="59" t="s">
        <v>28</v>
      </c>
      <c r="C29" s="59" t="s">
        <v>31</v>
      </c>
      <c r="D29" s="59">
        <v>4152</v>
      </c>
      <c r="E29" s="59">
        <v>41500000</v>
      </c>
      <c r="F29" s="44" t="s">
        <v>19</v>
      </c>
      <c r="G29" s="28">
        <v>0</v>
      </c>
      <c r="H29" s="42">
        <v>547908.72</v>
      </c>
      <c r="I29" s="43">
        <f t="shared" si="3"/>
        <v>547908.72</v>
      </c>
    </row>
    <row r="30" spans="1:9" s="34" customFormat="1" ht="22.5" x14ac:dyDescent="0.25">
      <c r="A30" s="22">
        <v>2308</v>
      </c>
      <c r="B30" s="56" t="s">
        <v>29</v>
      </c>
      <c r="C30" s="56" t="s">
        <v>6</v>
      </c>
      <c r="D30" s="56" t="s">
        <v>6</v>
      </c>
      <c r="E30" s="56" t="s">
        <v>6</v>
      </c>
      <c r="F30" s="33" t="s">
        <v>123</v>
      </c>
      <c r="G30" s="23">
        <f>SUM(G31:G32)</f>
        <v>0</v>
      </c>
      <c r="H30" s="1">
        <f>SUM(H31:H32)</f>
        <v>713628</v>
      </c>
      <c r="I30" s="24">
        <f>SUM(G30+H30)</f>
        <v>713628</v>
      </c>
    </row>
    <row r="31" spans="1:9" s="40" customFormat="1" ht="22.5" x14ac:dyDescent="0.25">
      <c r="A31" s="29">
        <v>2308</v>
      </c>
      <c r="B31" s="58" t="s">
        <v>29</v>
      </c>
      <c r="C31" s="58" t="s">
        <v>31</v>
      </c>
      <c r="D31" s="58">
        <v>2420</v>
      </c>
      <c r="E31" s="58" t="s">
        <v>32</v>
      </c>
      <c r="F31" s="39" t="s">
        <v>21</v>
      </c>
      <c r="G31" s="30">
        <v>0</v>
      </c>
      <c r="H31" s="31">
        <v>500000</v>
      </c>
      <c r="I31" s="32">
        <f t="shared" ref="I31:I32" si="4">SUM(G31+H31)</f>
        <v>500000</v>
      </c>
    </row>
    <row r="32" spans="1:9" s="38" customFormat="1" ht="23.25" thickBot="1" x14ac:dyDescent="0.3">
      <c r="A32" s="27">
        <v>2308</v>
      </c>
      <c r="B32" s="59" t="s">
        <v>29</v>
      </c>
      <c r="C32" s="59" t="s">
        <v>31</v>
      </c>
      <c r="D32" s="59">
        <v>2420</v>
      </c>
      <c r="E32" s="59" t="s">
        <v>32</v>
      </c>
      <c r="F32" s="39" t="s">
        <v>21</v>
      </c>
      <c r="G32" s="28">
        <v>0</v>
      </c>
      <c r="H32" s="42">
        <v>213628</v>
      </c>
      <c r="I32" s="43">
        <f t="shared" si="4"/>
        <v>213628</v>
      </c>
    </row>
    <row r="33" spans="1:9" s="34" customFormat="1" ht="33.75" x14ac:dyDescent="0.25">
      <c r="A33" s="22">
        <v>2304</v>
      </c>
      <c r="B33" s="56" t="s">
        <v>30</v>
      </c>
      <c r="C33" s="56" t="s">
        <v>6</v>
      </c>
      <c r="D33" s="56" t="s">
        <v>6</v>
      </c>
      <c r="E33" s="56" t="s">
        <v>6</v>
      </c>
      <c r="F33" s="33" t="s">
        <v>122</v>
      </c>
      <c r="G33" s="23">
        <f>SUM(G34)</f>
        <v>0</v>
      </c>
      <c r="H33" s="1">
        <f>SUM(H34)</f>
        <v>260000</v>
      </c>
      <c r="I33" s="24">
        <f>SUM(G33+H33)</f>
        <v>260000</v>
      </c>
    </row>
    <row r="34" spans="1:9" s="45" customFormat="1" ht="23.25" thickBot="1" x14ac:dyDescent="0.3">
      <c r="A34" s="25">
        <v>2304</v>
      </c>
      <c r="B34" s="57" t="s">
        <v>30</v>
      </c>
      <c r="C34" s="57" t="s">
        <v>31</v>
      </c>
      <c r="D34" s="57">
        <v>2451</v>
      </c>
      <c r="E34" s="57" t="s">
        <v>32</v>
      </c>
      <c r="F34" s="44" t="s">
        <v>25</v>
      </c>
      <c r="G34" s="53">
        <v>0</v>
      </c>
      <c r="H34" s="54">
        <v>260000</v>
      </c>
      <c r="I34" s="55">
        <f>SUM(G34:H34)</f>
        <v>260000</v>
      </c>
    </row>
    <row r="35" spans="1:9" x14ac:dyDescent="0.25">
      <c r="H35" s="163"/>
    </row>
  </sheetData>
  <mergeCells count="3">
    <mergeCell ref="A2:I2"/>
    <mergeCell ref="A4:I4"/>
    <mergeCell ref="A6:I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66"/>
  </sheetPr>
  <dimension ref="A1:J18"/>
  <sheetViews>
    <sheetView tabSelected="1" topLeftCell="A9" workbookViewId="0">
      <selection activeCell="B17" sqref="B17"/>
    </sheetView>
  </sheetViews>
  <sheetFormatPr defaultRowHeight="15" x14ac:dyDescent="0.25"/>
  <cols>
    <col min="1" max="1" width="3.140625" customWidth="1"/>
    <col min="2" max="2" width="8.7109375" bestFit="1" customWidth="1"/>
    <col min="3" max="3" width="4.42578125" bestFit="1" customWidth="1"/>
    <col min="4" max="4" width="4.42578125" customWidth="1"/>
    <col min="5" max="5" width="7.85546875" bestFit="1" customWidth="1"/>
    <col min="6" max="6" width="31" bestFit="1" customWidth="1"/>
    <col min="7" max="7" width="6.85546875" bestFit="1" customWidth="1"/>
    <col min="8" max="9" width="9.5703125" bestFit="1" customWidth="1"/>
    <col min="10" max="10" width="9" customWidth="1"/>
  </cols>
  <sheetData>
    <row r="1" spans="1:10" x14ac:dyDescent="0.25">
      <c r="A1" s="63"/>
      <c r="B1" s="2"/>
      <c r="C1" s="63"/>
      <c r="D1" s="63"/>
      <c r="E1" s="63"/>
      <c r="F1" s="63"/>
      <c r="G1" s="63"/>
      <c r="H1" s="63"/>
      <c r="I1" s="5"/>
      <c r="J1" s="62" t="s">
        <v>33</v>
      </c>
    </row>
    <row r="2" spans="1:10" ht="18" x14ac:dyDescent="0.25">
      <c r="A2" s="165" t="s">
        <v>34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x14ac:dyDescent="0.25">
      <c r="A3" s="64"/>
      <c r="B3" s="64"/>
      <c r="C3" s="64"/>
      <c r="D3" s="64"/>
      <c r="E3" s="64"/>
      <c r="F3" s="64"/>
      <c r="G3" s="64"/>
      <c r="H3" s="64"/>
      <c r="I3" s="65"/>
      <c r="J3" s="66"/>
    </row>
    <row r="4" spans="1:10" ht="15.75" x14ac:dyDescent="0.25">
      <c r="A4" s="169" t="s">
        <v>36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0" x14ac:dyDescent="0.25">
      <c r="A5" s="67"/>
      <c r="B5" s="68"/>
      <c r="C5" s="69"/>
      <c r="D5" s="68"/>
      <c r="E5" s="68"/>
      <c r="F5" s="68"/>
      <c r="G5" s="70"/>
      <c r="H5" s="71"/>
      <c r="I5" s="72"/>
      <c r="J5" s="73"/>
    </row>
    <row r="6" spans="1:10" ht="15.75" x14ac:dyDescent="0.25">
      <c r="A6" s="166" t="s">
        <v>37</v>
      </c>
      <c r="B6" s="166"/>
      <c r="C6" s="166"/>
      <c r="D6" s="166"/>
      <c r="E6" s="166"/>
      <c r="F6" s="166"/>
      <c r="G6" s="166"/>
      <c r="H6" s="166"/>
      <c r="I6" s="166"/>
      <c r="J6" s="166"/>
    </row>
    <row r="7" spans="1:10" ht="15.75" thickBot="1" x14ac:dyDescent="0.3">
      <c r="A7" s="74"/>
      <c r="B7" s="74"/>
      <c r="C7" s="74"/>
      <c r="D7" s="74"/>
      <c r="E7" s="74"/>
      <c r="F7" s="74"/>
      <c r="G7" s="75"/>
      <c r="H7" s="76"/>
      <c r="I7" s="77"/>
      <c r="J7" s="78" t="s">
        <v>38</v>
      </c>
    </row>
    <row r="8" spans="1:10" ht="22.5" x14ac:dyDescent="0.25">
      <c r="A8" s="79" t="s">
        <v>39</v>
      </c>
      <c r="B8" s="80" t="s">
        <v>40</v>
      </c>
      <c r="C8" s="81" t="s">
        <v>11</v>
      </c>
      <c r="D8" s="81" t="s">
        <v>12</v>
      </c>
      <c r="E8" s="81" t="s">
        <v>13</v>
      </c>
      <c r="F8" s="81" t="s">
        <v>41</v>
      </c>
      <c r="G8" s="82" t="s">
        <v>15</v>
      </c>
      <c r="H8" s="82" t="s">
        <v>42</v>
      </c>
      <c r="I8" s="82" t="s">
        <v>53</v>
      </c>
      <c r="J8" s="83" t="s">
        <v>43</v>
      </c>
    </row>
    <row r="9" spans="1:10" ht="22.5" x14ac:dyDescent="0.25">
      <c r="A9" s="84" t="s">
        <v>6</v>
      </c>
      <c r="B9" s="85" t="s">
        <v>6</v>
      </c>
      <c r="C9" s="86" t="s">
        <v>6</v>
      </c>
      <c r="D9" s="86" t="s">
        <v>6</v>
      </c>
      <c r="E9" s="86" t="s">
        <v>6</v>
      </c>
      <c r="F9" s="87" t="s">
        <v>44</v>
      </c>
      <c r="G9" s="88">
        <f>G10+G12+G15+G17</f>
        <v>0</v>
      </c>
      <c r="H9" s="89">
        <v>3743.0788599999996</v>
      </c>
      <c r="I9" s="89">
        <f>I10+I12+I15+I17</f>
        <v>5296.4781600000006</v>
      </c>
      <c r="J9" s="90">
        <f>SUM(G9+H9+I9)</f>
        <v>9039.5570200000002</v>
      </c>
    </row>
    <row r="10" spans="1:10" x14ac:dyDescent="0.25">
      <c r="A10" s="91" t="s">
        <v>45</v>
      </c>
      <c r="B10" s="92">
        <v>300010000</v>
      </c>
      <c r="C10" s="93" t="s">
        <v>6</v>
      </c>
      <c r="D10" s="93" t="s">
        <v>6</v>
      </c>
      <c r="E10" s="93" t="s">
        <v>6</v>
      </c>
      <c r="F10" s="94" t="s">
        <v>46</v>
      </c>
      <c r="G10" s="95">
        <f>H19</f>
        <v>0</v>
      </c>
      <c r="H10" s="96">
        <v>1743.0788599999996</v>
      </c>
      <c r="I10" s="96">
        <f>SUM(I11)</f>
        <v>5296.4781600000006</v>
      </c>
      <c r="J10" s="97">
        <f>SUM(G10+H10+I10)</f>
        <v>7039.5570200000002</v>
      </c>
    </row>
    <row r="11" spans="1:10" x14ac:dyDescent="0.25">
      <c r="A11" s="98"/>
      <c r="B11" s="99"/>
      <c r="C11" s="100">
        <v>6409</v>
      </c>
      <c r="D11" s="100">
        <v>5901</v>
      </c>
      <c r="E11" s="101" t="s">
        <v>32</v>
      </c>
      <c r="F11" s="102" t="s">
        <v>47</v>
      </c>
      <c r="G11" s="103">
        <f>SUM(H19)</f>
        <v>0</v>
      </c>
      <c r="H11" s="104">
        <v>1743.0788599999996</v>
      </c>
      <c r="I11" s="104">
        <v>5296.4781600000006</v>
      </c>
      <c r="J11" s="105">
        <f>SUM(G11+H11+I11)</f>
        <v>7039.5570200000002</v>
      </c>
    </row>
    <row r="12" spans="1:10" ht="22.5" x14ac:dyDescent="0.25">
      <c r="A12" s="91" t="s">
        <v>45</v>
      </c>
      <c r="B12" s="92">
        <v>300020000</v>
      </c>
      <c r="C12" s="93" t="s">
        <v>6</v>
      </c>
      <c r="D12" s="93" t="s">
        <v>6</v>
      </c>
      <c r="E12" s="93" t="s">
        <v>6</v>
      </c>
      <c r="F12" s="94" t="s">
        <v>48</v>
      </c>
      <c r="G12" s="95">
        <f>SUM(G13:G14)</f>
        <v>0</v>
      </c>
      <c r="H12" s="96">
        <v>500</v>
      </c>
      <c r="I12" s="96">
        <f>SUM(I13:I14)</f>
        <v>0</v>
      </c>
      <c r="J12" s="97">
        <f t="shared" ref="J12:J18" si="0">SUM(G12:I12)</f>
        <v>500</v>
      </c>
    </row>
    <row r="13" spans="1:10" x14ac:dyDescent="0.25">
      <c r="A13" s="98"/>
      <c r="B13" s="99"/>
      <c r="C13" s="100">
        <v>6310</v>
      </c>
      <c r="D13" s="100">
        <v>5142</v>
      </c>
      <c r="E13" s="101" t="s">
        <v>32</v>
      </c>
      <c r="F13" s="102" t="s">
        <v>49</v>
      </c>
      <c r="G13" s="103">
        <v>0</v>
      </c>
      <c r="H13" s="104">
        <v>450</v>
      </c>
      <c r="I13" s="104">
        <v>0</v>
      </c>
      <c r="J13" s="105">
        <f t="shared" si="0"/>
        <v>450</v>
      </c>
    </row>
    <row r="14" spans="1:10" x14ac:dyDescent="0.25">
      <c r="A14" s="98"/>
      <c r="B14" s="99"/>
      <c r="C14" s="100">
        <v>6310</v>
      </c>
      <c r="D14" s="100">
        <v>5163</v>
      </c>
      <c r="E14" s="101" t="s">
        <v>32</v>
      </c>
      <c r="F14" s="102" t="s">
        <v>50</v>
      </c>
      <c r="G14" s="103">
        <v>0</v>
      </c>
      <c r="H14" s="104">
        <v>50</v>
      </c>
      <c r="I14" s="104">
        <v>0</v>
      </c>
      <c r="J14" s="105">
        <f t="shared" si="0"/>
        <v>50</v>
      </c>
    </row>
    <row r="15" spans="1:10" ht="22.5" x14ac:dyDescent="0.25">
      <c r="A15" s="91" t="s">
        <v>45</v>
      </c>
      <c r="B15" s="92">
        <v>300030000</v>
      </c>
      <c r="C15" s="93" t="s">
        <v>6</v>
      </c>
      <c r="D15" s="93" t="s">
        <v>6</v>
      </c>
      <c r="E15" s="93" t="s">
        <v>6</v>
      </c>
      <c r="F15" s="106" t="s">
        <v>51</v>
      </c>
      <c r="G15" s="95">
        <f t="shared" ref="G15:G17" si="1">SUM(G16)</f>
        <v>0</v>
      </c>
      <c r="H15" s="96">
        <v>1500</v>
      </c>
      <c r="I15" s="96">
        <f t="shared" ref="I15:I17" si="2">SUM(I16)</f>
        <v>0</v>
      </c>
      <c r="J15" s="97">
        <f t="shared" si="0"/>
        <v>1500</v>
      </c>
    </row>
    <row r="16" spans="1:10" x14ac:dyDescent="0.25">
      <c r="A16" s="98"/>
      <c r="B16" s="99"/>
      <c r="C16" s="100">
        <v>6409</v>
      </c>
      <c r="D16" s="100">
        <v>5901</v>
      </c>
      <c r="E16" s="101" t="s">
        <v>32</v>
      </c>
      <c r="F16" s="102" t="s">
        <v>47</v>
      </c>
      <c r="G16" s="103">
        <v>0</v>
      </c>
      <c r="H16" s="104">
        <v>1500</v>
      </c>
      <c r="I16" s="104">
        <v>0</v>
      </c>
      <c r="J16" s="105">
        <f t="shared" si="0"/>
        <v>1500</v>
      </c>
    </row>
    <row r="17" spans="1:10" x14ac:dyDescent="0.25">
      <c r="A17" s="91" t="s">
        <v>45</v>
      </c>
      <c r="B17" s="92">
        <v>300040000</v>
      </c>
      <c r="C17" s="107" t="s">
        <v>6</v>
      </c>
      <c r="D17" s="107" t="s">
        <v>6</v>
      </c>
      <c r="E17" s="93" t="s">
        <v>6</v>
      </c>
      <c r="F17" s="94" t="s">
        <v>52</v>
      </c>
      <c r="G17" s="95">
        <f t="shared" si="1"/>
        <v>0</v>
      </c>
      <c r="H17" s="96">
        <v>0</v>
      </c>
      <c r="I17" s="96">
        <f t="shared" si="2"/>
        <v>0</v>
      </c>
      <c r="J17" s="97">
        <f t="shared" si="0"/>
        <v>0</v>
      </c>
    </row>
    <row r="18" spans="1:10" ht="15.75" thickBot="1" x14ac:dyDescent="0.3">
      <c r="A18" s="108"/>
      <c r="B18" s="109"/>
      <c r="C18" s="110">
        <v>6409</v>
      </c>
      <c r="D18" s="110">
        <v>5901</v>
      </c>
      <c r="E18" s="111" t="s">
        <v>32</v>
      </c>
      <c r="F18" s="112" t="s">
        <v>47</v>
      </c>
      <c r="G18" s="113">
        <v>0</v>
      </c>
      <c r="H18" s="114">
        <v>0</v>
      </c>
      <c r="I18" s="114">
        <v>0</v>
      </c>
      <c r="J18" s="115">
        <f t="shared" si="0"/>
        <v>0</v>
      </c>
    </row>
  </sheetData>
  <mergeCells count="3">
    <mergeCell ref="A2:J2"/>
    <mergeCell ref="A4:J4"/>
    <mergeCell ref="A6:J6"/>
  </mergeCells>
  <printOptions horizontalCentered="1"/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Příjmy</vt:lpstr>
      <vt:lpstr>92303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Flecknova Vendulka</dc:creator>
  <cp:lastModifiedBy>Flecknova Vendulka</cp:lastModifiedBy>
  <cp:lastPrinted>2013-08-15T07:12:31Z</cp:lastPrinted>
  <dcterms:created xsi:type="dcterms:W3CDTF">2013-07-24T06:50:02Z</dcterms:created>
  <dcterms:modified xsi:type="dcterms:W3CDTF">2013-08-15T07:13:28Z</dcterms:modified>
</cp:coreProperties>
</file>