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příjmy OD" sheetId="2" r:id="rId2"/>
    <sheet name="91306" sheetId="3" r:id="rId3"/>
    <sheet name="92306" sheetId="4" r:id="rId4"/>
  </sheets>
  <definedNames>
    <definedName name="_xlnm.Print_Titles" localSheetId="3">'92306'!$5:$6</definedName>
  </definedNames>
  <calcPr fullCalcOnLoad="1"/>
</workbook>
</file>

<file path=xl/sharedStrings.xml><?xml version="1.0" encoding="utf-8"?>
<sst xmlns="http://schemas.openxmlformats.org/spreadsheetml/2006/main" count="496" uniqueCount="201">
  <si>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</si>
  <si>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</si>
  <si>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</si>
  <si>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</si>
  <si>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</si>
  <si>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</si>
  <si>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</si>
  <si>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</si>
  <si>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</si>
  <si>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</si>
  <si>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</si>
  <si>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</si>
  <si>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</si>
  <si>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</si>
  <si>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</si>
  <si>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</si>
  <si>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</si>
  <si>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</si>
  <si>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</si>
  <si>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</si>
  <si>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</si>
  <si>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</si>
  <si>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</si>
  <si>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</si>
  <si>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</si>
  <si>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</si>
  <si>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</si>
  <si>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</si>
  <si>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</si>
  <si>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</si>
  <si>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</si>
  <si>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</si>
  <si>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</si>
  <si>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</si>
  <si>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</si>
  <si>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</si>
  <si>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</si>
  <si>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</si>
  <si>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</si>
  <si>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</si>
  <si>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</si>
  <si>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</si>
  <si>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</si>
  <si>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</si>
  <si>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</si>
  <si>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</si>
  <si>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</si>
  <si>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</si>
  <si>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</si>
  <si>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</si>
  <si>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</si>
  <si>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</si>
  <si>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</si>
  <si>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</si>
  <si>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</si>
  <si>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</si>
  <si>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</si>
  <si>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</si>
  <si>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</si>
  <si>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</si>
  <si>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</si>
  <si>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</si>
  <si>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</si>
  <si>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</si>
  <si>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</si>
  <si>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</si>
  <si>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</si>
  <si>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</si>
  <si>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</si>
  <si>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</si>
  <si>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</si>
  <si>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</si>
  <si>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</si>
  <si>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</si>
  <si>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</si>
  <si>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Příjmy a finanční zdroje odboru dopravy 2013</t>
  </si>
  <si>
    <t>Přijaté transfery (dotace a příspěvky) a zdroje (financování)</t>
  </si>
  <si>
    <t>tis.Kč</t>
  </si>
  <si>
    <t>ORJ</t>
  </si>
  <si>
    <t>ÚZ</t>
  </si>
  <si>
    <t>P Ř Í J M Y   A  T R A N S F E R Y   2 0 1 3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</si>
  <si>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</si>
  <si>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</si>
  <si>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</si>
  <si>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</si>
  <si>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</si>
  <si>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</si>
  <si>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kauce a sankční platby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</si>
  <si>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</si>
  <si>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</si>
  <si>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</si>
  <si>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</si>
  <si>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</si>
  <si>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</si>
  <si>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42xx</t>
  </si>
  <si>
    <t>B2) Dotace a příspěvky - investiční</t>
  </si>
  <si>
    <t>06</t>
  </si>
  <si>
    <t>nákup ostatních služeb</t>
  </si>
  <si>
    <t>nákup materiálu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</si>
  <si>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</si>
  <si>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</si>
  <si>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</si>
  <si>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</si>
  <si>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</si>
  <si>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</si>
  <si>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</si>
  <si>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</si>
  <si>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stavba nebo rekonstrukce silnice</t>
  </si>
  <si>
    <t>38185501</t>
  </si>
  <si>
    <t>38585505</t>
  </si>
  <si>
    <t>služby peněžních ústavů</t>
  </si>
  <si>
    <t>0650320000</t>
  </si>
  <si>
    <t>ROP - II/287 Kokonín - Bratříkov</t>
  </si>
  <si>
    <t>0650430000</t>
  </si>
  <si>
    <t>ROP - II/283 Turnov 5. května</t>
  </si>
  <si>
    <t>0650440000</t>
  </si>
  <si>
    <t>ROP - přeložka komunikace II/592 Chrastava - II.etapa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</si>
  <si>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</si>
  <si>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</si>
  <si>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</si>
  <si>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</si>
  <si>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</si>
  <si>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</si>
  <si>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</si>
  <si>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</si>
  <si>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</si>
  <si>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</si>
  <si>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</si>
  <si>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</si>
  <si>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</si>
  <si>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</si>
  <si>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</si>
  <si>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</si>
  <si>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</si>
  <si>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</si>
  <si>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</si>
  <si>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0659000000</t>
  </si>
  <si>
    <t>Vratky úroků RRRS z předfinancování 3. výzvy ROP</t>
  </si>
  <si>
    <t>ostatní neinvestiční výdaje jinde nezařazené</t>
  </si>
  <si>
    <t>OP PS pro cíl EÚS</t>
  </si>
  <si>
    <t>0650361601</t>
  </si>
  <si>
    <t>41100000</t>
  </si>
  <si>
    <t>41500000</t>
  </si>
  <si>
    <t>41117007</t>
  </si>
  <si>
    <t>cestovné</t>
  </si>
  <si>
    <t>0650570000</t>
  </si>
  <si>
    <t>0650601601</t>
  </si>
  <si>
    <t>Cíl 3 - Rekonstrukce příhraničních komunikací a mostů po povodních 2010</t>
  </si>
  <si>
    <t>ostatní přijaté vratky transferů</t>
  </si>
  <si>
    <t>2006</t>
  </si>
  <si>
    <t>Příprava a realizace infrastruktury pro páteřní cyklotrasu Odra Nisa</t>
  </si>
  <si>
    <t>Telematika Mísečky</t>
  </si>
  <si>
    <t>pasportizace silniční vegetace u silnic II. a III. třídy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</si>
  <si>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</si>
  <si>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</si>
  <si>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</si>
  <si>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</si>
  <si>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</si>
  <si>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</si>
  <si>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</si>
  <si>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</si>
  <si>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</si>
  <si>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</si>
  <si>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0650541601</t>
  </si>
  <si>
    <t>0650341601</t>
  </si>
  <si>
    <t>ZDROJOVÁ  A VÝDAJOVÁ ČÁST ROZPOČTU LK 2013</t>
  </si>
  <si>
    <t>7.změna-RO č. 218/13</t>
  </si>
  <si>
    <t>vypořádání minulých let mezi RRRS a krajem</t>
  </si>
  <si>
    <t>úhrady sankcí jiným rozpočtům</t>
  </si>
  <si>
    <t>ostatní úroky a ostatní finanční výdaje</t>
  </si>
  <si>
    <t>Cíl 3 - III/27014 Krompach - Jonsdorf, I.etapa</t>
  </si>
  <si>
    <t>Cíl 3 - LUBAHN</t>
  </si>
  <si>
    <t>investiční půjčené prostředky zřízeným příspěvkovým org.</t>
  </si>
  <si>
    <t>Kap.926-dotační fond</t>
  </si>
  <si>
    <t>1406</t>
  </si>
  <si>
    <t>RU</t>
  </si>
  <si>
    <t>Vybavení dětského dopravního hřiště</t>
  </si>
  <si>
    <t>finanční vypořádání minulých let mezi krajem a obcemi</t>
  </si>
  <si>
    <t>přijaté nekapitálové příspěvky a náhrady</t>
  </si>
  <si>
    <t>náklady řízení</t>
  </si>
  <si>
    <t>2306</t>
  </si>
  <si>
    <t>38585005</t>
  </si>
  <si>
    <t>neinvestiční přijaté transfery od regionálních rad</t>
  </si>
  <si>
    <t>Povodně - Obnova majetku po povodních - INV transfer MMR</t>
  </si>
  <si>
    <t>17789</t>
  </si>
  <si>
    <t>ostatní investiční přijaté transfery ze státního rozpočtu</t>
  </si>
  <si>
    <t>9.změna-RO č. 218/13</t>
  </si>
  <si>
    <t>ostatní odvody příspěvkových organizací</t>
  </si>
  <si>
    <t>Rozpis výdajů kapitoly 913</t>
  </si>
  <si>
    <t>91306 - Příspěvkové organizace</t>
  </si>
  <si>
    <t>tis. Kč</t>
  </si>
  <si>
    <t>P Ř Í S P Ě V K O V É  O R G A N I Z A C E</t>
  </si>
  <si>
    <t>provozní příspěvky PO v resortu celkem</t>
  </si>
  <si>
    <t>1601</t>
  </si>
  <si>
    <t>Krajská správa silnic Libereckého kraje</t>
  </si>
  <si>
    <t>provozní příspěvek</t>
  </si>
  <si>
    <t>0689971601</t>
  </si>
  <si>
    <t>KSS LK - realizace příkazní smlouvy Silnice LK a.s. na období 01-04/2013</t>
  </si>
  <si>
    <t>0689981601</t>
  </si>
  <si>
    <t>KSS LK - realizace příkazní smlouvy Silnice LK a.s. na období 05-12/2013</t>
  </si>
  <si>
    <t>5.změna-RO č. 218/13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</si>
</sst>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8"/>
      <color indexed="62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Arial CE"/>
      <family val="0"/>
    </font>
    <font>
      <b/>
      <sz val="8"/>
      <color indexed="18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57">
    <xf numFmtId="0" fontId="0" fillId="0" borderId="0" xfId="0" applyAlignment="1">
      <alignment/>
    </xf>
    <xf numFmtId="0" fontId="4" fillId="0" borderId="10" xfId="51" applyFont="1" applyFill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4" fontId="9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4" fontId="1" fillId="0" borderId="16" xfId="51" applyNumberFormat="1" applyFont="1" applyFill="1" applyBorder="1" applyAlignment="1">
      <alignment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19" xfId="51" applyNumberFormat="1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4" fillId="0" borderId="21" xfId="51" applyNumberFormat="1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horizontal="center"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19" xfId="51" applyNumberFormat="1" applyFont="1" applyFill="1" applyBorder="1" applyAlignment="1">
      <alignment horizontal="center" vertical="center"/>
      <protection/>
    </xf>
    <xf numFmtId="0" fontId="4" fillId="24" borderId="20" xfId="51" applyFont="1" applyFill="1" applyBorder="1" applyAlignment="1">
      <alignment horizontal="center" vertical="center"/>
      <protection/>
    </xf>
    <xf numFmtId="49" fontId="4" fillId="24" borderId="10" xfId="51" applyNumberFormat="1" applyFont="1" applyFill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/>
      <protection/>
    </xf>
    <xf numFmtId="49" fontId="4" fillId="24" borderId="21" xfId="51" applyNumberFormat="1" applyFont="1" applyFill="1" applyBorder="1" applyAlignment="1">
      <alignment horizontal="center" vertical="center"/>
      <protection/>
    </xf>
    <xf numFmtId="0" fontId="4" fillId="24" borderId="22" xfId="51" applyFont="1" applyFill="1" applyBorder="1" applyAlignment="1">
      <alignment horizontal="left" vertical="center"/>
      <protection/>
    </xf>
    <xf numFmtId="4" fontId="4" fillId="24" borderId="12" xfId="51" applyNumberFormat="1" applyFont="1" applyFill="1" applyBorder="1" applyAlignment="1">
      <alignment vertical="center"/>
      <protection/>
    </xf>
    <xf numFmtId="4" fontId="4" fillId="24" borderId="23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24" xfId="51" applyNumberFormat="1" applyFont="1" applyFill="1" applyBorder="1" applyAlignment="1">
      <alignment vertical="center"/>
      <protection/>
    </xf>
    <xf numFmtId="49" fontId="1" fillId="0" borderId="25" xfId="51" applyNumberFormat="1" applyFont="1" applyFill="1" applyBorder="1" applyAlignment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51" applyFont="1" applyFill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0" fillId="0" borderId="26" xfId="51" applyFont="1" applyFill="1" applyBorder="1" applyAlignment="1">
      <alignment vertical="center"/>
      <protection/>
    </xf>
    <xf numFmtId="0" fontId="1" fillId="0" borderId="29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25" xfId="49" applyNumberFormat="1" applyFont="1" applyBorder="1" applyAlignment="1">
      <alignment vertical="center"/>
      <protection/>
    </xf>
    <xf numFmtId="4" fontId="4" fillId="0" borderId="25" xfId="51" applyNumberFormat="1" applyFont="1" applyFill="1" applyBorder="1" applyAlignment="1">
      <alignment vertical="center"/>
      <protection/>
    </xf>
    <xf numFmtId="4" fontId="1" fillId="0" borderId="30" xfId="51" applyNumberFormat="1" applyFont="1" applyFill="1" applyBorder="1" applyAlignment="1">
      <alignment vertical="center"/>
      <protection/>
    </xf>
    <xf numFmtId="49" fontId="1" fillId="0" borderId="31" xfId="51" applyNumberFormat="1" applyFont="1" applyFill="1" applyBorder="1" applyAlignment="1">
      <alignment horizontal="center" vertical="center"/>
      <protection/>
    </xf>
    <xf numFmtId="0" fontId="1" fillId="0" borderId="13" xfId="49" applyFont="1" applyFill="1" applyBorder="1" applyAlignment="1">
      <alignment horizontal="center" vertical="center"/>
      <protection/>
    </xf>
    <xf numFmtId="0" fontId="1" fillId="0" borderId="32" xfId="51" applyFont="1" applyFill="1" applyBorder="1" applyAlignment="1">
      <alignment horizontal="center" vertical="center"/>
      <protection/>
    </xf>
    <xf numFmtId="0" fontId="1" fillId="0" borderId="32" xfId="51" applyFont="1" applyBorder="1" applyAlignment="1">
      <alignment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0" fillId="0" borderId="32" xfId="51" applyFont="1" applyFill="1" applyBorder="1" applyAlignment="1">
      <alignment vertical="center"/>
      <protection/>
    </xf>
    <xf numFmtId="0" fontId="1" fillId="0" borderId="32" xfId="49" applyFont="1" applyBorder="1" applyAlignment="1">
      <alignment vertical="center"/>
      <protection/>
    </xf>
    <xf numFmtId="4" fontId="1" fillId="0" borderId="33" xfId="49" applyNumberFormat="1" applyFont="1" applyBorder="1" applyAlignment="1">
      <alignment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1" fillId="0" borderId="26" xfId="51" applyFont="1" applyBorder="1" applyAlignment="1">
      <alignment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0" fillId="0" borderId="34" xfId="51" applyFont="1" applyFill="1" applyBorder="1" applyAlignment="1">
      <alignment vertical="center"/>
      <protection/>
    </xf>
    <xf numFmtId="0" fontId="1" fillId="0" borderId="34" xfId="49" applyFont="1" applyBorder="1" applyAlignment="1">
      <alignment vertical="center"/>
      <protection/>
    </xf>
    <xf numFmtId="4" fontId="1" fillId="0" borderId="17" xfId="49" applyNumberFormat="1" applyFont="1" applyBorder="1" applyAlignment="1">
      <alignment vertical="center"/>
      <protection/>
    </xf>
    <xf numFmtId="0" fontId="1" fillId="0" borderId="35" xfId="49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49" fontId="1" fillId="0" borderId="32" xfId="51" applyNumberFormat="1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vertical="center"/>
      <protection/>
    </xf>
    <xf numFmtId="4" fontId="1" fillId="0" borderId="37" xfId="51" applyNumberFormat="1" applyFont="1" applyFill="1" applyBorder="1" applyAlignment="1">
      <alignment vertical="center"/>
      <protection/>
    </xf>
    <xf numFmtId="4" fontId="1" fillId="0" borderId="38" xfId="51" applyNumberFormat="1" applyFont="1" applyFill="1" applyBorder="1" applyAlignment="1">
      <alignment vertical="center"/>
      <protection/>
    </xf>
    <xf numFmtId="171" fontId="1" fillId="0" borderId="38" xfId="51" applyNumberFormat="1" applyFont="1" applyFill="1" applyBorder="1" applyAlignment="1">
      <alignment vertical="center"/>
      <protection/>
    </xf>
    <xf numFmtId="4" fontId="1" fillId="0" borderId="39" xfId="51" applyNumberFormat="1" applyFont="1" applyFill="1" applyBorder="1" applyAlignment="1">
      <alignment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25" xfId="51" applyNumberFormat="1" applyFont="1" applyFill="1" applyBorder="1" applyAlignment="1">
      <alignment vertical="center"/>
      <protection/>
    </xf>
    <xf numFmtId="0" fontId="1" fillId="0" borderId="29" xfId="49" applyFont="1" applyBorder="1" applyAlignment="1">
      <alignment vertical="center"/>
      <protection/>
    </xf>
    <xf numFmtId="4" fontId="1" fillId="0" borderId="43" xfId="49" applyNumberFormat="1" applyFont="1" applyBorder="1" applyAlignment="1">
      <alignment vertical="center"/>
      <protection/>
    </xf>
    <xf numFmtId="4" fontId="1" fillId="0" borderId="18" xfId="49" applyNumberFormat="1" applyFont="1" applyBorder="1" applyAlignment="1">
      <alignment vertical="center"/>
      <protection/>
    </xf>
    <xf numFmtId="49" fontId="6" fillId="0" borderId="31" xfId="51" applyNumberFormat="1" applyFont="1" applyFill="1" applyBorder="1" applyAlignment="1">
      <alignment horizontal="center" vertical="center" wrapText="1"/>
      <protection/>
    </xf>
    <xf numFmtId="0" fontId="6" fillId="0" borderId="44" xfId="51" applyFont="1" applyFill="1" applyBorder="1" applyAlignment="1">
      <alignment horizontal="center" vertical="center" wrapText="1"/>
      <protection/>
    </xf>
    <xf numFmtId="49" fontId="6" fillId="0" borderId="35" xfId="51" applyNumberFormat="1" applyFont="1" applyFill="1" applyBorder="1" applyAlignment="1">
      <alignment horizontal="center" vertical="center" wrapText="1"/>
      <protection/>
    </xf>
    <xf numFmtId="0" fontId="6" fillId="0" borderId="35" xfId="51" applyFont="1" applyFill="1" applyBorder="1" applyAlignment="1">
      <alignment horizontal="center" vertical="center" wrapText="1"/>
      <protection/>
    </xf>
    <xf numFmtId="0" fontId="6" fillId="0" borderId="36" xfId="48" applyFont="1" applyFill="1" applyBorder="1" applyAlignment="1">
      <alignment vertical="center" wrapText="1"/>
      <protection/>
    </xf>
    <xf numFmtId="4" fontId="6" fillId="0" borderId="37" xfId="51" applyNumberFormat="1" applyFont="1" applyFill="1" applyBorder="1" applyAlignment="1">
      <alignment vertical="center" wrapText="1"/>
      <protection/>
    </xf>
    <xf numFmtId="4" fontId="6" fillId="0" borderId="38" xfId="51" applyNumberFormat="1" applyFont="1" applyFill="1" applyBorder="1" applyAlignment="1">
      <alignment vertical="center" wrapText="1"/>
      <protection/>
    </xf>
    <xf numFmtId="4" fontId="6" fillId="0" borderId="33" xfId="51" applyNumberFormat="1" applyFont="1" applyFill="1" applyBorder="1" applyAlignment="1">
      <alignment vertical="center" wrapText="1"/>
      <protection/>
    </xf>
    <xf numFmtId="49" fontId="1" fillId="0" borderId="45" xfId="51" applyNumberFormat="1" applyFont="1" applyFill="1" applyBorder="1" applyAlignment="1">
      <alignment horizontal="center" vertical="center" wrapText="1"/>
      <protection/>
    </xf>
    <xf numFmtId="0" fontId="1" fillId="0" borderId="46" xfId="51" applyFont="1" applyFill="1" applyBorder="1" applyAlignment="1">
      <alignment horizontal="center" vertical="center" wrapText="1"/>
      <protection/>
    </xf>
    <xf numFmtId="49" fontId="1" fillId="0" borderId="26" xfId="51" applyNumberFormat="1" applyFont="1" applyFill="1" applyBorder="1" applyAlignment="1">
      <alignment horizontal="center" vertical="center" wrapText="1"/>
      <protection/>
    </xf>
    <xf numFmtId="0" fontId="1" fillId="0" borderId="26" xfId="51" applyFont="1" applyFill="1" applyBorder="1" applyAlignment="1">
      <alignment horizontal="center" vertical="center" wrapText="1"/>
      <protection/>
    </xf>
    <xf numFmtId="49" fontId="1" fillId="0" borderId="34" xfId="51" applyNumberFormat="1" applyFont="1" applyFill="1" applyBorder="1" applyAlignment="1">
      <alignment horizontal="center" vertical="center" wrapText="1"/>
      <protection/>
    </xf>
    <xf numFmtId="0" fontId="1" fillId="0" borderId="29" xfId="48" applyFont="1" applyFill="1" applyBorder="1" applyAlignment="1">
      <alignment vertical="center" wrapText="1"/>
      <protection/>
    </xf>
    <xf numFmtId="4" fontId="1" fillId="0" borderId="43" xfId="51" applyNumberFormat="1" applyFont="1" applyFill="1" applyBorder="1" applyAlignment="1">
      <alignment vertical="center" wrapText="1"/>
      <protection/>
    </xf>
    <xf numFmtId="4" fontId="1" fillId="0" borderId="18" xfId="51" applyNumberFormat="1" applyFont="1" applyFill="1" applyBorder="1" applyAlignment="1">
      <alignment vertical="center" wrapText="1"/>
      <protection/>
    </xf>
    <xf numFmtId="4" fontId="1" fillId="0" borderId="47" xfId="51" applyNumberFormat="1" applyFont="1" applyFill="1" applyBorder="1" applyAlignment="1">
      <alignment vertical="center"/>
      <protection/>
    </xf>
    <xf numFmtId="0" fontId="6" fillId="0" borderId="48" xfId="49" applyFont="1" applyFill="1" applyBorder="1" applyAlignment="1">
      <alignment horizontal="center" vertical="center" wrapText="1"/>
      <protection/>
    </xf>
    <xf numFmtId="49" fontId="6" fillId="0" borderId="49" xfId="49" applyNumberFormat="1" applyFont="1" applyFill="1" applyBorder="1" applyAlignment="1">
      <alignment horizontal="center" vertical="center" wrapText="1"/>
      <protection/>
    </xf>
    <xf numFmtId="49" fontId="6" fillId="0" borderId="50" xfId="49" applyNumberFormat="1" applyFont="1" applyFill="1" applyBorder="1" applyAlignment="1">
      <alignment horizontal="center" vertical="center" wrapText="1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175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35" fillId="0" borderId="22" xfId="48" applyFont="1" applyBorder="1" applyAlignment="1">
      <alignment vertical="center"/>
      <protection/>
    </xf>
    <xf numFmtId="0" fontId="36" fillId="0" borderId="36" xfId="48" applyFont="1" applyFill="1" applyBorder="1" applyAlignment="1">
      <alignment vertical="center"/>
      <protection/>
    </xf>
    <xf numFmtId="0" fontId="37" fillId="0" borderId="15" xfId="48" applyFont="1" applyFill="1" applyBorder="1" applyAlignment="1">
      <alignment vertical="center" wrapText="1"/>
      <protection/>
    </xf>
    <xf numFmtId="4" fontId="1" fillId="0" borderId="39" xfId="52" applyNumberFormat="1" applyFont="1" applyFill="1" applyBorder="1" applyAlignment="1">
      <alignment vertical="center"/>
      <protection/>
    </xf>
    <xf numFmtId="49" fontId="1" fillId="0" borderId="13" xfId="52" applyNumberFormat="1" applyFont="1" applyFill="1" applyBorder="1" applyAlignment="1">
      <alignment horizontal="center" vertical="center"/>
      <protection/>
    </xf>
    <xf numFmtId="0" fontId="37" fillId="0" borderId="51" xfId="48" applyFont="1" applyFill="1" applyBorder="1" applyAlignment="1">
      <alignment vertical="center" wrapText="1"/>
      <protection/>
    </xf>
    <xf numFmtId="49" fontId="1" fillId="0" borderId="49" xfId="52" applyNumberFormat="1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0" fontId="37" fillId="0" borderId="52" xfId="48" applyFont="1" applyFill="1" applyBorder="1" applyAlignment="1">
      <alignment vertical="center"/>
      <protection/>
    </xf>
    <xf numFmtId="0" fontId="37" fillId="0" borderId="52" xfId="48" applyFont="1" applyFill="1" applyBorder="1" applyAlignment="1">
      <alignment vertical="center" wrapText="1"/>
      <protection/>
    </xf>
    <xf numFmtId="0" fontId="37" fillId="0" borderId="29" xfId="48" applyFont="1" applyFill="1" applyBorder="1" applyAlignment="1">
      <alignment vertical="center"/>
      <protection/>
    </xf>
    <xf numFmtId="0" fontId="39" fillId="0" borderId="0" xfId="52" applyFont="1" applyAlignment="1">
      <alignment vertical="center"/>
      <protection/>
    </xf>
    <xf numFmtId="4" fontId="1" fillId="0" borderId="53" xfId="52" applyNumberFormat="1" applyFont="1" applyFill="1" applyBorder="1" applyAlignment="1">
      <alignment vertical="center"/>
      <protection/>
    </xf>
    <xf numFmtId="0" fontId="36" fillId="0" borderId="15" xfId="48" applyFont="1" applyFill="1" applyBorder="1" applyAlignment="1">
      <alignment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>
      <alignment horizontal="left" vertical="center"/>
      <protection/>
    </xf>
    <xf numFmtId="0" fontId="36" fillId="0" borderId="36" xfId="48" applyFont="1" applyBorder="1" applyAlignment="1">
      <alignment vertical="center" wrapText="1"/>
      <protection/>
    </xf>
    <xf numFmtId="49" fontId="45" fillId="0" borderId="38" xfId="51" applyNumberFormat="1" applyFont="1" applyFill="1" applyBorder="1" applyAlignment="1">
      <alignment horizontal="center" vertical="center"/>
      <protection/>
    </xf>
    <xf numFmtId="174" fontId="45" fillId="0" borderId="35" xfId="51" applyNumberFormat="1" applyFont="1" applyFill="1" applyBorder="1" applyAlignment="1">
      <alignment horizontal="center" vertical="center"/>
      <protection/>
    </xf>
    <xf numFmtId="49" fontId="45" fillId="0" borderId="35" xfId="49" applyNumberFormat="1" applyFont="1" applyFill="1" applyBorder="1" applyAlignment="1">
      <alignment horizontal="center" vertical="center" wrapText="1"/>
      <protection/>
    </xf>
    <xf numFmtId="0" fontId="45" fillId="0" borderId="35" xfId="51" applyFont="1" applyFill="1" applyBorder="1" applyAlignment="1">
      <alignment horizontal="center" vertical="center" wrapText="1"/>
      <protection/>
    </xf>
    <xf numFmtId="0" fontId="45" fillId="0" borderId="32" xfId="51" applyFont="1" applyFill="1" applyBorder="1" applyAlignment="1">
      <alignment vertical="center" wrapText="1"/>
      <protection/>
    </xf>
    <xf numFmtId="4" fontId="45" fillId="0" borderId="33" xfId="49" applyNumberFormat="1" applyFont="1" applyFill="1" applyBorder="1" applyAlignment="1">
      <alignment vertical="center" wrapText="1"/>
      <protection/>
    </xf>
    <xf numFmtId="4" fontId="45" fillId="0" borderId="55" xfId="49" applyNumberFormat="1" applyFont="1" applyFill="1" applyBorder="1" applyAlignment="1">
      <alignment vertical="center" wrapText="1"/>
      <protection/>
    </xf>
    <xf numFmtId="0" fontId="45" fillId="0" borderId="32" xfId="5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2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49" fontId="4" fillId="0" borderId="21" xfId="51" applyNumberFormat="1" applyFont="1" applyBorder="1" applyAlignment="1">
      <alignment horizontal="center" vertical="center"/>
      <protection/>
    </xf>
    <xf numFmtId="0" fontId="4" fillId="0" borderId="22" xfId="51" applyFont="1" applyBorder="1" applyAlignment="1">
      <alignment horizontal="center" vertical="center"/>
      <protection/>
    </xf>
    <xf numFmtId="0" fontId="34" fillId="0" borderId="20" xfId="51" applyFont="1" applyBorder="1" applyAlignment="1">
      <alignment horizontal="center" vertical="center"/>
      <protection/>
    </xf>
    <xf numFmtId="49" fontId="34" fillId="0" borderId="10" xfId="51" applyNumberFormat="1" applyFont="1" applyBorder="1" applyAlignment="1">
      <alignment horizontal="center" vertical="center"/>
      <protection/>
    </xf>
    <xf numFmtId="0" fontId="34" fillId="0" borderId="10" xfId="51" applyFont="1" applyBorder="1" applyAlignment="1">
      <alignment horizontal="center" vertical="center"/>
      <protection/>
    </xf>
    <xf numFmtId="0" fontId="34" fillId="0" borderId="10" xfId="51" applyFont="1" applyBorder="1" applyAlignment="1">
      <alignment horizontal="center" vertical="center"/>
      <protection/>
    </xf>
    <xf numFmtId="49" fontId="34" fillId="0" borderId="21" xfId="51" applyNumberFormat="1" applyFont="1" applyBorder="1" applyAlignment="1">
      <alignment horizontal="center" vertical="center"/>
      <protection/>
    </xf>
    <xf numFmtId="4" fontId="34" fillId="0" borderId="23" xfId="51" applyNumberFormat="1" applyFont="1" applyFill="1" applyBorder="1" applyAlignment="1">
      <alignment vertical="center"/>
      <protection/>
    </xf>
    <xf numFmtId="0" fontId="1" fillId="0" borderId="56" xfId="51" applyFont="1" applyBorder="1" applyAlignment="1">
      <alignment horizontal="center" vertical="center"/>
      <protection/>
    </xf>
    <xf numFmtId="0" fontId="6" fillId="0" borderId="44" xfId="51" applyFont="1" applyFill="1" applyBorder="1" applyAlignment="1">
      <alignment horizontal="center" vertical="center"/>
      <protection/>
    </xf>
    <xf numFmtId="49" fontId="6" fillId="0" borderId="35" xfId="51" applyNumberFormat="1" applyFont="1" applyFill="1" applyBorder="1" applyAlignment="1">
      <alignment horizontal="center" vertical="center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6" fillId="0" borderId="35" xfId="51" applyFont="1" applyFill="1" applyBorder="1" applyAlignment="1">
      <alignment horizontal="center" vertical="center"/>
      <protection/>
    </xf>
    <xf numFmtId="49" fontId="6" fillId="0" borderId="32" xfId="51" applyNumberFormat="1" applyFont="1" applyFill="1" applyBorder="1" applyAlignment="1">
      <alignment horizontal="center" vertical="center"/>
      <protection/>
    </xf>
    <xf numFmtId="4" fontId="6" fillId="0" borderId="33" xfId="51" applyNumberFormat="1" applyFont="1" applyFill="1" applyBorder="1" applyAlignment="1">
      <alignment vertical="center"/>
      <protection/>
    </xf>
    <xf numFmtId="0" fontId="34" fillId="0" borderId="57" xfId="51" applyFont="1" applyFill="1" applyBorder="1" applyAlignment="1">
      <alignment horizontal="center" vertical="center"/>
      <protection/>
    </xf>
    <xf numFmtId="0" fontId="1" fillId="0" borderId="13" xfId="51" applyFont="1" applyFill="1" applyBorder="1" applyAlignment="1">
      <alignment horizontal="center" vertical="center"/>
      <protection/>
    </xf>
    <xf numFmtId="0" fontId="1" fillId="0" borderId="13" xfId="51" applyFont="1" applyFill="1" applyBorder="1" applyAlignment="1">
      <alignment horizontal="center" vertical="center"/>
      <protection/>
    </xf>
    <xf numFmtId="49" fontId="1" fillId="0" borderId="13" xfId="51" applyNumberFormat="1" applyFont="1" applyFill="1" applyBorder="1" applyAlignment="1">
      <alignment horizontal="center" vertical="center"/>
      <protection/>
    </xf>
    <xf numFmtId="0" fontId="1" fillId="0" borderId="56" xfId="51" applyFont="1" applyFill="1" applyBorder="1" applyAlignment="1">
      <alignment horizontal="center" vertical="center"/>
      <protection/>
    </xf>
    <xf numFmtId="49" fontId="5" fillId="0" borderId="14" xfId="51" applyNumberFormat="1" applyFont="1" applyFill="1" applyBorder="1" applyAlignment="1">
      <alignment horizontal="center" vertical="center"/>
      <protection/>
    </xf>
    <xf numFmtId="49" fontId="1" fillId="0" borderId="58" xfId="51" applyNumberFormat="1" applyFont="1" applyFill="1" applyBorder="1" applyAlignment="1">
      <alignment horizontal="center" vertical="center"/>
      <protection/>
    </xf>
    <xf numFmtId="0" fontId="1" fillId="0" borderId="14" xfId="51" applyFont="1" applyFill="1" applyBorder="1" applyAlignment="1">
      <alignment horizontal="center" vertical="center"/>
      <protection/>
    </xf>
    <xf numFmtId="0" fontId="1" fillId="0" borderId="14" xfId="51" applyFont="1" applyFill="1" applyBorder="1" applyAlignment="1">
      <alignment horizontal="center" vertical="center"/>
      <protection/>
    </xf>
    <xf numFmtId="49" fontId="1" fillId="0" borderId="14" xfId="51" applyNumberFormat="1" applyFont="1" applyFill="1" applyBorder="1" applyAlignment="1">
      <alignment horizontal="center" vertical="center"/>
      <protection/>
    </xf>
    <xf numFmtId="0" fontId="1" fillId="0" borderId="27" xfId="51" applyFont="1" applyBorder="1" applyAlignment="1">
      <alignment vertical="center"/>
      <protection/>
    </xf>
    <xf numFmtId="4" fontId="1" fillId="0" borderId="59" xfId="51" applyNumberFormat="1" applyFont="1" applyFill="1" applyBorder="1" applyAlignment="1">
      <alignment vertical="center"/>
      <protection/>
    </xf>
    <xf numFmtId="4" fontId="38" fillId="0" borderId="39" xfId="51" applyNumberFormat="1" applyFont="1" applyFill="1" applyBorder="1" applyAlignment="1">
      <alignment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0" borderId="58" xfId="51" applyFont="1" applyBorder="1" applyAlignment="1">
      <alignment vertical="center"/>
      <protection/>
    </xf>
    <xf numFmtId="0" fontId="1" fillId="0" borderId="50" xfId="51" applyFont="1" applyFill="1" applyBorder="1" applyAlignment="1">
      <alignment horizontal="center" vertical="center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49" fontId="1" fillId="0" borderId="54" xfId="51" applyNumberFormat="1" applyFont="1" applyFill="1" applyBorder="1" applyAlignment="1">
      <alignment horizontal="center" vertical="center"/>
      <protection/>
    </xf>
    <xf numFmtId="0" fontId="1" fillId="0" borderId="60" xfId="51" applyFont="1" applyFill="1" applyBorder="1" applyAlignment="1">
      <alignment horizontal="center" vertical="center"/>
      <protection/>
    </xf>
    <xf numFmtId="0" fontId="1" fillId="0" borderId="61" xfId="51" applyFont="1" applyFill="1" applyBorder="1" applyAlignment="1">
      <alignment horizontal="center" vertical="center"/>
      <protection/>
    </xf>
    <xf numFmtId="0" fontId="1" fillId="0" borderId="61" xfId="51" applyFont="1" applyFill="1" applyBorder="1" applyAlignment="1">
      <alignment horizontal="center" vertical="center"/>
      <protection/>
    </xf>
    <xf numFmtId="49" fontId="1" fillId="0" borderId="62" xfId="51" applyNumberFormat="1" applyFont="1" applyFill="1" applyBorder="1" applyAlignment="1">
      <alignment horizontal="center" vertical="center"/>
      <protection/>
    </xf>
    <xf numFmtId="4" fontId="6" fillId="0" borderId="38" xfId="51" applyNumberFormat="1" applyFont="1" applyFill="1" applyBorder="1" applyAlignment="1">
      <alignment vertical="center"/>
      <protection/>
    </xf>
    <xf numFmtId="4" fontId="1" fillId="0" borderId="63" xfId="51" applyNumberFormat="1" applyFont="1" applyFill="1" applyBorder="1" applyAlignment="1">
      <alignment vertical="center"/>
      <protection/>
    </xf>
    <xf numFmtId="4" fontId="38" fillId="0" borderId="16" xfId="51" applyNumberFormat="1" applyFont="1" applyFill="1" applyBorder="1" applyAlignment="1">
      <alignment vertical="center"/>
      <protection/>
    </xf>
    <xf numFmtId="0" fontId="1" fillId="0" borderId="64" xfId="51" applyFont="1" applyFill="1" applyBorder="1" applyAlignment="1">
      <alignment horizontal="center" vertical="center"/>
      <protection/>
    </xf>
    <xf numFmtId="4" fontId="1" fillId="0" borderId="65" xfId="51" applyNumberFormat="1" applyFont="1" applyFill="1" applyBorder="1" applyAlignment="1">
      <alignment vertical="center"/>
      <protection/>
    </xf>
    <xf numFmtId="49" fontId="1" fillId="0" borderId="54" xfId="51" applyNumberFormat="1" applyFont="1" applyFill="1" applyBorder="1" applyAlignment="1">
      <alignment horizontal="center" vertical="center"/>
      <protection/>
    </xf>
    <xf numFmtId="49" fontId="5" fillId="0" borderId="13" xfId="51" applyNumberFormat="1" applyFont="1" applyFill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49" fontId="1" fillId="0" borderId="13" xfId="51" applyNumberFormat="1" applyFont="1" applyFill="1" applyBorder="1" applyAlignment="1">
      <alignment horizontal="center" vertical="center"/>
      <protection/>
    </xf>
    <xf numFmtId="4" fontId="38" fillId="25" borderId="39" xfId="51" applyNumberFormat="1" applyFont="1" applyFill="1" applyBorder="1" applyAlignment="1">
      <alignment vertical="center"/>
      <protection/>
    </xf>
    <xf numFmtId="4" fontId="1" fillId="0" borderId="18" xfId="51" applyNumberFormat="1" applyFont="1" applyFill="1" applyBorder="1" applyAlignment="1">
      <alignment vertic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0" fontId="1" fillId="0" borderId="48" xfId="51" applyFont="1" applyBorder="1" applyAlignment="1">
      <alignment horizontal="center" vertical="center"/>
      <protection/>
    </xf>
    <xf numFmtId="0" fontId="6" fillId="0" borderId="56" xfId="51" applyFont="1" applyFill="1" applyBorder="1" applyAlignment="1">
      <alignment horizontal="center" vertical="center"/>
      <protection/>
    </xf>
    <xf numFmtId="49" fontId="6" fillId="0" borderId="14" xfId="51" applyNumberFormat="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49" fontId="6" fillId="0" borderId="27" xfId="51" applyNumberFormat="1" applyFont="1" applyFill="1" applyBorder="1" applyAlignment="1">
      <alignment horizontal="center" vertical="center"/>
      <protection/>
    </xf>
    <xf numFmtId="4" fontId="6" fillId="0" borderId="53" xfId="51" applyNumberFormat="1" applyFont="1" applyFill="1" applyBorder="1" applyAlignment="1">
      <alignment vertical="center"/>
      <protection/>
    </xf>
    <xf numFmtId="4" fontId="1" fillId="0" borderId="66" xfId="51" applyNumberFormat="1" applyFont="1" applyFill="1" applyBorder="1" applyAlignment="1">
      <alignment vertical="center"/>
      <protection/>
    </xf>
    <xf numFmtId="0" fontId="34" fillId="0" borderId="60" xfId="51" applyFont="1" applyFill="1" applyBorder="1" applyAlignment="1">
      <alignment horizontal="center" vertical="center"/>
      <protection/>
    </xf>
    <xf numFmtId="4" fontId="38" fillId="25" borderId="16" xfId="51" applyNumberFormat="1" applyFont="1" applyFill="1" applyBorder="1" applyAlignment="1">
      <alignment vertical="center"/>
      <protection/>
    </xf>
    <xf numFmtId="0" fontId="1" fillId="0" borderId="13" xfId="51" applyFont="1" applyFill="1" applyBorder="1" applyAlignment="1">
      <alignment horizontal="left" vertical="center" wrapText="1"/>
      <protection/>
    </xf>
    <xf numFmtId="0" fontId="1" fillId="0" borderId="67" xfId="51" applyFont="1" applyFill="1" applyBorder="1" applyAlignment="1">
      <alignment horizontal="center" vertical="center"/>
      <protection/>
    </xf>
    <xf numFmtId="49" fontId="5" fillId="0" borderId="40" xfId="51" applyNumberFormat="1" applyFont="1" applyFill="1" applyBorder="1" applyAlignment="1">
      <alignment horizontal="center" vertical="center"/>
      <protection/>
    </xf>
    <xf numFmtId="49" fontId="1" fillId="0" borderId="61" xfId="51" applyNumberFormat="1" applyFont="1" applyFill="1" applyBorder="1" applyAlignment="1">
      <alignment horizontal="center" vertical="center"/>
      <protection/>
    </xf>
    <xf numFmtId="0" fontId="1" fillId="0" borderId="61" xfId="51" applyFont="1" applyFill="1" applyBorder="1" applyAlignment="1">
      <alignment horizontal="left" vertical="center" wrapText="1"/>
      <protection/>
    </xf>
    <xf numFmtId="4" fontId="38" fillId="25" borderId="47" xfId="51" applyNumberFormat="1" applyFont="1" applyFill="1" applyBorder="1" applyAlignment="1">
      <alignment vertical="center"/>
      <protection/>
    </xf>
    <xf numFmtId="0" fontId="1" fillId="0" borderId="45" xfId="51" applyFont="1" applyFill="1" applyBorder="1" applyAlignment="1">
      <alignment horizontal="center" vertical="center"/>
      <protection/>
    </xf>
    <xf numFmtId="49" fontId="5" fillId="0" borderId="26" xfId="51" applyNumberFormat="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left" vertical="center" wrapText="1"/>
      <protection/>
    </xf>
    <xf numFmtId="0" fontId="6" fillId="0" borderId="56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49" fontId="6" fillId="0" borderId="27" xfId="51" applyNumberFormat="1" applyFont="1" applyBorder="1" applyAlignment="1">
      <alignment horizontal="center" vertical="center"/>
      <protection/>
    </xf>
    <xf numFmtId="0" fontId="1" fillId="0" borderId="50" xfId="51" applyFont="1" applyBorder="1" applyAlignment="1">
      <alignment horizontal="center" vertical="center"/>
      <protection/>
    </xf>
    <xf numFmtId="0" fontId="6" fillId="0" borderId="44" xfId="51" applyFont="1" applyBorder="1" applyAlignment="1">
      <alignment horizontal="center" vertical="center"/>
      <protection/>
    </xf>
    <xf numFmtId="0" fontId="6" fillId="0" borderId="35" xfId="51" applyFont="1" applyBorder="1" applyAlignment="1">
      <alignment horizontal="center" vertical="center"/>
      <protection/>
    </xf>
    <xf numFmtId="0" fontId="6" fillId="0" borderId="35" xfId="51" applyFont="1" applyBorder="1" applyAlignment="1">
      <alignment horizontal="center" vertical="center"/>
      <protection/>
    </xf>
    <xf numFmtId="49" fontId="6" fillId="0" borderId="32" xfId="51" applyNumberFormat="1" applyFont="1" applyBorder="1" applyAlignment="1">
      <alignment horizontal="center" vertical="center"/>
      <protection/>
    </xf>
    <xf numFmtId="4" fontId="6" fillId="0" borderId="31" xfId="51" applyNumberFormat="1" applyFont="1" applyFill="1" applyBorder="1" applyAlignment="1">
      <alignment vertical="center"/>
      <protection/>
    </xf>
    <xf numFmtId="0" fontId="0" fillId="0" borderId="28" xfId="51" applyFont="1" applyBorder="1" applyAlignment="1">
      <alignment vertical="center"/>
      <protection/>
    </xf>
    <xf numFmtId="49" fontId="1" fillId="0" borderId="27" xfId="51" applyNumberFormat="1" applyFont="1" applyFill="1" applyBorder="1" applyAlignment="1">
      <alignment horizontal="center" vertical="center"/>
      <protection/>
    </xf>
    <xf numFmtId="0" fontId="37" fillId="0" borderId="15" xfId="48" applyFont="1" applyFill="1" applyBorder="1" applyAlignment="1">
      <alignment vertical="center"/>
      <protection/>
    </xf>
    <xf numFmtId="0" fontId="1" fillId="0" borderId="58" xfId="51" applyFont="1" applyBorder="1" applyAlignment="1">
      <alignment horizontal="center" vertical="center"/>
      <protection/>
    </xf>
    <xf numFmtId="0" fontId="1" fillId="0" borderId="68" xfId="51" applyFont="1" applyBorder="1" applyAlignment="1">
      <alignment vertical="center"/>
      <protection/>
    </xf>
    <xf numFmtId="4" fontId="1" fillId="0" borderId="53" xfId="51" applyNumberFormat="1" applyFont="1" applyFill="1" applyBorder="1" applyAlignment="1">
      <alignment vertical="center"/>
      <protection/>
    </xf>
    <xf numFmtId="0" fontId="1" fillId="0" borderId="27" xfId="51" applyFont="1" applyBorder="1" applyAlignment="1">
      <alignment horizontal="center" vertical="center"/>
      <protection/>
    </xf>
    <xf numFmtId="0" fontId="1" fillId="0" borderId="51" xfId="51" applyFont="1" applyBorder="1" applyAlignment="1">
      <alignment vertical="center"/>
      <protection/>
    </xf>
    <xf numFmtId="0" fontId="1" fillId="0" borderId="46" xfId="51" applyFont="1" applyBorder="1" applyAlignment="1">
      <alignment horizontal="center" vertical="center"/>
      <protection/>
    </xf>
    <xf numFmtId="0" fontId="0" fillId="0" borderId="43" xfId="51" applyFont="1" applyBorder="1" applyAlignment="1">
      <alignment vertical="center"/>
      <protection/>
    </xf>
    <xf numFmtId="0" fontId="1" fillId="0" borderId="54" xfId="51" applyFont="1" applyBorder="1" applyAlignment="1">
      <alignment horizontal="center" vertical="center"/>
      <protection/>
    </xf>
    <xf numFmtId="0" fontId="1" fillId="0" borderId="52" xfId="51" applyFont="1" applyBorder="1" applyAlignment="1">
      <alignment vertical="center"/>
      <protection/>
    </xf>
    <xf numFmtId="0" fontId="6" fillId="0" borderId="31" xfId="51" applyFont="1" applyBorder="1" applyAlignment="1">
      <alignment horizontal="center" vertical="center"/>
      <protection/>
    </xf>
    <xf numFmtId="0" fontId="1" fillId="0" borderId="45" xfId="51" applyFont="1" applyBorder="1" applyAlignment="1">
      <alignment horizontal="center" vertical="center"/>
      <protection/>
    </xf>
    <xf numFmtId="0" fontId="1" fillId="0" borderId="49" xfId="51" applyFont="1" applyBorder="1" applyAlignment="1">
      <alignment horizontal="center" vertical="center"/>
      <protection/>
    </xf>
    <xf numFmtId="4" fontId="38" fillId="25" borderId="58" xfId="51" applyNumberFormat="1" applyFont="1" applyFill="1" applyBorder="1" applyAlignment="1">
      <alignment vertical="center"/>
      <protection/>
    </xf>
    <xf numFmtId="4" fontId="38" fillId="0" borderId="59" xfId="51" applyNumberFormat="1" applyFont="1" applyFill="1" applyBorder="1" applyAlignment="1">
      <alignment vertical="center"/>
      <protection/>
    </xf>
    <xf numFmtId="4" fontId="38" fillId="0" borderId="58" xfId="51" applyNumberFormat="1" applyFont="1" applyFill="1" applyBorder="1" applyAlignment="1">
      <alignment vertical="center"/>
      <protection/>
    </xf>
    <xf numFmtId="4" fontId="38" fillId="0" borderId="63" xfId="51" applyNumberFormat="1" applyFont="1" applyFill="1" applyBorder="1" applyAlignment="1">
      <alignment vertical="center"/>
      <protection/>
    </xf>
    <xf numFmtId="4" fontId="38" fillId="0" borderId="54" xfId="51" applyNumberFormat="1" applyFont="1" applyFill="1" applyBorder="1" applyAlignment="1">
      <alignment vertical="center"/>
      <protection/>
    </xf>
    <xf numFmtId="4" fontId="38" fillId="25" borderId="59" xfId="51" applyNumberFormat="1" applyFont="1" applyFill="1" applyBorder="1" applyAlignment="1">
      <alignment vertical="center"/>
      <protection/>
    </xf>
    <xf numFmtId="4" fontId="6" fillId="0" borderId="66" xfId="51" applyNumberFormat="1" applyFont="1" applyFill="1" applyBorder="1" applyAlignment="1">
      <alignment vertical="center"/>
      <protection/>
    </xf>
    <xf numFmtId="4" fontId="38" fillId="25" borderId="63" xfId="51" applyNumberFormat="1" applyFont="1" applyFill="1" applyBorder="1" applyAlignment="1">
      <alignment vertical="center"/>
      <protection/>
    </xf>
    <xf numFmtId="4" fontId="38" fillId="25" borderId="65" xfId="51" applyNumberFormat="1" applyFont="1" applyFill="1" applyBorder="1" applyAlignment="1">
      <alignment vertical="center"/>
      <protection/>
    </xf>
    <xf numFmtId="4" fontId="34" fillId="0" borderId="11" xfId="51" applyNumberFormat="1" applyFont="1" applyFill="1" applyBorder="1" applyAlignment="1">
      <alignment vertical="center"/>
      <protection/>
    </xf>
    <xf numFmtId="49" fontId="6" fillId="0" borderId="26" xfId="51" applyNumberFormat="1" applyFont="1" applyFill="1" applyBorder="1" applyAlignment="1">
      <alignment horizontal="center" vertical="center"/>
      <protection/>
    </xf>
    <xf numFmtId="0" fontId="1" fillId="0" borderId="46" xfId="5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31" fillId="0" borderId="0" xfId="52" applyFont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49" fontId="1" fillId="0" borderId="27" xfId="52" applyNumberFormat="1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49" fontId="1" fillId="0" borderId="27" xfId="50" applyNumberFormat="1" applyFont="1" applyFill="1" applyBorder="1" applyAlignment="1">
      <alignment horizontal="center" vertical="center"/>
      <protection/>
    </xf>
    <xf numFmtId="4" fontId="1" fillId="0" borderId="66" xfId="50" applyNumberFormat="1" applyFont="1" applyFill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37" fillId="0" borderId="58" xfId="48" applyFont="1" applyFill="1" applyBorder="1" applyAlignment="1">
      <alignment vertical="center" wrapText="1"/>
      <protection/>
    </xf>
    <xf numFmtId="171" fontId="6" fillId="0" borderId="38" xfId="51" applyNumberFormat="1" applyFont="1" applyFill="1" applyBorder="1" applyAlignment="1">
      <alignment vertical="center"/>
      <protection/>
    </xf>
    <xf numFmtId="171" fontId="38" fillId="25" borderId="39" xfId="51" applyNumberFormat="1" applyFont="1" applyFill="1" applyBorder="1" applyAlignment="1">
      <alignment vertical="center"/>
      <protection/>
    </xf>
    <xf numFmtId="0" fontId="1" fillId="0" borderId="57" xfId="50" applyFont="1" applyBorder="1" applyAlignment="1">
      <alignment horizontal="center" vertical="center"/>
      <protection/>
    </xf>
    <xf numFmtId="49" fontId="1" fillId="0" borderId="27" xfId="50" applyNumberFormat="1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0" fontId="37" fillId="0" borderId="42" xfId="48" applyFont="1" applyFill="1" applyBorder="1" applyAlignment="1">
      <alignment vertical="center" wrapText="1"/>
      <protection/>
    </xf>
    <xf numFmtId="4" fontId="1" fillId="0" borderId="69" xfId="50" applyNumberFormat="1" applyFont="1" applyFill="1" applyBorder="1" applyAlignment="1">
      <alignment vertical="center"/>
      <protection/>
    </xf>
    <xf numFmtId="4" fontId="1" fillId="0" borderId="39" xfId="50" applyNumberFormat="1" applyFont="1" applyFill="1" applyBorder="1" applyAlignment="1">
      <alignment/>
      <protection/>
    </xf>
    <xf numFmtId="4" fontId="1" fillId="0" borderId="39" xfId="50" applyNumberFormat="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8" fillId="0" borderId="53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vertical="center" wrapText="1"/>
    </xf>
    <xf numFmtId="0" fontId="9" fillId="0" borderId="39" xfId="0" applyFont="1" applyBorder="1" applyAlignment="1">
      <alignment horizontal="right" vertical="center" wrapText="1"/>
    </xf>
    <xf numFmtId="4" fontId="9" fillId="0" borderId="58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171" fontId="9" fillId="0" borderId="13" xfId="0" applyNumberFormat="1" applyFont="1" applyFill="1" applyBorder="1" applyAlignment="1">
      <alignment horizontal="right" vertical="center" wrapText="1"/>
    </xf>
    <xf numFmtId="4" fontId="9" fillId="0" borderId="51" xfId="0" applyNumberFormat="1" applyFont="1" applyBorder="1" applyAlignment="1">
      <alignment horizontal="right" vertical="center" wrapText="1"/>
    </xf>
    <xf numFmtId="0" fontId="8" fillId="0" borderId="59" xfId="0" applyFont="1" applyBorder="1" applyAlignment="1">
      <alignment vertical="center" wrapText="1"/>
    </xf>
    <xf numFmtId="4" fontId="8" fillId="0" borderId="59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51" xfId="0" applyNumberFormat="1" applyFont="1" applyBorder="1" applyAlignment="1">
      <alignment horizontal="right" vertical="center" wrapText="1"/>
    </xf>
    <xf numFmtId="0" fontId="9" fillId="0" borderId="60" xfId="0" applyFont="1" applyBorder="1" applyAlignment="1">
      <alignment vertical="center" wrapText="1"/>
    </xf>
    <xf numFmtId="4" fontId="9" fillId="0" borderId="59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8" fillId="0" borderId="39" xfId="0" applyFont="1" applyBorder="1" applyAlignment="1">
      <alignment horizontal="right" vertical="center" wrapText="1"/>
    </xf>
    <xf numFmtId="4" fontId="8" fillId="0" borderId="69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49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171" fontId="9" fillId="0" borderId="14" xfId="0" applyNumberFormat="1" applyFont="1" applyFill="1" applyBorder="1" applyAlignment="1">
      <alignment horizontal="right" vertical="center" wrapText="1"/>
    </xf>
    <xf numFmtId="173" fontId="9" fillId="0" borderId="14" xfId="0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71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right" vertical="center" wrapText="1"/>
    </xf>
    <xf numFmtId="4" fontId="9" fillId="0" borderId="61" xfId="0" applyNumberFormat="1" applyFont="1" applyBorder="1" applyAlignment="1">
      <alignment horizontal="right" vertical="center" wrapText="1"/>
    </xf>
    <xf numFmtId="4" fontId="9" fillId="0" borderId="61" xfId="0" applyNumberFormat="1" applyFont="1" applyFill="1" applyBorder="1" applyAlignment="1">
      <alignment horizontal="right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9" fillId="0" borderId="4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9" fontId="46" fillId="0" borderId="38" xfId="51" applyNumberFormat="1" applyFont="1" applyFill="1" applyBorder="1" applyAlignment="1">
      <alignment horizontal="center" vertical="center"/>
      <protection/>
    </xf>
    <xf numFmtId="49" fontId="46" fillId="0" borderId="35" xfId="49" applyNumberFormat="1" applyFont="1" applyFill="1" applyBorder="1" applyAlignment="1">
      <alignment horizontal="center" vertical="center" wrapText="1"/>
      <protection/>
    </xf>
    <xf numFmtId="174" fontId="46" fillId="0" borderId="35" xfId="51" applyNumberFormat="1" applyFont="1" applyFill="1" applyBorder="1" applyAlignment="1">
      <alignment horizontal="center" vertical="center"/>
      <protection/>
    </xf>
    <xf numFmtId="0" fontId="46" fillId="0" borderId="35" xfId="51" applyFont="1" applyFill="1" applyBorder="1" applyAlignment="1">
      <alignment horizontal="center" vertical="center" wrapText="1"/>
      <protection/>
    </xf>
    <xf numFmtId="0" fontId="46" fillId="0" borderId="32" xfId="51" applyFont="1" applyFill="1" applyBorder="1" applyAlignment="1">
      <alignment vertical="center"/>
      <protection/>
    </xf>
    <xf numFmtId="4" fontId="46" fillId="0" borderId="33" xfId="49" applyNumberFormat="1" applyFont="1" applyFill="1" applyBorder="1" applyAlignment="1">
      <alignment vertical="center" wrapText="1"/>
      <protection/>
    </xf>
    <xf numFmtId="4" fontId="46" fillId="0" borderId="38" xfId="49" applyNumberFormat="1" applyFont="1" applyFill="1" applyBorder="1" applyAlignment="1">
      <alignment vertical="center" wrapText="1"/>
      <protection/>
    </xf>
    <xf numFmtId="4" fontId="46" fillId="0" borderId="55" xfId="49" applyNumberFormat="1" applyFont="1" applyFill="1" applyBorder="1" applyAlignment="1">
      <alignment vertical="center" wrapText="1"/>
      <protection/>
    </xf>
    <xf numFmtId="49" fontId="6" fillId="0" borderId="31" xfId="51" applyNumberFormat="1" applyFont="1" applyFill="1" applyBorder="1" applyAlignment="1">
      <alignment horizontal="center" vertical="center"/>
      <protection/>
    </xf>
    <xf numFmtId="0" fontId="6" fillId="0" borderId="35" xfId="49" applyFont="1" applyFill="1" applyBorder="1" applyAlignment="1">
      <alignment horizontal="center" vertical="center"/>
      <protection/>
    </xf>
    <xf numFmtId="49" fontId="6" fillId="0" borderId="35" xfId="49" applyNumberFormat="1" applyFont="1" applyFill="1" applyBorder="1" applyAlignment="1">
      <alignment horizontal="center" vertical="center" wrapText="1"/>
      <protection/>
    </xf>
    <xf numFmtId="0" fontId="6" fillId="0" borderId="35" xfId="49" applyFont="1" applyBorder="1" applyAlignment="1">
      <alignment horizontal="center" vertical="center"/>
      <protection/>
    </xf>
    <xf numFmtId="0" fontId="6" fillId="0" borderId="36" xfId="49" applyFont="1" applyBorder="1" applyAlignment="1">
      <alignment vertical="center"/>
      <protection/>
    </xf>
    <xf numFmtId="4" fontId="6" fillId="0" borderId="33" xfId="49" applyNumberFormat="1" applyFont="1" applyBorder="1" applyAlignment="1">
      <alignment vertical="center"/>
      <protection/>
    </xf>
    <xf numFmtId="49" fontId="1" fillId="0" borderId="60" xfId="51" applyNumberFormat="1" applyFont="1" applyFill="1" applyBorder="1" applyAlignment="1">
      <alignment horizontal="center" vertical="center"/>
      <protection/>
    </xf>
    <xf numFmtId="0" fontId="1" fillId="0" borderId="49" xfId="51" applyFont="1" applyBorder="1" applyAlignment="1">
      <alignment vertical="center"/>
      <protection/>
    </xf>
    <xf numFmtId="0" fontId="1" fillId="0" borderId="49" xfId="49" applyFont="1" applyBorder="1" applyAlignment="1">
      <alignment horizontal="center" vertical="center"/>
      <protection/>
    </xf>
    <xf numFmtId="0" fontId="0" fillId="0" borderId="49" xfId="51" applyFont="1" applyFill="1" applyBorder="1" applyAlignment="1">
      <alignment vertical="center"/>
      <protection/>
    </xf>
    <xf numFmtId="0" fontId="1" fillId="0" borderId="52" xfId="49" applyFont="1" applyBorder="1" applyAlignment="1">
      <alignment vertical="center"/>
      <protection/>
    </xf>
    <xf numFmtId="4" fontId="1" fillId="0" borderId="16" xfId="49" applyNumberFormat="1" applyFont="1" applyBorder="1" applyAlignment="1">
      <alignment vertical="center"/>
      <protection/>
    </xf>
    <xf numFmtId="4" fontId="1" fillId="0" borderId="72" xfId="51" applyNumberFormat="1" applyFont="1" applyFill="1" applyBorder="1" applyAlignment="1">
      <alignment vertical="center"/>
      <protection/>
    </xf>
    <xf numFmtId="49" fontId="6" fillId="0" borderId="38" xfId="51" applyNumberFormat="1" applyFont="1" applyFill="1" applyBorder="1" applyAlignment="1">
      <alignment horizontal="center" vertical="center"/>
      <protection/>
    </xf>
    <xf numFmtId="0" fontId="36" fillId="0" borderId="32" xfId="48" applyFont="1" applyFill="1" applyBorder="1" applyAlignment="1">
      <alignment vertical="center"/>
      <protection/>
    </xf>
    <xf numFmtId="49" fontId="1" fillId="0" borderId="18" xfId="51" applyNumberFormat="1" applyFont="1" applyFill="1" applyBorder="1" applyAlignment="1">
      <alignment horizontal="center" vertical="center"/>
      <protection/>
    </xf>
    <xf numFmtId="0" fontId="37" fillId="0" borderId="54" xfId="48" applyFont="1" applyFill="1" applyBorder="1" applyAlignment="1">
      <alignment vertical="center" wrapText="1"/>
      <protection/>
    </xf>
    <xf numFmtId="4" fontId="1" fillId="19" borderId="63" xfId="51" applyNumberFormat="1" applyFont="1" applyFill="1" applyBorder="1" applyAlignment="1">
      <alignment vertical="center"/>
      <protection/>
    </xf>
    <xf numFmtId="176" fontId="1" fillId="0" borderId="58" xfId="51" applyNumberFormat="1" applyFont="1" applyFill="1" applyBorder="1" applyAlignment="1">
      <alignment horizontal="center" vertical="center"/>
      <protection/>
    </xf>
    <xf numFmtId="0" fontId="1" fillId="0" borderId="13" xfId="51" applyFont="1" applyFill="1" applyBorder="1" applyAlignment="1">
      <alignment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0" fontId="0" fillId="0" borderId="58" xfId="51" applyFont="1" applyFill="1" applyBorder="1" applyAlignment="1">
      <alignment vertical="center"/>
      <protection/>
    </xf>
    <xf numFmtId="0" fontId="1" fillId="0" borderId="58" xfId="51" applyFont="1" applyFill="1" applyBorder="1" applyAlignment="1">
      <alignment vertical="center"/>
      <protection/>
    </xf>
    <xf numFmtId="2" fontId="1" fillId="0" borderId="39" xfId="51" applyNumberFormat="1" applyFont="1" applyFill="1" applyBorder="1" applyAlignment="1">
      <alignment vertical="center"/>
      <protection/>
    </xf>
    <xf numFmtId="0" fontId="37" fillId="0" borderId="27" xfId="48" applyFont="1" applyFill="1" applyBorder="1" applyAlignment="1">
      <alignment vertical="center" wrapText="1"/>
      <protection/>
    </xf>
    <xf numFmtId="0" fontId="1" fillId="0" borderId="60" xfId="51" applyFont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4" fillId="0" borderId="74" xfId="51" applyNumberFormat="1" applyFont="1" applyFill="1" applyBorder="1" applyAlignment="1">
      <alignment horizontal="center" vertical="center"/>
      <protection/>
    </xf>
    <xf numFmtId="49" fontId="4" fillId="0" borderId="45" xfId="51" applyNumberFormat="1" applyFont="1" applyFill="1" applyBorder="1" applyAlignment="1">
      <alignment horizontal="center" vertical="center"/>
      <protection/>
    </xf>
    <xf numFmtId="0" fontId="4" fillId="0" borderId="75" xfId="51" applyFont="1" applyFill="1" applyBorder="1" applyAlignment="1">
      <alignment horizontal="center" vertical="center"/>
      <protection/>
    </xf>
    <xf numFmtId="0" fontId="4" fillId="0" borderId="26" xfId="51" applyFont="1" applyFill="1" applyBorder="1" applyAlignment="1">
      <alignment horizontal="center" vertical="center"/>
      <protection/>
    </xf>
    <xf numFmtId="0" fontId="4" fillId="0" borderId="76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32" fillId="0" borderId="0" xfId="49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4" fillId="0" borderId="77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3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49" fontId="4" fillId="0" borderId="73" xfId="52" applyNumberFormat="1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0" fontId="4" fillId="0" borderId="74" xfId="52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7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" fillId="0" borderId="73" xfId="52" applyFont="1" applyBorder="1" applyAlignment="1">
      <alignment horizontal="center" vertical="center" textRotation="90" wrapText="1"/>
      <protection/>
    </xf>
    <xf numFmtId="0" fontId="1" fillId="0" borderId="30" xfId="52" applyFont="1" applyBorder="1" applyAlignment="1">
      <alignment horizontal="center" vertical="center" textRotation="90" wrapText="1"/>
      <protection/>
    </xf>
    <xf numFmtId="0" fontId="1" fillId="0" borderId="17" xfId="52" applyFont="1" applyBorder="1" applyAlignment="1">
      <alignment horizontal="center" vertical="center" textRotation="90" wrapText="1"/>
      <protection/>
    </xf>
    <xf numFmtId="0" fontId="4" fillId="0" borderId="75" xfId="52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74" xfId="51" applyNumberFormat="1" applyFont="1" applyBorder="1" applyAlignment="1">
      <alignment horizontal="center" vertical="center"/>
      <protection/>
    </xf>
    <xf numFmtId="0" fontId="4" fillId="0" borderId="74" xfId="51" applyFont="1" applyBorder="1" applyAlignment="1">
      <alignment horizontal="center" vertical="center"/>
      <protection/>
    </xf>
    <xf numFmtId="0" fontId="4" fillId="0" borderId="75" xfId="51" applyFont="1" applyBorder="1" applyAlignment="1">
      <alignment horizontal="center" vertical="center"/>
      <protection/>
    </xf>
    <xf numFmtId="2" fontId="4" fillId="0" borderId="78" xfId="51" applyNumberFormat="1" applyFont="1" applyBorder="1" applyAlignment="1">
      <alignment horizontal="center" vertical="center"/>
      <protection/>
    </xf>
    <xf numFmtId="0" fontId="4" fillId="0" borderId="79" xfId="51" applyFont="1" applyBorder="1" applyAlignment="1">
      <alignment horizontal="center" vertical="center"/>
      <protection/>
    </xf>
    <xf numFmtId="0" fontId="4" fillId="0" borderId="73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49" fontId="4" fillId="0" borderId="45" xfId="51" applyNumberFormat="1" applyFont="1" applyBorder="1" applyAlignment="1">
      <alignment horizontal="center" vertical="center"/>
      <protection/>
    </xf>
    <xf numFmtId="0" fontId="4" fillId="0" borderId="67" xfId="51" applyFont="1" applyBorder="1" applyAlignment="1">
      <alignment horizontal="center" vertical="center"/>
      <protection/>
    </xf>
    <xf numFmtId="0" fontId="4" fillId="0" borderId="40" xfId="51" applyFont="1" applyBorder="1" applyAlignment="1">
      <alignment horizontal="center" vertical="center"/>
      <protection/>
    </xf>
    <xf numFmtId="2" fontId="4" fillId="0" borderId="41" xfId="51" applyNumberFormat="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1" fillId="0" borderId="73" xfId="51" applyFont="1" applyBorder="1" applyAlignment="1">
      <alignment horizontal="center" vertical="center" textRotation="90" wrapText="1"/>
      <protection/>
    </xf>
    <xf numFmtId="0" fontId="4" fillId="0" borderId="80" xfId="51" applyFont="1" applyBorder="1" applyAlignment="1">
      <alignment horizontal="center" vertical="center"/>
      <protection/>
    </xf>
    <xf numFmtId="0" fontId="4" fillId="0" borderId="75" xfId="51" applyFont="1" applyBorder="1" applyAlignment="1">
      <alignment horizontal="center" vertical="center"/>
      <protection/>
    </xf>
    <xf numFmtId="2" fontId="4" fillId="0" borderId="21" xfId="51" applyNumberFormat="1" applyFont="1" applyBorder="1" applyAlignment="1">
      <alignment horizontal="center" vertical="center"/>
      <protection/>
    </xf>
    <xf numFmtId="4" fontId="4" fillId="0" borderId="11" xfId="51" applyNumberFormat="1" applyFont="1" applyBorder="1" applyAlignment="1">
      <alignment vertical="center"/>
      <protection/>
    </xf>
    <xf numFmtId="0" fontId="1" fillId="0" borderId="30" xfId="51" applyFont="1" applyBorder="1" applyAlignment="1">
      <alignment horizontal="center" vertical="center" textRotation="90" wrapText="1"/>
      <protection/>
    </xf>
    <xf numFmtId="2" fontId="6" fillId="0" borderId="19" xfId="51" applyNumberFormat="1" applyFont="1" applyBorder="1" applyAlignment="1">
      <alignment horizontal="center" vertical="center"/>
      <protection/>
    </xf>
    <xf numFmtId="2" fontId="6" fillId="0" borderId="10" xfId="51" applyNumberFormat="1" applyFont="1" applyBorder="1" applyAlignment="1">
      <alignment horizontal="center" vertical="center"/>
      <protection/>
    </xf>
    <xf numFmtId="2" fontId="36" fillId="0" borderId="54" xfId="53" applyNumberFormat="1" applyFont="1" applyFill="1" applyBorder="1" applyAlignment="1">
      <alignment horizontal="left" vertical="center"/>
      <protection/>
    </xf>
    <xf numFmtId="4" fontId="6" fillId="0" borderId="11" xfId="51" applyNumberFormat="1" applyFont="1" applyBorder="1" applyAlignment="1">
      <alignment vertical="center"/>
      <protection/>
    </xf>
    <xf numFmtId="2" fontId="0" fillId="0" borderId="0" xfId="51" applyNumberFormat="1" applyAlignment="1">
      <alignment vertical="center"/>
      <protection/>
    </xf>
    <xf numFmtId="2" fontId="41" fillId="0" borderId="31" xfId="51" applyNumberFormat="1" applyFont="1" applyBorder="1" applyAlignment="1">
      <alignment horizontal="center" vertical="center"/>
      <protection/>
    </xf>
    <xf numFmtId="2" fontId="1" fillId="0" borderId="35" xfId="51" applyNumberFormat="1" applyFont="1" applyBorder="1" applyAlignment="1">
      <alignment horizontal="center" vertical="center"/>
      <protection/>
    </xf>
    <xf numFmtId="1" fontId="1" fillId="0" borderId="35" xfId="51" applyNumberFormat="1" applyFont="1" applyBorder="1" applyAlignment="1">
      <alignment horizontal="center" vertical="center"/>
      <protection/>
    </xf>
    <xf numFmtId="2" fontId="37" fillId="0" borderId="32" xfId="53" applyNumberFormat="1" applyFont="1" applyBorder="1" applyAlignment="1">
      <alignment horizontal="left" vertical="center"/>
      <protection/>
    </xf>
    <xf numFmtId="4" fontId="1" fillId="0" borderId="33" xfId="51" applyNumberFormat="1" applyFont="1" applyBorder="1" applyAlignment="1">
      <alignment vertical="center"/>
      <protection/>
    </xf>
    <xf numFmtId="0" fontId="42" fillId="0" borderId="31" xfId="51" applyFont="1" applyBorder="1" applyAlignment="1">
      <alignment horizontal="center" vertical="center" wrapText="1"/>
      <protection/>
    </xf>
    <xf numFmtId="49" fontId="42" fillId="0" borderId="32" xfId="51" applyNumberFormat="1" applyFont="1" applyBorder="1" applyAlignment="1">
      <alignment horizontal="right" vertical="center" wrapText="1"/>
      <protection/>
    </xf>
    <xf numFmtId="2" fontId="42" fillId="0" borderId="75" xfId="51" applyNumberFormat="1" applyFont="1" applyBorder="1" applyAlignment="1">
      <alignment horizontal="center" vertical="center" wrapText="1"/>
      <protection/>
    </xf>
    <xf numFmtId="2" fontId="42" fillId="0" borderId="32" xfId="51" applyNumberFormat="1" applyFont="1" applyBorder="1" applyAlignment="1">
      <alignment horizontal="center" vertical="center" wrapText="1"/>
      <protection/>
    </xf>
    <xf numFmtId="2" fontId="43" fillId="0" borderId="36" xfId="53" applyNumberFormat="1" applyFont="1" applyFill="1" applyBorder="1" applyAlignment="1">
      <alignment horizontal="left" vertical="center" wrapText="1"/>
      <protection/>
    </xf>
    <xf numFmtId="4" fontId="42" fillId="0" borderId="73" xfId="51" applyNumberFormat="1" applyFont="1" applyBorder="1" applyAlignment="1">
      <alignment vertical="center" wrapText="1"/>
      <protection/>
    </xf>
    <xf numFmtId="4" fontId="42" fillId="0" borderId="33" xfId="51" applyNumberFormat="1" applyFont="1" applyBorder="1" applyAlignment="1">
      <alignment vertical="center" wrapText="1"/>
      <protection/>
    </xf>
    <xf numFmtId="0" fontId="41" fillId="0" borderId="48" xfId="51" applyFont="1" applyBorder="1" applyAlignment="1">
      <alignment horizontal="center" vertical="center" wrapText="1"/>
      <protection/>
    </xf>
    <xf numFmtId="49" fontId="44" fillId="0" borderId="54" xfId="51" applyNumberFormat="1" applyFont="1" applyBorder="1" applyAlignment="1">
      <alignment vertical="center" wrapText="1"/>
      <protection/>
    </xf>
    <xf numFmtId="1" fontId="1" fillId="0" borderId="49" xfId="51" applyNumberFormat="1" applyFont="1" applyBorder="1" applyAlignment="1">
      <alignment horizontal="center" vertical="center" wrapText="1"/>
      <protection/>
    </xf>
    <xf numFmtId="1" fontId="1" fillId="0" borderId="26" xfId="51" applyNumberFormat="1" applyFont="1" applyBorder="1" applyAlignment="1">
      <alignment horizontal="center" vertical="center"/>
      <protection/>
    </xf>
    <xf numFmtId="2" fontId="37" fillId="0" borderId="34" xfId="53" applyNumberFormat="1" applyFont="1" applyBorder="1" applyAlignment="1">
      <alignment horizontal="left" vertical="center"/>
      <protection/>
    </xf>
    <xf numFmtId="4" fontId="1" fillId="0" borderId="16" xfId="51" applyNumberFormat="1" applyFont="1" applyBorder="1" applyAlignment="1">
      <alignment vertical="center" wrapText="1"/>
      <protection/>
    </xf>
    <xf numFmtId="0" fontId="1" fillId="0" borderId="17" xfId="51" applyFont="1" applyBorder="1" applyAlignment="1">
      <alignment horizontal="center" vertical="center" textRotation="90" wrapText="1"/>
      <protection/>
    </xf>
    <xf numFmtId="4" fontId="42" fillId="0" borderId="73" xfId="51" applyNumberFormat="1" applyFont="1" applyFill="1" applyBorder="1" applyAlignment="1">
      <alignment vertical="center" wrapText="1"/>
      <protection/>
    </xf>
    <xf numFmtId="4" fontId="1" fillId="0" borderId="60" xfId="51" applyNumberFormat="1" applyFont="1" applyFill="1" applyBorder="1" applyAlignment="1">
      <alignment vertical="center"/>
      <protection/>
    </xf>
    <xf numFmtId="171" fontId="4" fillId="24" borderId="11" xfId="51" applyNumberFormat="1" applyFont="1" applyFill="1" applyBorder="1" applyAlignment="1">
      <alignment vertical="center"/>
      <protection/>
    </xf>
    <xf numFmtId="171" fontId="4" fillId="0" borderId="37" xfId="51" applyNumberFormat="1" applyFont="1" applyFill="1" applyBorder="1" applyAlignment="1">
      <alignment vertical="center"/>
      <protection/>
    </xf>
    <xf numFmtId="171" fontId="1" fillId="0" borderId="81" xfId="51" applyNumberFormat="1" applyFont="1" applyFill="1" applyBorder="1" applyAlignment="1">
      <alignment vertical="center"/>
      <protection/>
    </xf>
    <xf numFmtId="171" fontId="4" fillId="0" borderId="11" xfId="51" applyNumberFormat="1" applyFont="1" applyFill="1" applyBorder="1" applyAlignment="1">
      <alignment vertical="center"/>
      <protection/>
    </xf>
    <xf numFmtId="171" fontId="6" fillId="0" borderId="33" xfId="51" applyNumberFormat="1" applyFont="1" applyFill="1" applyBorder="1" applyAlignment="1">
      <alignment vertical="center"/>
      <protection/>
    </xf>
    <xf numFmtId="171" fontId="38" fillId="0" borderId="39" xfId="51" applyNumberFormat="1" applyFont="1" applyFill="1" applyBorder="1" applyAlignment="1">
      <alignment vertical="center"/>
      <protection/>
    </xf>
    <xf numFmtId="171" fontId="1" fillId="0" borderId="66" xfId="51" applyNumberFormat="1" applyFont="1" applyFill="1" applyBorder="1" applyAlignment="1">
      <alignment vertical="center"/>
      <protection/>
    </xf>
    <xf numFmtId="171" fontId="34" fillId="0" borderId="23" xfId="51" applyNumberFormat="1" applyFont="1" applyFill="1" applyBorder="1" applyAlignment="1">
      <alignment vertical="center"/>
      <protection/>
    </xf>
    <xf numFmtId="171" fontId="1" fillId="0" borderId="66" xfId="50" applyNumberFormat="1" applyFont="1" applyFill="1" applyBorder="1" applyAlignment="1">
      <alignment vertical="center"/>
      <protection/>
    </xf>
    <xf numFmtId="171" fontId="9" fillId="0" borderId="13" xfId="0" applyNumberFormat="1" applyFont="1" applyBorder="1" applyAlignment="1">
      <alignment horizontal="right" vertical="center" wrapText="1"/>
    </xf>
    <xf numFmtId="171" fontId="4" fillId="0" borderId="11" xfId="51" applyNumberFormat="1" applyFont="1" applyBorder="1" applyAlignment="1">
      <alignment vertical="center"/>
      <protection/>
    </xf>
    <xf numFmtId="171" fontId="6" fillId="0" borderId="11" xfId="51" applyNumberFormat="1" applyFont="1" applyBorder="1" applyAlignment="1">
      <alignment vertical="center"/>
      <protection/>
    </xf>
    <xf numFmtId="171" fontId="1" fillId="0" borderId="33" xfId="51" applyNumberFormat="1" applyFont="1" applyFill="1" applyBorder="1" applyAlignment="1">
      <alignment vertical="center"/>
      <protection/>
    </xf>
    <xf numFmtId="171" fontId="8" fillId="0" borderId="10" xfId="0" applyNumberFormat="1" applyFont="1" applyBorder="1" applyAlignment="1">
      <alignment horizontal="right" vertical="center" wrapText="1"/>
    </xf>
    <xf numFmtId="171" fontId="8" fillId="0" borderId="21" xfId="0" applyNumberFormat="1" applyFont="1" applyBorder="1" applyAlignment="1">
      <alignment horizontal="right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 3" xfId="52"/>
    <cellStyle name="normální_Rozpočet 2005 (ZK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zoomScalePageLayoutView="0" workbookViewId="0" topLeftCell="A34">
      <selection activeCell="E27" sqref="E27"/>
    </sheetView>
  </sheetViews>
  <sheetFormatPr defaultColWidth="9.140625" defaultRowHeight="12.75"/>
  <cols>
    <col min="1" max="1" width="37.8515625" style="266" customWidth="1"/>
    <col min="2" max="2" width="7.421875" style="266" customWidth="1"/>
    <col min="3" max="4" width="12.8515625" style="266" customWidth="1"/>
    <col min="5" max="6" width="13.140625" style="266" bestFit="1" customWidth="1"/>
    <col min="7" max="16384" width="9.140625" style="266" customWidth="1"/>
  </cols>
  <sheetData>
    <row r="1" spans="1:6" ht="20.25">
      <c r="A1" s="356" t="s">
        <v>165</v>
      </c>
      <c r="B1" s="356"/>
      <c r="C1" s="356"/>
      <c r="D1" s="356"/>
      <c r="E1" s="356"/>
      <c r="F1" s="356"/>
    </row>
    <row r="2" ht="18" customHeight="1"/>
    <row r="3" spans="1:6" ht="16.5" customHeight="1">
      <c r="A3" s="357" t="s">
        <v>53</v>
      </c>
      <c r="B3" s="357"/>
      <c r="C3" s="357"/>
      <c r="D3" s="357"/>
      <c r="E3" s="357"/>
      <c r="F3" s="357"/>
    </row>
    <row r="4" ht="12.75" customHeight="1" thickBot="1"/>
    <row r="5" spans="1:6" ht="15" thickBot="1">
      <c r="A5" s="267" t="s">
        <v>1</v>
      </c>
      <c r="B5" s="268" t="s">
        <v>2</v>
      </c>
      <c r="C5" s="269" t="s">
        <v>66</v>
      </c>
      <c r="D5" s="269" t="s">
        <v>67</v>
      </c>
      <c r="E5" s="269" t="s">
        <v>0</v>
      </c>
      <c r="F5" s="270" t="s">
        <v>68</v>
      </c>
    </row>
    <row r="6" spans="1:6" ht="16.5" customHeight="1">
      <c r="A6" s="271" t="s">
        <v>9</v>
      </c>
      <c r="B6" s="272" t="s">
        <v>28</v>
      </c>
      <c r="C6" s="273">
        <f>C7+C8+C9</f>
        <v>2301003</v>
      </c>
      <c r="D6" s="274">
        <f>D7+D8+D9</f>
        <v>2371435.9099999997</v>
      </c>
      <c r="E6" s="275">
        <f>SUM(E7:E9)</f>
        <v>294.652</v>
      </c>
      <c r="F6" s="276">
        <f>SUM(F7:F9)</f>
        <v>2371730.562</v>
      </c>
    </row>
    <row r="7" spans="1:6" ht="15" customHeight="1">
      <c r="A7" s="277" t="s">
        <v>10</v>
      </c>
      <c r="B7" s="278" t="s">
        <v>11</v>
      </c>
      <c r="C7" s="279">
        <v>2101000</v>
      </c>
      <c r="D7" s="280">
        <v>2108256.29</v>
      </c>
      <c r="E7" s="281"/>
      <c r="F7" s="282">
        <f aca="true" t="shared" si="0" ref="F7:F23">D7+E7</f>
        <v>2108256.29</v>
      </c>
    </row>
    <row r="8" spans="1:6" ht="15">
      <c r="A8" s="277" t="s">
        <v>12</v>
      </c>
      <c r="B8" s="278" t="s">
        <v>13</v>
      </c>
      <c r="C8" s="279">
        <v>200003</v>
      </c>
      <c r="D8" s="280">
        <v>261864.3</v>
      </c>
      <c r="E8" s="290">
        <f>'příjmy OD'!J10</f>
        <v>294.652</v>
      </c>
      <c r="F8" s="282">
        <f t="shared" si="0"/>
        <v>262158.952</v>
      </c>
    </row>
    <row r="9" spans="1:6" ht="15">
      <c r="A9" s="277" t="s">
        <v>14</v>
      </c>
      <c r="B9" s="278" t="s">
        <v>15</v>
      </c>
      <c r="C9" s="279">
        <v>0</v>
      </c>
      <c r="D9" s="280">
        <v>1315.32</v>
      </c>
      <c r="E9" s="290">
        <f>'příjmy OD'!J24</f>
        <v>0</v>
      </c>
      <c r="F9" s="282">
        <f t="shared" si="0"/>
        <v>1315.32</v>
      </c>
    </row>
    <row r="10" spans="1:6" ht="15">
      <c r="A10" s="283" t="s">
        <v>16</v>
      </c>
      <c r="B10" s="278" t="s">
        <v>17</v>
      </c>
      <c r="C10" s="284">
        <f>C11+C16</f>
        <v>84887</v>
      </c>
      <c r="D10" s="285">
        <f>D11+D16</f>
        <v>3969487.02</v>
      </c>
      <c r="E10" s="286">
        <f>E11+E16</f>
        <v>0</v>
      </c>
      <c r="F10" s="287">
        <f>F11+F16</f>
        <v>3969487.02</v>
      </c>
    </row>
    <row r="11" spans="1:6" ht="15">
      <c r="A11" s="288" t="s">
        <v>55</v>
      </c>
      <c r="B11" s="278" t="s">
        <v>18</v>
      </c>
      <c r="C11" s="279">
        <f>SUM(C12:C15)</f>
        <v>84887</v>
      </c>
      <c r="D11" s="280">
        <f>SUM(D12:D15)</f>
        <v>3786893.02</v>
      </c>
      <c r="E11" s="280">
        <f>SUM(E12:E15)</f>
        <v>0</v>
      </c>
      <c r="F11" s="282">
        <f>SUM(F12:F15)</f>
        <v>3786893.02</v>
      </c>
    </row>
    <row r="12" spans="1:6" ht="15">
      <c r="A12" s="288" t="s">
        <v>56</v>
      </c>
      <c r="B12" s="278" t="s">
        <v>19</v>
      </c>
      <c r="C12" s="289">
        <v>60887</v>
      </c>
      <c r="D12" s="280">
        <v>60887</v>
      </c>
      <c r="E12" s="290"/>
      <c r="F12" s="282">
        <f t="shared" si="0"/>
        <v>60887</v>
      </c>
    </row>
    <row r="13" spans="1:6" ht="15">
      <c r="A13" s="288" t="s">
        <v>57</v>
      </c>
      <c r="B13" s="278" t="s">
        <v>18</v>
      </c>
      <c r="C13" s="289">
        <v>0</v>
      </c>
      <c r="D13" s="280">
        <v>3698091.86</v>
      </c>
      <c r="E13" s="281"/>
      <c r="F13" s="282">
        <f>D13+E13</f>
        <v>3698091.86</v>
      </c>
    </row>
    <row r="14" spans="1:6" ht="15">
      <c r="A14" s="288" t="s">
        <v>69</v>
      </c>
      <c r="B14" s="278" t="s">
        <v>70</v>
      </c>
      <c r="C14" s="289">
        <v>0</v>
      </c>
      <c r="D14" s="280">
        <v>3914.16</v>
      </c>
      <c r="E14" s="290"/>
      <c r="F14" s="282">
        <f>D14+E14</f>
        <v>3914.16</v>
      </c>
    </row>
    <row r="15" spans="1:6" ht="15">
      <c r="A15" s="288" t="s">
        <v>58</v>
      </c>
      <c r="B15" s="278">
        <v>4121</v>
      </c>
      <c r="C15" s="289">
        <v>24000</v>
      </c>
      <c r="D15" s="280">
        <v>24000</v>
      </c>
      <c r="E15" s="290"/>
      <c r="F15" s="282">
        <f t="shared" si="0"/>
        <v>24000</v>
      </c>
    </row>
    <row r="16" spans="1:6" ht="15">
      <c r="A16" s="277" t="s">
        <v>29</v>
      </c>
      <c r="B16" s="278" t="s">
        <v>20</v>
      </c>
      <c r="C16" s="289">
        <f>SUM(C17:C19)</f>
        <v>0</v>
      </c>
      <c r="D16" s="280">
        <f>SUM(D17:D19)</f>
        <v>182594</v>
      </c>
      <c r="E16" s="280">
        <f>SUM(E17:E19)</f>
        <v>0</v>
      </c>
      <c r="F16" s="282">
        <f>SUM(F17:F19)</f>
        <v>182594</v>
      </c>
    </row>
    <row r="17" spans="1:6" ht="15">
      <c r="A17" s="277" t="s">
        <v>63</v>
      </c>
      <c r="B17" s="278" t="s">
        <v>20</v>
      </c>
      <c r="C17" s="289">
        <v>0</v>
      </c>
      <c r="D17" s="280">
        <v>182594</v>
      </c>
      <c r="E17" s="281"/>
      <c r="F17" s="282">
        <f t="shared" si="0"/>
        <v>182594</v>
      </c>
    </row>
    <row r="18" spans="1:6" ht="15">
      <c r="A18" s="288" t="s">
        <v>64</v>
      </c>
      <c r="B18" s="278">
        <v>4221</v>
      </c>
      <c r="C18" s="289">
        <v>0</v>
      </c>
      <c r="D18" s="280">
        <v>0</v>
      </c>
      <c r="E18" s="290"/>
      <c r="F18" s="282">
        <f>D18+E18</f>
        <v>0</v>
      </c>
    </row>
    <row r="19" spans="1:6" ht="15">
      <c r="A19" s="288" t="s">
        <v>71</v>
      </c>
      <c r="B19" s="278">
        <v>4232</v>
      </c>
      <c r="C19" s="289">
        <v>0</v>
      </c>
      <c r="D19" s="280">
        <v>0</v>
      </c>
      <c r="E19" s="290"/>
      <c r="F19" s="282">
        <f>D19+E19</f>
        <v>0</v>
      </c>
    </row>
    <row r="20" spans="1:6" ht="14.25">
      <c r="A20" s="283" t="s">
        <v>21</v>
      </c>
      <c r="B20" s="291" t="s">
        <v>30</v>
      </c>
      <c r="C20" s="284">
        <f>C6+C10</f>
        <v>2385890</v>
      </c>
      <c r="D20" s="285">
        <f>D6+D10</f>
        <v>6340922.93</v>
      </c>
      <c r="E20" s="285">
        <f>E6+E10</f>
        <v>294.652</v>
      </c>
      <c r="F20" s="287">
        <f>F6+F10</f>
        <v>6341217.582</v>
      </c>
    </row>
    <row r="21" spans="1:6" ht="14.25">
      <c r="A21" s="283" t="s">
        <v>22</v>
      </c>
      <c r="B21" s="291" t="s">
        <v>23</v>
      </c>
      <c r="C21" s="284">
        <f>SUM(C22:C26)</f>
        <v>-46875</v>
      </c>
      <c r="D21" s="285">
        <f>SUM(D22:D26)</f>
        <v>1249895.04</v>
      </c>
      <c r="E21" s="285">
        <f>SUM(E22:E26)</f>
        <v>562.56</v>
      </c>
      <c r="F21" s="292">
        <f>SUM(F22:F26)</f>
        <v>1250457.6</v>
      </c>
    </row>
    <row r="22" spans="1:6" ht="15">
      <c r="A22" s="288" t="s">
        <v>72</v>
      </c>
      <c r="B22" s="278" t="s">
        <v>24</v>
      </c>
      <c r="C22" s="289">
        <v>0</v>
      </c>
      <c r="D22" s="280">
        <v>79520.92</v>
      </c>
      <c r="E22" s="293"/>
      <c r="F22" s="282">
        <f t="shared" si="0"/>
        <v>79520.92</v>
      </c>
    </row>
    <row r="23" spans="1:6" ht="15">
      <c r="A23" s="288" t="s">
        <v>73</v>
      </c>
      <c r="B23" s="278" t="s">
        <v>24</v>
      </c>
      <c r="C23" s="289">
        <v>0</v>
      </c>
      <c r="D23" s="280">
        <v>253299.98</v>
      </c>
      <c r="E23" s="294"/>
      <c r="F23" s="282">
        <f t="shared" si="0"/>
        <v>253299.98</v>
      </c>
    </row>
    <row r="24" spans="1:6" ht="15">
      <c r="A24" s="288" t="s">
        <v>74</v>
      </c>
      <c r="B24" s="278" t="s">
        <v>24</v>
      </c>
      <c r="C24" s="289">
        <v>0</v>
      </c>
      <c r="D24" s="280">
        <v>709206.93</v>
      </c>
      <c r="E24" s="451">
        <v>562.56</v>
      </c>
      <c r="F24" s="282">
        <f>D24+E24</f>
        <v>709769.4900000001</v>
      </c>
    </row>
    <row r="25" spans="1:6" ht="15">
      <c r="A25" s="288" t="s">
        <v>59</v>
      </c>
      <c r="B25" s="278" t="s">
        <v>60</v>
      </c>
      <c r="C25" s="289">
        <v>0</v>
      </c>
      <c r="D25" s="295">
        <v>254742.21</v>
      </c>
      <c r="E25" s="290"/>
      <c r="F25" s="282">
        <f>D25+E25</f>
        <v>254742.21</v>
      </c>
    </row>
    <row r="26" spans="1:6" ht="15.75" thickBot="1">
      <c r="A26" s="288" t="s">
        <v>65</v>
      </c>
      <c r="B26" s="278">
        <v>8124</v>
      </c>
      <c r="C26" s="289">
        <v>-46875</v>
      </c>
      <c r="D26" s="296">
        <v>-46875</v>
      </c>
      <c r="E26" s="294"/>
      <c r="F26" s="282">
        <f>D26+E26</f>
        <v>-46875</v>
      </c>
    </row>
    <row r="27" spans="1:6" ht="15" thickBot="1">
      <c r="A27" s="297" t="s">
        <v>25</v>
      </c>
      <c r="B27" s="298"/>
      <c r="C27" s="299">
        <f>C21+C10+C6</f>
        <v>2339015</v>
      </c>
      <c r="D27" s="300">
        <f>D21+D10+D6</f>
        <v>7590817.970000001</v>
      </c>
      <c r="E27" s="456">
        <f>E6+E10+E21</f>
        <v>857.212</v>
      </c>
      <c r="F27" s="301">
        <f>D27+E27</f>
        <v>7591675.182000001</v>
      </c>
    </row>
    <row r="29" ht="11.25">
      <c r="E29" s="313"/>
    </row>
    <row r="30" spans="1:6" ht="18.75">
      <c r="A30" s="357" t="s">
        <v>54</v>
      </c>
      <c r="B30" s="357"/>
      <c r="C30" s="357"/>
      <c r="D30" s="357"/>
      <c r="E30" s="357"/>
      <c r="F30" s="357"/>
    </row>
    <row r="31" spans="1:6" ht="12" customHeight="1" thickBot="1">
      <c r="A31" s="133"/>
      <c r="B31" s="133"/>
      <c r="C31" s="133"/>
      <c r="D31" s="133"/>
      <c r="E31" s="133"/>
      <c r="F31" s="133"/>
    </row>
    <row r="32" spans="1:6" ht="15" thickBot="1">
      <c r="A32" s="302" t="s">
        <v>31</v>
      </c>
      <c r="B32" s="303" t="s">
        <v>2</v>
      </c>
      <c r="C32" s="269" t="s">
        <v>66</v>
      </c>
      <c r="D32" s="269" t="s">
        <v>67</v>
      </c>
      <c r="E32" s="269" t="s">
        <v>0</v>
      </c>
      <c r="F32" s="270" t="s">
        <v>68</v>
      </c>
    </row>
    <row r="33" spans="1:6" ht="15">
      <c r="A33" s="304" t="s">
        <v>32</v>
      </c>
      <c r="B33" s="305" t="s">
        <v>33</v>
      </c>
      <c r="C33" s="306">
        <v>31604</v>
      </c>
      <c r="D33" s="307">
        <v>31805.08</v>
      </c>
      <c r="E33" s="306"/>
      <c r="F33" s="308">
        <f>D33+E33</f>
        <v>31805.08</v>
      </c>
    </row>
    <row r="34" spans="1:6" ht="15">
      <c r="A34" s="309" t="s">
        <v>34</v>
      </c>
      <c r="B34" s="310" t="s">
        <v>33</v>
      </c>
      <c r="C34" s="280">
        <v>211118.26</v>
      </c>
      <c r="D34" s="295">
        <v>210455</v>
      </c>
      <c r="E34" s="306"/>
      <c r="F34" s="308">
        <f>D34+E34</f>
        <v>210455</v>
      </c>
    </row>
    <row r="35" spans="1:6" ht="15">
      <c r="A35" s="309" t="s">
        <v>35</v>
      </c>
      <c r="B35" s="310" t="s">
        <v>33</v>
      </c>
      <c r="C35" s="280">
        <v>825854</v>
      </c>
      <c r="D35" s="295">
        <v>891494.29</v>
      </c>
      <c r="E35" s="306">
        <f>'91306'!I7</f>
        <v>-346.928</v>
      </c>
      <c r="F35" s="308">
        <f aca="true" t="shared" si="1" ref="F35:F51">D35+E35</f>
        <v>891147.3620000001</v>
      </c>
    </row>
    <row r="36" spans="1:6" ht="15">
      <c r="A36" s="309" t="s">
        <v>36</v>
      </c>
      <c r="B36" s="310" t="s">
        <v>33</v>
      </c>
      <c r="C36" s="280">
        <v>856839.72</v>
      </c>
      <c r="D36" s="295">
        <v>935368.01</v>
      </c>
      <c r="E36" s="307"/>
      <c r="F36" s="308">
        <f t="shared" si="1"/>
        <v>935368.01</v>
      </c>
    </row>
    <row r="37" spans="1:6" ht="15">
      <c r="A37" s="309" t="s">
        <v>61</v>
      </c>
      <c r="B37" s="310" t="s">
        <v>33</v>
      </c>
      <c r="C37" s="280">
        <v>140000</v>
      </c>
      <c r="D37" s="295">
        <v>182320</v>
      </c>
      <c r="E37" s="311"/>
      <c r="F37" s="308">
        <f t="shared" si="1"/>
        <v>182320</v>
      </c>
    </row>
    <row r="38" spans="1:6" ht="15">
      <c r="A38" s="309" t="s">
        <v>37</v>
      </c>
      <c r="B38" s="310" t="s">
        <v>33</v>
      </c>
      <c r="C38" s="280">
        <v>0</v>
      </c>
      <c r="D38" s="295">
        <v>3457686.07</v>
      </c>
      <c r="E38" s="311"/>
      <c r="F38" s="308">
        <f t="shared" si="1"/>
        <v>3457686.07</v>
      </c>
    </row>
    <row r="39" spans="1:6" ht="15">
      <c r="A39" s="309" t="s">
        <v>38</v>
      </c>
      <c r="B39" s="310" t="s">
        <v>33</v>
      </c>
      <c r="C39" s="280">
        <v>170604.02</v>
      </c>
      <c r="D39" s="295">
        <v>40303.91</v>
      </c>
      <c r="E39" s="311"/>
      <c r="F39" s="308">
        <f t="shared" si="1"/>
        <v>40303.91</v>
      </c>
    </row>
    <row r="40" spans="1:6" ht="15">
      <c r="A40" s="309" t="s">
        <v>39</v>
      </c>
      <c r="B40" s="310" t="s">
        <v>40</v>
      </c>
      <c r="C40" s="280">
        <v>6080</v>
      </c>
      <c r="D40" s="295">
        <v>522132.28</v>
      </c>
      <c r="E40" s="311"/>
      <c r="F40" s="308">
        <f t="shared" si="1"/>
        <v>522132.28</v>
      </c>
    </row>
    <row r="41" spans="1:6" ht="15">
      <c r="A41" s="309" t="s">
        <v>41</v>
      </c>
      <c r="B41" s="310" t="s">
        <v>40</v>
      </c>
      <c r="C41" s="280">
        <v>0</v>
      </c>
      <c r="D41" s="295">
        <v>0</v>
      </c>
      <c r="E41" s="312"/>
      <c r="F41" s="308">
        <f t="shared" si="1"/>
        <v>0</v>
      </c>
    </row>
    <row r="42" spans="1:6" ht="15">
      <c r="A42" s="309" t="s">
        <v>42</v>
      </c>
      <c r="B42" s="310" t="s">
        <v>43</v>
      </c>
      <c r="C42" s="280">
        <v>28820</v>
      </c>
      <c r="D42" s="295">
        <v>858591.7</v>
      </c>
      <c r="E42" s="307">
        <f>'92306'!J7</f>
        <v>1204.14</v>
      </c>
      <c r="F42" s="308">
        <f t="shared" si="1"/>
        <v>859795.84</v>
      </c>
    </row>
    <row r="43" spans="1:8" ht="15">
      <c r="A43" s="309" t="s">
        <v>44</v>
      </c>
      <c r="B43" s="310" t="s">
        <v>43</v>
      </c>
      <c r="C43" s="280">
        <v>46595</v>
      </c>
      <c r="D43" s="295">
        <v>301337.21</v>
      </c>
      <c r="E43" s="306"/>
      <c r="F43" s="308">
        <f t="shared" si="1"/>
        <v>301337.21</v>
      </c>
      <c r="H43" s="313"/>
    </row>
    <row r="44" spans="1:6" ht="15">
      <c r="A44" s="309" t="s">
        <v>45</v>
      </c>
      <c r="B44" s="310" t="s">
        <v>33</v>
      </c>
      <c r="C44" s="280">
        <v>3500</v>
      </c>
      <c r="D44" s="295">
        <v>5445.59</v>
      </c>
      <c r="E44" s="306"/>
      <c r="F44" s="308">
        <f t="shared" si="1"/>
        <v>5445.59</v>
      </c>
    </row>
    <row r="45" spans="1:6" s="4" customFormat="1" ht="15">
      <c r="A45" s="309" t="s">
        <v>173</v>
      </c>
      <c r="B45" s="310" t="s">
        <v>43</v>
      </c>
      <c r="C45" s="5">
        <v>0</v>
      </c>
      <c r="D45" s="295">
        <v>73201</v>
      </c>
      <c r="E45" s="6"/>
      <c r="F45" s="7">
        <f t="shared" si="1"/>
        <v>73201</v>
      </c>
    </row>
    <row r="46" spans="1:6" ht="15">
      <c r="A46" s="309" t="s">
        <v>46</v>
      </c>
      <c r="B46" s="310" t="s">
        <v>43</v>
      </c>
      <c r="C46" s="280">
        <v>0</v>
      </c>
      <c r="D46" s="295">
        <v>3</v>
      </c>
      <c r="E46" s="306"/>
      <c r="F46" s="308">
        <f t="shared" si="1"/>
        <v>3</v>
      </c>
    </row>
    <row r="47" spans="1:6" ht="15">
      <c r="A47" s="309" t="s">
        <v>47</v>
      </c>
      <c r="B47" s="310" t="s">
        <v>43</v>
      </c>
      <c r="C47" s="280">
        <v>18000</v>
      </c>
      <c r="D47" s="295">
        <v>68585.666</v>
      </c>
      <c r="E47" s="306"/>
      <c r="F47" s="308">
        <f t="shared" si="1"/>
        <v>68585.666</v>
      </c>
    </row>
    <row r="48" spans="1:6" ht="15">
      <c r="A48" s="309" t="s">
        <v>48</v>
      </c>
      <c r="B48" s="310" t="s">
        <v>43</v>
      </c>
      <c r="C48" s="280">
        <v>0</v>
      </c>
      <c r="D48" s="295">
        <v>3</v>
      </c>
      <c r="E48" s="306"/>
      <c r="F48" s="308">
        <f t="shared" si="1"/>
        <v>3</v>
      </c>
    </row>
    <row r="49" spans="1:6" ht="15">
      <c r="A49" s="309" t="s">
        <v>49</v>
      </c>
      <c r="B49" s="310" t="s">
        <v>43</v>
      </c>
      <c r="C49" s="280">
        <v>0</v>
      </c>
      <c r="D49" s="295">
        <v>3</v>
      </c>
      <c r="E49" s="306"/>
      <c r="F49" s="308">
        <f t="shared" si="1"/>
        <v>3</v>
      </c>
    </row>
    <row r="50" spans="1:6" ht="15">
      <c r="A50" s="309" t="s">
        <v>50</v>
      </c>
      <c r="B50" s="310" t="s">
        <v>43</v>
      </c>
      <c r="C50" s="280">
        <v>0</v>
      </c>
      <c r="D50" s="295">
        <v>12042.166</v>
      </c>
      <c r="E50" s="306"/>
      <c r="F50" s="308">
        <f t="shared" si="1"/>
        <v>12042.166</v>
      </c>
    </row>
    <row r="51" spans="1:6" ht="15.75" thickBot="1">
      <c r="A51" s="314" t="s">
        <v>51</v>
      </c>
      <c r="B51" s="315" t="s">
        <v>43</v>
      </c>
      <c r="C51" s="316">
        <v>0</v>
      </c>
      <c r="D51" s="317">
        <v>41</v>
      </c>
      <c r="E51" s="318"/>
      <c r="F51" s="319">
        <f t="shared" si="1"/>
        <v>41</v>
      </c>
    </row>
    <row r="52" spans="1:6" ht="15" thickBot="1">
      <c r="A52" s="320" t="s">
        <v>52</v>
      </c>
      <c r="B52" s="321"/>
      <c r="C52" s="300">
        <f>SUM(C33:C51)</f>
        <v>2339015</v>
      </c>
      <c r="D52" s="300">
        <f>SUM(D33:D51)</f>
        <v>7590817.972</v>
      </c>
      <c r="E52" s="455">
        <f>SUM(E33:E51)</f>
        <v>857.2120000000001</v>
      </c>
      <c r="F52" s="301">
        <f>SUM(F33:F51)</f>
        <v>7591675.184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46" bottom="0.5905511811023623" header="0.18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.7109375" style="11" customWidth="1"/>
    <col min="2" max="2" width="3.00390625" style="11" customWidth="1"/>
    <col min="3" max="3" width="9.421875" style="11" customWidth="1"/>
    <col min="4" max="4" width="4.28125" style="11" customWidth="1"/>
    <col min="5" max="5" width="5.28125" style="11" customWidth="1"/>
    <col min="6" max="6" width="7.8515625" style="11" bestFit="1" customWidth="1"/>
    <col min="7" max="7" width="43.7109375" style="11" customWidth="1"/>
    <col min="8" max="9" width="8.7109375" style="11" customWidth="1"/>
    <col min="10" max="10" width="9.28125" style="11" customWidth="1"/>
    <col min="11" max="11" width="9.00390625" style="11" customWidth="1"/>
    <col min="12" max="16384" width="9.140625" style="11" customWidth="1"/>
  </cols>
  <sheetData>
    <row r="1" spans="1:11" ht="18">
      <c r="A1" s="362" t="s">
        <v>75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363" t="s">
        <v>76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13.5" thickBot="1">
      <c r="A4" s="12"/>
      <c r="B4" s="12"/>
      <c r="C4" s="12"/>
      <c r="D4" s="12"/>
      <c r="E4" s="12"/>
      <c r="F4" s="12"/>
      <c r="G4" s="12"/>
      <c r="H4" s="12"/>
      <c r="I4" s="13"/>
      <c r="K4" s="13" t="s">
        <v>77</v>
      </c>
    </row>
    <row r="5" spans="1:11" ht="13.5" thickBot="1">
      <c r="A5" s="364" t="s">
        <v>78</v>
      </c>
      <c r="B5" s="366" t="s">
        <v>4</v>
      </c>
      <c r="C5" s="366" t="s">
        <v>6</v>
      </c>
      <c r="D5" s="366" t="s">
        <v>7</v>
      </c>
      <c r="E5" s="366" t="s">
        <v>8</v>
      </c>
      <c r="F5" s="366" t="s">
        <v>79</v>
      </c>
      <c r="G5" s="368" t="s">
        <v>80</v>
      </c>
      <c r="H5" s="358" t="s">
        <v>66</v>
      </c>
      <c r="I5" s="358" t="s">
        <v>67</v>
      </c>
      <c r="J5" s="360" t="s">
        <v>186</v>
      </c>
      <c r="K5" s="361"/>
    </row>
    <row r="6" spans="1:11" ht="13.5" thickBot="1">
      <c r="A6" s="365"/>
      <c r="B6" s="367"/>
      <c r="C6" s="367"/>
      <c r="D6" s="367"/>
      <c r="E6" s="367"/>
      <c r="F6" s="367"/>
      <c r="G6" s="369"/>
      <c r="H6" s="359"/>
      <c r="I6" s="359"/>
      <c r="J6" s="14" t="s">
        <v>26</v>
      </c>
      <c r="K6" s="15" t="s">
        <v>68</v>
      </c>
    </row>
    <row r="7" spans="1:256" ht="13.5" thickBot="1">
      <c r="A7" s="16" t="s">
        <v>3</v>
      </c>
      <c r="B7" s="17" t="s">
        <v>5</v>
      </c>
      <c r="C7" s="18" t="s">
        <v>3</v>
      </c>
      <c r="D7" s="1" t="s">
        <v>3</v>
      </c>
      <c r="E7" s="1" t="s">
        <v>3</v>
      </c>
      <c r="F7" s="19"/>
      <c r="G7" s="20" t="s">
        <v>81</v>
      </c>
      <c r="H7" s="3">
        <f>H8+H10+H24+H27+H35</f>
        <v>29160</v>
      </c>
      <c r="I7" s="2">
        <f>I8+I10+I24+I27+I35</f>
        <v>213732.18524999998</v>
      </c>
      <c r="J7" s="445">
        <f>J8+J10+J24+J27+J35</f>
        <v>294.652</v>
      </c>
      <c r="K7" s="2">
        <f>K8+K10+K24+K27+K35</f>
        <v>214026.83724999998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3.5" thickBot="1">
      <c r="A8" s="22" t="s">
        <v>3</v>
      </c>
      <c r="B8" s="23" t="s">
        <v>5</v>
      </c>
      <c r="C8" s="24" t="s">
        <v>3</v>
      </c>
      <c r="D8" s="25" t="s">
        <v>3</v>
      </c>
      <c r="E8" s="25" t="s">
        <v>11</v>
      </c>
      <c r="F8" s="26"/>
      <c r="G8" s="27" t="s">
        <v>82</v>
      </c>
      <c r="H8" s="28">
        <f>H9</f>
        <v>160</v>
      </c>
      <c r="I8" s="29">
        <f>I9</f>
        <v>160</v>
      </c>
      <c r="J8" s="30">
        <f>J9</f>
        <v>0</v>
      </c>
      <c r="K8" s="31">
        <f>K9</f>
        <v>160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3.5" thickBot="1">
      <c r="A9" s="32" t="s">
        <v>83</v>
      </c>
      <c r="B9" s="33" t="s">
        <v>27</v>
      </c>
      <c r="C9" s="34" t="s">
        <v>3</v>
      </c>
      <c r="D9" s="35" t="s">
        <v>3</v>
      </c>
      <c r="E9" s="36">
        <v>1361</v>
      </c>
      <c r="F9" s="37"/>
      <c r="G9" s="38" t="s">
        <v>84</v>
      </c>
      <c r="H9" s="39">
        <v>160</v>
      </c>
      <c r="I9" s="40">
        <v>160</v>
      </c>
      <c r="J9" s="41"/>
      <c r="K9" s="42">
        <f>I9+J9</f>
        <v>160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3.5" thickBot="1">
      <c r="A10" s="22" t="s">
        <v>3</v>
      </c>
      <c r="B10" s="23" t="s">
        <v>5</v>
      </c>
      <c r="C10" s="24" t="s">
        <v>3</v>
      </c>
      <c r="D10" s="25" t="s">
        <v>3</v>
      </c>
      <c r="E10" s="25" t="s">
        <v>13</v>
      </c>
      <c r="F10" s="26"/>
      <c r="G10" s="27" t="s">
        <v>85</v>
      </c>
      <c r="H10" s="28">
        <f>H11+H12+H13+H14+H16+H18+H20+H22</f>
        <v>5000</v>
      </c>
      <c r="I10" s="29">
        <f>I11+I12+I13+I14+I16+I18+I20+I22</f>
        <v>7832.954</v>
      </c>
      <c r="J10" s="442">
        <f>J11+J12+J13+J14+J16+J18+J20+J22</f>
        <v>294.652</v>
      </c>
      <c r="K10" s="31">
        <f>K11+K12+K13+K14+K16+K18+K20+K22</f>
        <v>8127.606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2.75">
      <c r="A11" s="43" t="s">
        <v>83</v>
      </c>
      <c r="B11" s="44" t="s">
        <v>27</v>
      </c>
      <c r="C11" s="45" t="s">
        <v>3</v>
      </c>
      <c r="D11" s="46">
        <v>2229</v>
      </c>
      <c r="E11" s="47">
        <v>2119</v>
      </c>
      <c r="F11" s="48"/>
      <c r="G11" s="49" t="s">
        <v>86</v>
      </c>
      <c r="H11" s="50">
        <v>3000</v>
      </c>
      <c r="I11" s="50">
        <v>3000</v>
      </c>
      <c r="J11" s="443"/>
      <c r="K11" s="51">
        <f>I11+J11</f>
        <v>3000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2.75">
      <c r="A12" s="336" t="s">
        <v>83</v>
      </c>
      <c r="B12" s="44" t="s">
        <v>27</v>
      </c>
      <c r="C12" s="348">
        <v>1601</v>
      </c>
      <c r="D12" s="349">
        <v>2212</v>
      </c>
      <c r="E12" s="350">
        <v>2123</v>
      </c>
      <c r="F12" s="351"/>
      <c r="G12" s="352" t="s">
        <v>187</v>
      </c>
      <c r="H12" s="353">
        <v>0</v>
      </c>
      <c r="I12" s="353">
        <v>0</v>
      </c>
      <c r="J12" s="444"/>
      <c r="K12" s="66">
        <f>I12+J12</f>
        <v>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3.5" thickBot="1">
      <c r="A13" s="32" t="s">
        <v>83</v>
      </c>
      <c r="B13" s="52" t="s">
        <v>27</v>
      </c>
      <c r="C13" s="53" t="s">
        <v>3</v>
      </c>
      <c r="D13" s="54">
        <v>2299</v>
      </c>
      <c r="E13" s="55">
        <v>2212</v>
      </c>
      <c r="F13" s="56"/>
      <c r="G13" s="57" t="s">
        <v>87</v>
      </c>
      <c r="H13" s="58">
        <v>2000</v>
      </c>
      <c r="I13" s="58">
        <f>2000+100+300</f>
        <v>2400</v>
      </c>
      <c r="J13" s="444">
        <v>294.652</v>
      </c>
      <c r="K13" s="42">
        <f>I13+J13</f>
        <v>2694.652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2.75">
      <c r="A14" s="322" t="s">
        <v>174</v>
      </c>
      <c r="B14" s="323" t="s">
        <v>175</v>
      </c>
      <c r="C14" s="324">
        <v>682224001</v>
      </c>
      <c r="D14" s="323" t="s">
        <v>3</v>
      </c>
      <c r="E14" s="325" t="s">
        <v>3</v>
      </c>
      <c r="F14" s="323" t="s">
        <v>3</v>
      </c>
      <c r="G14" s="326" t="s">
        <v>176</v>
      </c>
      <c r="H14" s="327">
        <f>SUM(H15:H15)</f>
        <v>0</v>
      </c>
      <c r="I14" s="328">
        <f>SUM(I15:I15)</f>
        <v>100</v>
      </c>
      <c r="J14" s="327">
        <f>SUM(J15:J15)</f>
        <v>0</v>
      </c>
      <c r="K14" s="329">
        <f>SUM(K15:K15)</f>
        <v>100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3.5" thickBot="1">
      <c r="A15" s="92"/>
      <c r="B15" s="93"/>
      <c r="C15" s="94"/>
      <c r="D15" s="54">
        <v>6402</v>
      </c>
      <c r="E15" s="55">
        <v>2223</v>
      </c>
      <c r="F15" s="56"/>
      <c r="G15" s="57" t="s">
        <v>177</v>
      </c>
      <c r="H15" s="58">
        <v>0</v>
      </c>
      <c r="I15" s="74">
        <v>100</v>
      </c>
      <c r="J15" s="9"/>
      <c r="K15" s="91">
        <f>I15+J15</f>
        <v>100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2.75">
      <c r="A16" s="330" t="s">
        <v>83</v>
      </c>
      <c r="B16" s="331" t="s">
        <v>27</v>
      </c>
      <c r="C16" s="147" t="s">
        <v>3</v>
      </c>
      <c r="D16" s="332" t="s">
        <v>3</v>
      </c>
      <c r="E16" s="333">
        <v>2324</v>
      </c>
      <c r="F16" s="78" t="s">
        <v>3</v>
      </c>
      <c r="G16" s="334" t="s">
        <v>178</v>
      </c>
      <c r="H16" s="335">
        <f>SUM(H17)</f>
        <v>0</v>
      </c>
      <c r="I16" s="335">
        <f>SUM(I17)</f>
        <v>85</v>
      </c>
      <c r="J16" s="335">
        <f>SUM(J17)</f>
        <v>0</v>
      </c>
      <c r="K16" s="335">
        <f>SUM(K17)</f>
        <v>85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3.5" thickBot="1">
      <c r="A17" s="336"/>
      <c r="B17" s="44"/>
      <c r="C17" s="152"/>
      <c r="D17" s="337">
        <v>2299</v>
      </c>
      <c r="E17" s="338"/>
      <c r="F17" s="339"/>
      <c r="G17" s="340" t="s">
        <v>179</v>
      </c>
      <c r="H17" s="341">
        <v>0</v>
      </c>
      <c r="I17" s="342">
        <v>85</v>
      </c>
      <c r="J17" s="8"/>
      <c r="K17" s="8">
        <f>I17+J17</f>
        <v>85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2.5">
      <c r="A18" s="125" t="s">
        <v>149</v>
      </c>
      <c r="B18" s="78" t="s">
        <v>5</v>
      </c>
      <c r="C18" s="126">
        <v>690521601</v>
      </c>
      <c r="D18" s="127" t="s">
        <v>3</v>
      </c>
      <c r="E18" s="128" t="s">
        <v>3</v>
      </c>
      <c r="F18" s="127" t="s">
        <v>3</v>
      </c>
      <c r="G18" s="129" t="s">
        <v>150</v>
      </c>
      <c r="H18" s="130">
        <f>SUM(H19:H19)</f>
        <v>0</v>
      </c>
      <c r="I18" s="130">
        <f>SUM(I19:I19)</f>
        <v>205.054</v>
      </c>
      <c r="J18" s="130">
        <f>SUM(J19:J19)</f>
        <v>0</v>
      </c>
      <c r="K18" s="131">
        <f>SUM(K19:K19)</f>
        <v>205.054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3.5" thickBot="1">
      <c r="A19" s="92"/>
      <c r="B19" s="93"/>
      <c r="C19" s="94"/>
      <c r="D19" s="54">
        <v>6402</v>
      </c>
      <c r="E19" s="55">
        <v>2229</v>
      </c>
      <c r="F19" s="56"/>
      <c r="G19" s="57" t="s">
        <v>148</v>
      </c>
      <c r="H19" s="58">
        <v>0</v>
      </c>
      <c r="I19" s="9">
        <v>205.054</v>
      </c>
      <c r="J19" s="9"/>
      <c r="K19" s="91">
        <f>I19+J19</f>
        <v>205.054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2.75">
      <c r="A20" s="125" t="s">
        <v>149</v>
      </c>
      <c r="B20" s="78" t="s">
        <v>5</v>
      </c>
      <c r="C20" s="126">
        <v>690531601</v>
      </c>
      <c r="D20" s="127" t="s">
        <v>3</v>
      </c>
      <c r="E20" s="128" t="s">
        <v>3</v>
      </c>
      <c r="F20" s="127" t="s">
        <v>3</v>
      </c>
      <c r="G20" s="132" t="s">
        <v>151</v>
      </c>
      <c r="H20" s="130">
        <f>SUM(H21:H21)</f>
        <v>0</v>
      </c>
      <c r="I20" s="130">
        <f>SUM(I21:I21)</f>
        <v>1500</v>
      </c>
      <c r="J20" s="130">
        <f>SUM(J21:J21)</f>
        <v>0</v>
      </c>
      <c r="K20" s="131">
        <f>SUM(K21:K21)</f>
        <v>1500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3.5" thickBot="1">
      <c r="A21" s="92"/>
      <c r="B21" s="93"/>
      <c r="C21" s="94"/>
      <c r="D21" s="54">
        <v>6402</v>
      </c>
      <c r="E21" s="55">
        <v>2229</v>
      </c>
      <c r="F21" s="56"/>
      <c r="G21" s="57" t="s">
        <v>148</v>
      </c>
      <c r="H21" s="58">
        <v>0</v>
      </c>
      <c r="I21" s="9">
        <v>1500</v>
      </c>
      <c r="J21" s="9"/>
      <c r="K21" s="91">
        <f>I21+J21</f>
        <v>1500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2.75">
      <c r="A22" s="125" t="s">
        <v>149</v>
      </c>
      <c r="B22" s="78" t="s">
        <v>5</v>
      </c>
      <c r="C22" s="126">
        <v>693001601</v>
      </c>
      <c r="D22" s="127" t="s">
        <v>3</v>
      </c>
      <c r="E22" s="128" t="s">
        <v>3</v>
      </c>
      <c r="F22" s="127" t="s">
        <v>3</v>
      </c>
      <c r="G22" s="132" t="s">
        <v>152</v>
      </c>
      <c r="H22" s="130">
        <f>SUM(H23:H23)</f>
        <v>0</v>
      </c>
      <c r="I22" s="130">
        <f>SUM(I23:I23)</f>
        <v>542.9</v>
      </c>
      <c r="J22" s="130">
        <f>SUM(J23:J23)</f>
        <v>0</v>
      </c>
      <c r="K22" s="131">
        <f>SUM(K23:K23)</f>
        <v>542.9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3.5" thickBot="1">
      <c r="A23" s="92"/>
      <c r="B23" s="93"/>
      <c r="C23" s="94"/>
      <c r="D23" s="54">
        <v>6402</v>
      </c>
      <c r="E23" s="55">
        <v>2229</v>
      </c>
      <c r="F23" s="56"/>
      <c r="G23" s="57" t="s">
        <v>148</v>
      </c>
      <c r="H23" s="58">
        <v>0</v>
      </c>
      <c r="I23" s="9">
        <v>542.9</v>
      </c>
      <c r="J23" s="9"/>
      <c r="K23" s="91">
        <f>I23+J23</f>
        <v>542.9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3.5" thickBot="1">
      <c r="A24" s="22" t="s">
        <v>3</v>
      </c>
      <c r="B24" s="23" t="s">
        <v>5</v>
      </c>
      <c r="C24" s="24" t="s">
        <v>3</v>
      </c>
      <c r="D24" s="25" t="s">
        <v>3</v>
      </c>
      <c r="E24" s="25" t="s">
        <v>15</v>
      </c>
      <c r="F24" s="26"/>
      <c r="G24" s="27" t="s">
        <v>88</v>
      </c>
      <c r="H24" s="28">
        <f>H25+H26</f>
        <v>0</v>
      </c>
      <c r="I24" s="29">
        <f>I25+I26</f>
        <v>360</v>
      </c>
      <c r="J24" s="30">
        <f>J25+J26</f>
        <v>0</v>
      </c>
      <c r="K24" s="31">
        <f>K25+K26</f>
        <v>360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2.75">
      <c r="A25" s="43" t="s">
        <v>83</v>
      </c>
      <c r="B25" s="59" t="s">
        <v>27</v>
      </c>
      <c r="C25" s="45" t="s">
        <v>3</v>
      </c>
      <c r="D25" s="60">
        <v>6172</v>
      </c>
      <c r="E25" s="60">
        <v>3111</v>
      </c>
      <c r="F25" s="61"/>
      <c r="G25" s="62" t="s">
        <v>89</v>
      </c>
      <c r="H25" s="63">
        <v>0</v>
      </c>
      <c r="I25" s="64">
        <v>0</v>
      </c>
      <c r="J25" s="65"/>
      <c r="K25" s="66">
        <f>I25+J25</f>
        <v>0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3.5" thickBot="1">
      <c r="A26" s="32" t="s">
        <v>83</v>
      </c>
      <c r="B26" s="52" t="s">
        <v>27</v>
      </c>
      <c r="C26" s="53" t="s">
        <v>3</v>
      </c>
      <c r="D26" s="67">
        <v>6172</v>
      </c>
      <c r="E26" s="67">
        <v>3112</v>
      </c>
      <c r="F26" s="68"/>
      <c r="G26" s="69" t="s">
        <v>90</v>
      </c>
      <c r="H26" s="70">
        <v>0</v>
      </c>
      <c r="I26" s="71">
        <v>360</v>
      </c>
      <c r="J26" s="71"/>
      <c r="K26" s="42">
        <f>I26+J26</f>
        <v>360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3.5" thickBot="1">
      <c r="A27" s="22" t="s">
        <v>3</v>
      </c>
      <c r="B27" s="23" t="s">
        <v>5</v>
      </c>
      <c r="C27" s="24" t="s">
        <v>3</v>
      </c>
      <c r="D27" s="25" t="s">
        <v>3</v>
      </c>
      <c r="E27" s="25" t="s">
        <v>91</v>
      </c>
      <c r="F27" s="26"/>
      <c r="G27" s="27" t="s">
        <v>92</v>
      </c>
      <c r="H27" s="28">
        <f>H28+H29+H31+H33</f>
        <v>24000</v>
      </c>
      <c r="I27" s="29">
        <f>I28+I29+I31+I33</f>
        <v>24148.43125</v>
      </c>
      <c r="J27" s="30">
        <f>J28+J29+J31+J33</f>
        <v>0</v>
      </c>
      <c r="K27" s="31">
        <f>K28+K29+K31+K33</f>
        <v>24148.43125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3.5" thickBot="1">
      <c r="A28" s="32" t="s">
        <v>83</v>
      </c>
      <c r="B28" s="52" t="s">
        <v>27</v>
      </c>
      <c r="C28" s="53" t="s">
        <v>3</v>
      </c>
      <c r="D28" s="33" t="s">
        <v>3</v>
      </c>
      <c r="E28" s="55">
        <v>4121</v>
      </c>
      <c r="F28" s="37"/>
      <c r="G28" s="72" t="s">
        <v>93</v>
      </c>
      <c r="H28" s="73">
        <v>24000</v>
      </c>
      <c r="I28" s="74">
        <v>24000</v>
      </c>
      <c r="J28" s="41"/>
      <c r="K28" s="9">
        <f>I28+J28</f>
        <v>24000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11" ht="12.75">
      <c r="A29" s="343" t="s">
        <v>180</v>
      </c>
      <c r="B29" s="147" t="s">
        <v>5</v>
      </c>
      <c r="C29" s="146" t="s">
        <v>111</v>
      </c>
      <c r="D29" s="147" t="s">
        <v>3</v>
      </c>
      <c r="E29" s="147" t="s">
        <v>3</v>
      </c>
      <c r="F29" s="78" t="s">
        <v>3</v>
      </c>
      <c r="G29" s="344" t="s">
        <v>112</v>
      </c>
      <c r="H29" s="150">
        <f>SUM(H30:H30)</f>
        <v>0</v>
      </c>
      <c r="I29" s="82">
        <f>SUM(I30:I30)</f>
        <v>50.99405</v>
      </c>
      <c r="J29" s="81">
        <f>SUM(J30:J30)</f>
        <v>0</v>
      </c>
      <c r="K29" s="150">
        <f>SUM(K30:K30)</f>
        <v>50.99405</v>
      </c>
    </row>
    <row r="30" spans="1:11" ht="13.5" thickBot="1">
      <c r="A30" s="345"/>
      <c r="B30" s="243"/>
      <c r="C30" s="167"/>
      <c r="D30" s="168"/>
      <c r="E30" s="168">
        <v>4123</v>
      </c>
      <c r="F30" s="170" t="s">
        <v>181</v>
      </c>
      <c r="G30" s="346" t="s">
        <v>182</v>
      </c>
      <c r="H30" s="9">
        <v>0</v>
      </c>
      <c r="I30" s="347">
        <v>50.99405</v>
      </c>
      <c r="J30" s="176"/>
      <c r="K30" s="8">
        <f>I30+J30</f>
        <v>50.99405</v>
      </c>
    </row>
    <row r="31" spans="1:11" ht="12.75">
      <c r="A31" s="343" t="s">
        <v>180</v>
      </c>
      <c r="B31" s="147" t="s">
        <v>5</v>
      </c>
      <c r="C31" s="146" t="s">
        <v>113</v>
      </c>
      <c r="D31" s="147" t="s">
        <v>3</v>
      </c>
      <c r="E31" s="147" t="s">
        <v>3</v>
      </c>
      <c r="F31" s="78" t="s">
        <v>3</v>
      </c>
      <c r="G31" s="344" t="s">
        <v>114</v>
      </c>
      <c r="H31" s="150">
        <f>SUM(H32:H32)</f>
        <v>0</v>
      </c>
      <c r="I31" s="82">
        <f>SUM(I32:I32)</f>
        <v>50.99405</v>
      </c>
      <c r="J31" s="81">
        <f>SUM(J32:J32)</f>
        <v>0</v>
      </c>
      <c r="K31" s="150">
        <f>SUM(K32:K32)</f>
        <v>50.99405</v>
      </c>
    </row>
    <row r="32" spans="1:11" ht="13.5" thickBot="1">
      <c r="A32" s="345"/>
      <c r="B32" s="243"/>
      <c r="C32" s="167"/>
      <c r="D32" s="168"/>
      <c r="E32" s="168">
        <v>4123</v>
      </c>
      <c r="F32" s="170" t="s">
        <v>181</v>
      </c>
      <c r="G32" s="346" t="s">
        <v>182</v>
      </c>
      <c r="H32" s="9">
        <v>0</v>
      </c>
      <c r="I32" s="347">
        <v>50.99405</v>
      </c>
      <c r="J32" s="176"/>
      <c r="K32" s="8">
        <f>I32+J32</f>
        <v>50.99405</v>
      </c>
    </row>
    <row r="33" spans="1:11" ht="12.75">
      <c r="A33" s="343" t="s">
        <v>180</v>
      </c>
      <c r="B33" s="147" t="s">
        <v>5</v>
      </c>
      <c r="C33" s="146" t="s">
        <v>128</v>
      </c>
      <c r="D33" s="147" t="s">
        <v>3</v>
      </c>
      <c r="E33" s="147" t="s">
        <v>3</v>
      </c>
      <c r="F33" s="78" t="s">
        <v>3</v>
      </c>
      <c r="G33" s="108" t="s">
        <v>129</v>
      </c>
      <c r="H33" s="150">
        <f>SUM(H34:H34)</f>
        <v>0</v>
      </c>
      <c r="I33" s="82">
        <f>SUM(I34:I34)</f>
        <v>46.44315</v>
      </c>
      <c r="J33" s="81">
        <f>SUM(J34:J34)</f>
        <v>0</v>
      </c>
      <c r="K33" s="150">
        <f>SUM(K34:K34)</f>
        <v>46.44315</v>
      </c>
    </row>
    <row r="34" spans="1:11" ht="13.5" thickBot="1">
      <c r="A34" s="345"/>
      <c r="B34" s="243"/>
      <c r="C34" s="167"/>
      <c r="D34" s="168"/>
      <c r="E34" s="168">
        <v>4123</v>
      </c>
      <c r="F34" s="170" t="s">
        <v>181</v>
      </c>
      <c r="G34" s="346" t="s">
        <v>182</v>
      </c>
      <c r="H34" s="9">
        <v>0</v>
      </c>
      <c r="I34" s="347">
        <v>46.44315</v>
      </c>
      <c r="J34" s="176"/>
      <c r="K34" s="8">
        <f>I34+J34</f>
        <v>46.44315</v>
      </c>
    </row>
    <row r="35" spans="1:256" ht="13.5" thickBot="1">
      <c r="A35" s="22" t="s">
        <v>3</v>
      </c>
      <c r="B35" s="23" t="s">
        <v>5</v>
      </c>
      <c r="C35" s="24" t="s">
        <v>3</v>
      </c>
      <c r="D35" s="25" t="s">
        <v>3</v>
      </c>
      <c r="E35" s="25" t="s">
        <v>94</v>
      </c>
      <c r="F35" s="26"/>
      <c r="G35" s="27" t="s">
        <v>95</v>
      </c>
      <c r="H35" s="28">
        <f>H36</f>
        <v>0</v>
      </c>
      <c r="I35" s="30">
        <f>I36</f>
        <v>181230.8</v>
      </c>
      <c r="J35" s="28">
        <f>J36</f>
        <v>0</v>
      </c>
      <c r="K35" s="30">
        <f>K36</f>
        <v>181230.8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11" ht="12.75" customHeight="1">
      <c r="A36" s="75" t="s">
        <v>83</v>
      </c>
      <c r="B36" s="76" t="s">
        <v>5</v>
      </c>
      <c r="C36" s="77" t="s">
        <v>3</v>
      </c>
      <c r="D36" s="78" t="s">
        <v>3</v>
      </c>
      <c r="E36" s="78" t="s">
        <v>3</v>
      </c>
      <c r="F36" s="78" t="s">
        <v>3</v>
      </c>
      <c r="G36" s="79" t="s">
        <v>183</v>
      </c>
      <c r="H36" s="80">
        <f>SUM(H37:H37)</f>
        <v>0</v>
      </c>
      <c r="I36" s="81">
        <f>SUM(I37:I37)</f>
        <v>181230.8</v>
      </c>
      <c r="J36" s="81">
        <f>SUM(J37:J37)</f>
        <v>0</v>
      </c>
      <c r="K36" s="82">
        <f>SUM(K37:K37)</f>
        <v>181230.8</v>
      </c>
    </row>
    <row r="37" spans="1:11" ht="13.5" thickBot="1">
      <c r="A37" s="83"/>
      <c r="B37" s="84"/>
      <c r="C37" s="85"/>
      <c r="D37" s="86"/>
      <c r="E37" s="86">
        <v>4216</v>
      </c>
      <c r="F37" s="87" t="s">
        <v>184</v>
      </c>
      <c r="G37" s="88" t="s">
        <v>185</v>
      </c>
      <c r="H37" s="89">
        <v>0</v>
      </c>
      <c r="I37" s="90">
        <f>92309.827+88920.973</f>
        <v>181230.8</v>
      </c>
      <c r="J37" s="90"/>
      <c r="K37" s="8">
        <f>I37+J37</f>
        <v>181230.8</v>
      </c>
    </row>
  </sheetData>
  <sheetProtection/>
  <mergeCells count="12">
    <mergeCell ref="F5:F6"/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  <mergeCell ref="E5:E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"/>
  <sheetViews>
    <sheetView tabSelected="1" zoomScalePageLayoutView="0" workbookViewId="0" topLeftCell="A1">
      <selection activeCell="I7" sqref="I7:I9"/>
    </sheetView>
  </sheetViews>
  <sheetFormatPr defaultColWidth="9.140625" defaultRowHeight="12.75"/>
  <cols>
    <col min="1" max="1" width="3.8515625" style="133" customWidth="1"/>
    <col min="2" max="2" width="4.57421875" style="133" customWidth="1"/>
    <col min="3" max="3" width="9.57421875" style="133" bestFit="1" customWidth="1"/>
    <col min="4" max="4" width="5.57421875" style="133" customWidth="1"/>
    <col min="5" max="5" width="6.421875" style="133" customWidth="1"/>
    <col min="6" max="6" width="35.57421875" style="133" customWidth="1"/>
    <col min="7" max="8" width="9.140625" style="133" customWidth="1"/>
    <col min="9" max="9" width="8.57421875" style="133" customWidth="1"/>
    <col min="10" max="16384" width="9.140625" style="133" customWidth="1"/>
  </cols>
  <sheetData>
    <row r="1" spans="1:10" ht="17.25" customHeight="1">
      <c r="A1" s="389" t="s">
        <v>188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12" customHeight="1">
      <c r="A2" s="390"/>
      <c r="B2" s="390"/>
      <c r="C2" s="390"/>
      <c r="D2" s="390"/>
      <c r="E2" s="390"/>
      <c r="F2" s="390"/>
      <c r="G2" s="390"/>
      <c r="H2" s="390"/>
      <c r="I2" s="390"/>
      <c r="J2" s="391"/>
    </row>
    <row r="3" spans="1:10" ht="16.5" customHeight="1">
      <c r="A3" s="371" t="s">
        <v>189</v>
      </c>
      <c r="B3" s="371"/>
      <c r="C3" s="371"/>
      <c r="D3" s="371"/>
      <c r="E3" s="371"/>
      <c r="F3" s="371"/>
      <c r="G3" s="371"/>
      <c r="H3" s="371"/>
      <c r="I3" s="371"/>
      <c r="J3" s="371"/>
    </row>
    <row r="4" spans="1:10" ht="12" customHeight="1" thickBot="1">
      <c r="A4" s="392"/>
      <c r="B4" s="392"/>
      <c r="C4" s="392"/>
      <c r="D4" s="392"/>
      <c r="E4" s="392"/>
      <c r="F4" s="392"/>
      <c r="G4" s="392"/>
      <c r="H4" s="392"/>
      <c r="I4" s="392"/>
      <c r="J4" s="393" t="s">
        <v>190</v>
      </c>
    </row>
    <row r="5" spans="1:10" ht="12.75" customHeight="1" thickBot="1">
      <c r="A5" s="394" t="s">
        <v>96</v>
      </c>
      <c r="B5" s="395" t="s">
        <v>4</v>
      </c>
      <c r="C5" s="396" t="s">
        <v>6</v>
      </c>
      <c r="D5" s="396" t="s">
        <v>7</v>
      </c>
      <c r="E5" s="396" t="s">
        <v>8</v>
      </c>
      <c r="F5" s="397" t="s">
        <v>191</v>
      </c>
      <c r="G5" s="398" t="s">
        <v>66</v>
      </c>
      <c r="H5" s="399" t="s">
        <v>67</v>
      </c>
      <c r="I5" s="400" t="s">
        <v>200</v>
      </c>
      <c r="J5" s="401"/>
    </row>
    <row r="6" spans="1:10" ht="12.75" customHeight="1" thickBot="1">
      <c r="A6" s="402"/>
      <c r="B6" s="403"/>
      <c r="C6" s="404"/>
      <c r="D6" s="404"/>
      <c r="E6" s="404"/>
      <c r="F6" s="405"/>
      <c r="G6" s="406"/>
      <c r="H6" s="407"/>
      <c r="I6" s="408" t="s">
        <v>26</v>
      </c>
      <c r="J6" s="409" t="s">
        <v>68</v>
      </c>
    </row>
    <row r="7" spans="1:10" ht="12.75" customHeight="1" thickBot="1">
      <c r="A7" s="410" t="s">
        <v>62</v>
      </c>
      <c r="B7" s="411" t="s">
        <v>5</v>
      </c>
      <c r="C7" s="412" t="s">
        <v>6</v>
      </c>
      <c r="D7" s="412" t="s">
        <v>7</v>
      </c>
      <c r="E7" s="412" t="s">
        <v>8</v>
      </c>
      <c r="F7" s="413" t="s">
        <v>192</v>
      </c>
      <c r="G7" s="414">
        <f>G8+G10+G12</f>
        <v>253213</v>
      </c>
      <c r="H7" s="414">
        <f>H8+H10+H12</f>
        <v>277513</v>
      </c>
      <c r="I7" s="452">
        <f>I8+I10+I12</f>
        <v>-346.928</v>
      </c>
      <c r="J7" s="414">
        <f>J8+J10+J12</f>
        <v>277166.07200000004</v>
      </c>
    </row>
    <row r="8" spans="1:10" s="420" customFormat="1" ht="13.5" thickBot="1">
      <c r="A8" s="415"/>
      <c r="B8" s="416" t="s">
        <v>27</v>
      </c>
      <c r="C8" s="417" t="s">
        <v>193</v>
      </c>
      <c r="D8" s="417" t="s">
        <v>3</v>
      </c>
      <c r="E8" s="417" t="s">
        <v>3</v>
      </c>
      <c r="F8" s="418" t="s">
        <v>194</v>
      </c>
      <c r="G8" s="419">
        <f>SUM(G9:G9)</f>
        <v>27153</v>
      </c>
      <c r="H8" s="419">
        <f>SUM(H9:H9)</f>
        <v>31453</v>
      </c>
      <c r="I8" s="453">
        <f>SUM(I9:I9)</f>
        <v>-346.928</v>
      </c>
      <c r="J8" s="419">
        <f>SUM(J9:J9)</f>
        <v>31106.072</v>
      </c>
    </row>
    <row r="9" spans="1:10" s="420" customFormat="1" ht="13.5" thickBot="1">
      <c r="A9" s="415"/>
      <c r="B9" s="421"/>
      <c r="C9" s="422"/>
      <c r="D9" s="423">
        <v>2212</v>
      </c>
      <c r="E9" s="423">
        <v>5331</v>
      </c>
      <c r="F9" s="424" t="s">
        <v>195</v>
      </c>
      <c r="G9" s="425">
        <v>27153</v>
      </c>
      <c r="H9" s="51">
        <f>27153+300+4000</f>
        <v>31453</v>
      </c>
      <c r="I9" s="454">
        <v>-346.928</v>
      </c>
      <c r="J9" s="51">
        <f>H9+I9</f>
        <v>31106.072</v>
      </c>
    </row>
    <row r="10" spans="1:10" s="420" customFormat="1" ht="22.5">
      <c r="A10" s="415"/>
      <c r="B10" s="426" t="s">
        <v>5</v>
      </c>
      <c r="C10" s="427" t="s">
        <v>196</v>
      </c>
      <c r="D10" s="428" t="s">
        <v>3</v>
      </c>
      <c r="E10" s="429" t="s">
        <v>3</v>
      </c>
      <c r="F10" s="430" t="s">
        <v>197</v>
      </c>
      <c r="G10" s="431">
        <f>SUM(G11)</f>
        <v>124000</v>
      </c>
      <c r="H10" s="440">
        <f>SUM(H11)</f>
        <v>121648.943</v>
      </c>
      <c r="I10" s="432">
        <f>SUM(I11)</f>
        <v>0</v>
      </c>
      <c r="J10" s="432">
        <f>SUM(J11)</f>
        <v>121648.943</v>
      </c>
    </row>
    <row r="11" spans="1:10" s="420" customFormat="1" ht="13.5" thickBot="1">
      <c r="A11" s="415"/>
      <c r="B11" s="433"/>
      <c r="C11" s="434"/>
      <c r="D11" s="435">
        <v>2212</v>
      </c>
      <c r="E11" s="436">
        <v>5331</v>
      </c>
      <c r="F11" s="437" t="s">
        <v>195</v>
      </c>
      <c r="G11" s="438">
        <v>124000</v>
      </c>
      <c r="H11" s="441">
        <f>124000-2351.057</f>
        <v>121648.943</v>
      </c>
      <c r="I11" s="9"/>
      <c r="J11" s="9">
        <f>H11+I11</f>
        <v>121648.943</v>
      </c>
    </row>
    <row r="12" spans="1:10" s="420" customFormat="1" ht="22.5">
      <c r="A12" s="415"/>
      <c r="B12" s="426" t="s">
        <v>5</v>
      </c>
      <c r="C12" s="427" t="s">
        <v>198</v>
      </c>
      <c r="D12" s="428" t="s">
        <v>3</v>
      </c>
      <c r="E12" s="429" t="s">
        <v>3</v>
      </c>
      <c r="F12" s="430" t="s">
        <v>199</v>
      </c>
      <c r="G12" s="431">
        <f>SUM(G13)</f>
        <v>102060</v>
      </c>
      <c r="H12" s="440">
        <f>SUM(H13)</f>
        <v>124411.057</v>
      </c>
      <c r="I12" s="432">
        <f>SUM(I13)</f>
        <v>0</v>
      </c>
      <c r="J12" s="432">
        <f>SUM(J13)</f>
        <v>124411.057</v>
      </c>
    </row>
    <row r="13" spans="1:10" s="420" customFormat="1" ht="13.5" thickBot="1">
      <c r="A13" s="439"/>
      <c r="B13" s="433"/>
      <c r="C13" s="434"/>
      <c r="D13" s="435">
        <v>2212</v>
      </c>
      <c r="E13" s="436">
        <v>5331</v>
      </c>
      <c r="F13" s="437" t="s">
        <v>195</v>
      </c>
      <c r="G13" s="438">
        <v>102060</v>
      </c>
      <c r="H13" s="441">
        <f>102060+20000+2351.057</f>
        <v>124411.057</v>
      </c>
      <c r="I13" s="9"/>
      <c r="J13" s="9">
        <f>H13+I13</f>
        <v>124411.057</v>
      </c>
    </row>
  </sheetData>
  <sheetProtection/>
  <mergeCells count="12">
    <mergeCell ref="I5:J5"/>
    <mergeCell ref="A7:A13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97"/>
  <sheetViews>
    <sheetView zoomScalePageLayoutView="0" workbookViewId="0" topLeftCell="A28">
      <selection activeCell="M17" sqref="M17"/>
    </sheetView>
  </sheetViews>
  <sheetFormatPr defaultColWidth="9.140625" defaultRowHeight="12.75"/>
  <cols>
    <col min="1" max="2" width="3.00390625" style="103" customWidth="1"/>
    <col min="3" max="3" width="9.140625" style="103" customWidth="1"/>
    <col min="4" max="4" width="4.28125" style="103" customWidth="1"/>
    <col min="5" max="5" width="5.28125" style="103" customWidth="1"/>
    <col min="6" max="6" width="7.8515625" style="103" bestFit="1" customWidth="1"/>
    <col min="7" max="7" width="40.57421875" style="103" customWidth="1"/>
    <col min="8" max="8" width="8.140625" style="103" customWidth="1"/>
    <col min="9" max="9" width="8.7109375" style="103" customWidth="1"/>
    <col min="10" max="10" width="9.57421875" style="103" bestFit="1" customWidth="1"/>
    <col min="11" max="11" width="9.421875" style="103" customWidth="1"/>
    <col min="12" max="16384" width="9.140625" style="103" customWidth="1"/>
  </cols>
  <sheetData>
    <row r="1" spans="1:11" s="246" customFormat="1" ht="18">
      <c r="A1" s="370" t="s">
        <v>100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106" customFormat="1" ht="12.75">
      <c r="A2" s="95"/>
      <c r="B2" s="96"/>
      <c r="C2" s="97"/>
      <c r="D2" s="96"/>
      <c r="E2" s="96"/>
      <c r="F2" s="98"/>
      <c r="G2" s="99"/>
      <c r="H2" s="100"/>
      <c r="I2" s="100"/>
      <c r="J2" s="100"/>
      <c r="K2" s="247"/>
    </row>
    <row r="3" spans="1:11" s="106" customFormat="1" ht="15.75" customHeight="1">
      <c r="A3" s="371" t="s">
        <v>101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3.5" thickBot="1">
      <c r="A4" s="101"/>
      <c r="B4" s="101"/>
      <c r="C4" s="101"/>
      <c r="D4" s="101"/>
      <c r="E4" s="101"/>
      <c r="F4" s="101"/>
      <c r="G4" s="101"/>
      <c r="H4" s="101"/>
      <c r="I4" s="102"/>
      <c r="K4" s="102" t="s">
        <v>77</v>
      </c>
    </row>
    <row r="5" spans="1:11" ht="12.75" customHeight="1" thickBot="1">
      <c r="A5" s="378" t="s">
        <v>96</v>
      </c>
      <c r="B5" s="380" t="s">
        <v>4</v>
      </c>
      <c r="C5" s="382" t="s">
        <v>6</v>
      </c>
      <c r="D5" s="382" t="s">
        <v>7</v>
      </c>
      <c r="E5" s="382" t="s">
        <v>8</v>
      </c>
      <c r="F5" s="387" t="s">
        <v>79</v>
      </c>
      <c r="G5" s="372" t="s">
        <v>102</v>
      </c>
      <c r="H5" s="376" t="s">
        <v>66</v>
      </c>
      <c r="I5" s="372" t="s">
        <v>67</v>
      </c>
      <c r="J5" s="374" t="s">
        <v>166</v>
      </c>
      <c r="K5" s="375"/>
    </row>
    <row r="6" spans="1:11" ht="12.75" customHeight="1" thickBot="1">
      <c r="A6" s="379"/>
      <c r="B6" s="381"/>
      <c r="C6" s="383"/>
      <c r="D6" s="383"/>
      <c r="E6" s="383"/>
      <c r="F6" s="388"/>
      <c r="G6" s="373"/>
      <c r="H6" s="377"/>
      <c r="I6" s="373"/>
      <c r="J6" s="104" t="s">
        <v>26</v>
      </c>
      <c r="K6" s="105" t="s">
        <v>68</v>
      </c>
    </row>
    <row r="7" spans="1:11" s="106" customFormat="1" ht="12.75" customHeight="1" thickBot="1">
      <c r="A7" s="384" t="s">
        <v>62</v>
      </c>
      <c r="B7" s="134" t="s">
        <v>5</v>
      </c>
      <c r="C7" s="135" t="s">
        <v>6</v>
      </c>
      <c r="D7" s="135" t="s">
        <v>7</v>
      </c>
      <c r="E7" s="135" t="s">
        <v>8</v>
      </c>
      <c r="F7" s="136"/>
      <c r="G7" s="137" t="s">
        <v>103</v>
      </c>
      <c r="H7" s="2">
        <f>H8+H81</f>
        <v>0</v>
      </c>
      <c r="I7" s="2">
        <f>I8+I81</f>
        <v>267943.95399999997</v>
      </c>
      <c r="J7" s="445">
        <f>J8+J81</f>
        <v>1204.14</v>
      </c>
      <c r="K7" s="2">
        <f>K8+K81</f>
        <v>269148.094</v>
      </c>
    </row>
    <row r="8" spans="1:11" ht="12.75" customHeight="1" thickBot="1">
      <c r="A8" s="385"/>
      <c r="B8" s="138" t="s">
        <v>5</v>
      </c>
      <c r="C8" s="139" t="s">
        <v>3</v>
      </c>
      <c r="D8" s="140" t="s">
        <v>3</v>
      </c>
      <c r="E8" s="141" t="s">
        <v>3</v>
      </c>
      <c r="F8" s="142"/>
      <c r="G8" s="107" t="s">
        <v>104</v>
      </c>
      <c r="H8" s="143">
        <f>H9+H20+H23+H25+H28+H30+H33+H42+H54+H56+H59+H65+H70+H73+H76+H79</f>
        <v>0</v>
      </c>
      <c r="I8" s="143">
        <f>I9+I20+I23+I25+I28+I30+I33+I42+I54+I56+I59+I65+I70+I73+I76+I79</f>
        <v>223464.08899999998</v>
      </c>
      <c r="J8" s="449">
        <f>J9+J20+J23+J25+J28+J30+J33+J42+J54+J56+J59+J65+J70+J73+J76+J79</f>
        <v>1204.14</v>
      </c>
      <c r="K8" s="240">
        <f>K9+K20+K23+K25+K28+K30+K33+K42+K54+K56+K59+K65+K70+K73+K76+K79</f>
        <v>224668.22899999996</v>
      </c>
    </row>
    <row r="9" spans="1:11" ht="12.75" customHeight="1">
      <c r="A9" s="385"/>
      <c r="B9" s="145" t="s">
        <v>5</v>
      </c>
      <c r="C9" s="146" t="s">
        <v>105</v>
      </c>
      <c r="D9" s="147"/>
      <c r="E9" s="148" t="s">
        <v>3</v>
      </c>
      <c r="F9" s="149"/>
      <c r="G9" s="108" t="s">
        <v>106</v>
      </c>
      <c r="H9" s="150">
        <f>SUM(H10:H19)</f>
        <v>0</v>
      </c>
      <c r="I9" s="150">
        <f>SUM(I10:I19)</f>
        <v>49388</v>
      </c>
      <c r="J9" s="150">
        <f>SUM(J10:J19)</f>
        <v>0</v>
      </c>
      <c r="K9" s="150">
        <f>SUM(K10:K19)</f>
        <v>49387.99999999999</v>
      </c>
    </row>
    <row r="10" spans="1:11" ht="12.75" customHeight="1">
      <c r="A10" s="385"/>
      <c r="B10" s="151"/>
      <c r="C10" s="156"/>
      <c r="D10" s="152">
        <v>2212</v>
      </c>
      <c r="E10" s="153">
        <v>6121</v>
      </c>
      <c r="F10" s="154">
        <v>38100000</v>
      </c>
      <c r="G10" s="109" t="s">
        <v>107</v>
      </c>
      <c r="H10" s="66">
        <v>0</v>
      </c>
      <c r="I10" s="231">
        <v>3699.5</v>
      </c>
      <c r="J10" s="257">
        <v>-0.63</v>
      </c>
      <c r="K10" s="110">
        <f aca="true" t="shared" si="0" ref="K10:K27">I10+J10</f>
        <v>3698.87</v>
      </c>
    </row>
    <row r="11" spans="1:11" ht="12.75" customHeight="1">
      <c r="A11" s="385"/>
      <c r="B11" s="155"/>
      <c r="C11" s="156"/>
      <c r="D11" s="152">
        <v>2212</v>
      </c>
      <c r="E11" s="153">
        <v>6121</v>
      </c>
      <c r="F11" s="157" t="s">
        <v>108</v>
      </c>
      <c r="G11" s="109" t="s">
        <v>107</v>
      </c>
      <c r="H11" s="66">
        <v>0</v>
      </c>
      <c r="I11" s="231">
        <f>3699.5-14.06836</f>
        <v>3685.43164</v>
      </c>
      <c r="J11" s="184"/>
      <c r="K11" s="110">
        <f t="shared" si="0"/>
        <v>3685.43164</v>
      </c>
    </row>
    <row r="12" spans="1:11" ht="12.75" customHeight="1">
      <c r="A12" s="385"/>
      <c r="B12" s="155"/>
      <c r="C12" s="156"/>
      <c r="D12" s="152">
        <v>2212</v>
      </c>
      <c r="E12" s="153">
        <v>6121</v>
      </c>
      <c r="F12" s="157" t="s">
        <v>109</v>
      </c>
      <c r="G12" s="109" t="s">
        <v>107</v>
      </c>
      <c r="H12" s="66">
        <v>0</v>
      </c>
      <c r="I12" s="231">
        <f>41924-159.44129</f>
        <v>41764.55871</v>
      </c>
      <c r="J12" s="184"/>
      <c r="K12" s="110">
        <f t="shared" si="0"/>
        <v>41764.55871</v>
      </c>
    </row>
    <row r="13" spans="1:11" ht="12.75" customHeight="1">
      <c r="A13" s="385"/>
      <c r="B13" s="155"/>
      <c r="C13" s="156"/>
      <c r="D13" s="158">
        <v>2212</v>
      </c>
      <c r="E13" s="159">
        <v>5139</v>
      </c>
      <c r="F13" s="160">
        <v>38100000</v>
      </c>
      <c r="G13" s="161" t="s">
        <v>98</v>
      </c>
      <c r="H13" s="162">
        <v>0</v>
      </c>
      <c r="I13" s="232">
        <v>1.5</v>
      </c>
      <c r="J13" s="163"/>
      <c r="K13" s="110">
        <f t="shared" si="0"/>
        <v>1.5</v>
      </c>
    </row>
    <row r="14" spans="1:11" ht="12.75" customHeight="1">
      <c r="A14" s="385"/>
      <c r="B14" s="155"/>
      <c r="C14" s="156"/>
      <c r="D14" s="152">
        <v>2212</v>
      </c>
      <c r="E14" s="159">
        <v>5139</v>
      </c>
      <c r="F14" s="164">
        <v>38585005</v>
      </c>
      <c r="G14" s="161" t="s">
        <v>98</v>
      </c>
      <c r="H14" s="162">
        <v>0</v>
      </c>
      <c r="I14" s="232">
        <f>10*0.85</f>
        <v>8.5</v>
      </c>
      <c r="J14" s="163"/>
      <c r="K14" s="110">
        <f t="shared" si="0"/>
        <v>8.5</v>
      </c>
    </row>
    <row r="15" spans="1:11" ht="12.75" customHeight="1">
      <c r="A15" s="385"/>
      <c r="B15" s="155"/>
      <c r="C15" s="156"/>
      <c r="D15" s="152">
        <v>2212</v>
      </c>
      <c r="E15" s="159">
        <v>5169</v>
      </c>
      <c r="F15" s="154">
        <v>38100000</v>
      </c>
      <c r="G15" s="165" t="s">
        <v>97</v>
      </c>
      <c r="H15" s="162">
        <v>0</v>
      </c>
      <c r="I15" s="232">
        <v>7.5</v>
      </c>
      <c r="J15" s="163"/>
      <c r="K15" s="110">
        <f t="shared" si="0"/>
        <v>7.5</v>
      </c>
    </row>
    <row r="16" spans="1:11" ht="12.75" customHeight="1">
      <c r="A16" s="385"/>
      <c r="B16" s="155"/>
      <c r="C16" s="156"/>
      <c r="D16" s="152">
        <v>2212</v>
      </c>
      <c r="E16" s="159">
        <v>5169</v>
      </c>
      <c r="F16" s="164">
        <v>38585005</v>
      </c>
      <c r="G16" s="165" t="s">
        <v>97</v>
      </c>
      <c r="H16" s="162">
        <v>0</v>
      </c>
      <c r="I16" s="232">
        <f>50*0.85</f>
        <v>42.5</v>
      </c>
      <c r="J16" s="163"/>
      <c r="K16" s="110">
        <f t="shared" si="0"/>
        <v>42.5</v>
      </c>
    </row>
    <row r="17" spans="1:11" ht="12.75" customHeight="1">
      <c r="A17" s="385"/>
      <c r="B17" s="171"/>
      <c r="C17" s="183"/>
      <c r="D17" s="152">
        <v>6310</v>
      </c>
      <c r="E17" s="153">
        <v>5163</v>
      </c>
      <c r="F17" s="157"/>
      <c r="G17" s="112" t="s">
        <v>110</v>
      </c>
      <c r="H17" s="66">
        <v>0</v>
      </c>
      <c r="I17" s="162">
        <v>5</v>
      </c>
      <c r="J17" s="66"/>
      <c r="K17" s="110">
        <f t="shared" si="0"/>
        <v>5</v>
      </c>
    </row>
    <row r="18" spans="1:11" s="254" customFormat="1" ht="12.75" customHeight="1">
      <c r="A18" s="385"/>
      <c r="B18" s="248"/>
      <c r="C18" s="249"/>
      <c r="D18" s="250">
        <v>6402</v>
      </c>
      <c r="E18" s="251">
        <v>5368</v>
      </c>
      <c r="F18" s="252"/>
      <c r="G18" s="109" t="s">
        <v>167</v>
      </c>
      <c r="H18" s="253">
        <v>0</v>
      </c>
      <c r="I18" s="253">
        <v>173.50965</v>
      </c>
      <c r="J18" s="253"/>
      <c r="K18" s="110">
        <f t="shared" si="0"/>
        <v>173.50965</v>
      </c>
    </row>
    <row r="19" spans="1:11" s="254" customFormat="1" ht="12.75" customHeight="1" thickBot="1">
      <c r="A19" s="385"/>
      <c r="B19" s="248"/>
      <c r="C19" s="249"/>
      <c r="D19" s="152">
        <v>6409</v>
      </c>
      <c r="E19" s="153">
        <v>5363</v>
      </c>
      <c r="F19" s="157"/>
      <c r="G19" s="255" t="s">
        <v>168</v>
      </c>
      <c r="H19" s="66">
        <v>0</v>
      </c>
      <c r="I19" s="194">
        <v>0</v>
      </c>
      <c r="J19" s="450">
        <v>0.63</v>
      </c>
      <c r="K19" s="110">
        <f t="shared" si="0"/>
        <v>0.63</v>
      </c>
    </row>
    <row r="20" spans="1:11" ht="12.75" customHeight="1">
      <c r="A20" s="385"/>
      <c r="B20" s="145" t="s">
        <v>5</v>
      </c>
      <c r="C20" s="146" t="s">
        <v>111</v>
      </c>
      <c r="D20" s="147"/>
      <c r="E20" s="148" t="s">
        <v>3</v>
      </c>
      <c r="F20" s="149"/>
      <c r="G20" s="108" t="s">
        <v>112</v>
      </c>
      <c r="H20" s="175">
        <f>SUM(H21:H22)</f>
        <v>0</v>
      </c>
      <c r="I20" s="175">
        <f>SUM(I21:I22)</f>
        <v>5</v>
      </c>
      <c r="J20" s="446">
        <f>SUM(J21:J22)</f>
        <v>191.33</v>
      </c>
      <c r="K20" s="150">
        <f>SUM(K21:K22)</f>
        <v>196.33</v>
      </c>
    </row>
    <row r="21" spans="1:11" ht="12.75" customHeight="1">
      <c r="A21" s="385"/>
      <c r="B21" s="171"/>
      <c r="C21" s="249"/>
      <c r="D21" s="172">
        <v>6310</v>
      </c>
      <c r="E21" s="173">
        <v>5163</v>
      </c>
      <c r="F21" s="174"/>
      <c r="G21" s="109" t="s">
        <v>110</v>
      </c>
      <c r="H21" s="91">
        <v>0</v>
      </c>
      <c r="I21" s="233">
        <v>5</v>
      </c>
      <c r="J21" s="447"/>
      <c r="K21" s="110">
        <f t="shared" si="0"/>
        <v>5</v>
      </c>
    </row>
    <row r="22" spans="1:11" ht="12.75" customHeight="1" thickBot="1">
      <c r="A22" s="385"/>
      <c r="B22" s="178"/>
      <c r="C22" s="249"/>
      <c r="D22" s="152">
        <v>6409</v>
      </c>
      <c r="E22" s="153">
        <v>5363</v>
      </c>
      <c r="F22" s="157"/>
      <c r="G22" s="255" t="s">
        <v>168</v>
      </c>
      <c r="H22" s="66">
        <v>0</v>
      </c>
      <c r="I22" s="194">
        <v>0</v>
      </c>
      <c r="J22" s="448">
        <f>191.33</f>
        <v>191.33</v>
      </c>
      <c r="K22" s="110">
        <f t="shared" si="0"/>
        <v>191.33</v>
      </c>
    </row>
    <row r="23" spans="1:11" ht="12.75" customHeight="1">
      <c r="A23" s="385"/>
      <c r="B23" s="145" t="s">
        <v>5</v>
      </c>
      <c r="C23" s="146" t="s">
        <v>113</v>
      </c>
      <c r="D23" s="147"/>
      <c r="E23" s="148" t="s">
        <v>3</v>
      </c>
      <c r="F23" s="149"/>
      <c r="G23" s="108" t="s">
        <v>114</v>
      </c>
      <c r="H23" s="175">
        <f>SUM(H24:H24)</f>
        <v>0</v>
      </c>
      <c r="I23" s="175">
        <f>SUM(I24:I24)</f>
        <v>4</v>
      </c>
      <c r="J23" s="150">
        <f>SUM(J24:J24)</f>
        <v>0</v>
      </c>
      <c r="K23" s="150">
        <f>SUM(K24:K24)</f>
        <v>4</v>
      </c>
    </row>
    <row r="24" spans="1:11" ht="12.75" customHeight="1" thickBot="1">
      <c r="A24" s="385"/>
      <c r="B24" s="166"/>
      <c r="C24" s="167"/>
      <c r="D24" s="168">
        <v>6310</v>
      </c>
      <c r="E24" s="169">
        <v>5163</v>
      </c>
      <c r="F24" s="170"/>
      <c r="G24" s="117" t="s">
        <v>110</v>
      </c>
      <c r="H24" s="176">
        <v>0</v>
      </c>
      <c r="I24" s="234">
        <v>4</v>
      </c>
      <c r="J24" s="177"/>
      <c r="K24" s="110">
        <f t="shared" si="0"/>
        <v>4</v>
      </c>
    </row>
    <row r="25" spans="1:11" ht="12.75" customHeight="1">
      <c r="A25" s="385"/>
      <c r="B25" s="145" t="s">
        <v>5</v>
      </c>
      <c r="C25" s="146" t="s">
        <v>115</v>
      </c>
      <c r="D25" s="147"/>
      <c r="E25" s="148" t="s">
        <v>3</v>
      </c>
      <c r="F25" s="149"/>
      <c r="G25" s="108" t="s">
        <v>116</v>
      </c>
      <c r="H25" s="175">
        <f>SUM(H26:H27)</f>
        <v>0</v>
      </c>
      <c r="I25" s="175">
        <f>SUM(I26:I27)</f>
        <v>90</v>
      </c>
      <c r="J25" s="150">
        <f>SUM(J26:J27)</f>
        <v>0</v>
      </c>
      <c r="K25" s="150">
        <f>SUM(K26:K27)</f>
        <v>90</v>
      </c>
    </row>
    <row r="26" spans="1:11" ht="12.75" customHeight="1">
      <c r="A26" s="385"/>
      <c r="B26" s="178"/>
      <c r="C26" s="183"/>
      <c r="D26" s="158">
        <v>6310</v>
      </c>
      <c r="E26" s="153">
        <v>5163</v>
      </c>
      <c r="F26" s="157"/>
      <c r="G26" s="112" t="s">
        <v>110</v>
      </c>
      <c r="H26" s="179">
        <v>0</v>
      </c>
      <c r="I26" s="232">
        <v>5</v>
      </c>
      <c r="J26" s="163"/>
      <c r="K26" s="110">
        <f t="shared" si="0"/>
        <v>5</v>
      </c>
    </row>
    <row r="27" spans="1:11" ht="12.75" customHeight="1" thickBot="1">
      <c r="A27" s="385"/>
      <c r="B27" s="166"/>
      <c r="C27" s="241" t="s">
        <v>117</v>
      </c>
      <c r="D27" s="168">
        <v>2212</v>
      </c>
      <c r="E27" s="169">
        <v>6351</v>
      </c>
      <c r="F27" s="180" t="s">
        <v>118</v>
      </c>
      <c r="G27" s="116" t="s">
        <v>119</v>
      </c>
      <c r="H27" s="176">
        <v>0</v>
      </c>
      <c r="I27" s="194">
        <v>85</v>
      </c>
      <c r="J27" s="221"/>
      <c r="K27" s="110">
        <f t="shared" si="0"/>
        <v>85</v>
      </c>
    </row>
    <row r="28" spans="1:11" ht="12.75" customHeight="1">
      <c r="A28" s="385"/>
      <c r="B28" s="145" t="s">
        <v>5</v>
      </c>
      <c r="C28" s="146" t="s">
        <v>120</v>
      </c>
      <c r="D28" s="147"/>
      <c r="E28" s="148" t="s">
        <v>3</v>
      </c>
      <c r="F28" s="149"/>
      <c r="G28" s="108" t="s">
        <v>121</v>
      </c>
      <c r="H28" s="175">
        <f>SUM(H29:H29)</f>
        <v>0</v>
      </c>
      <c r="I28" s="175">
        <f>SUM(I29:I29)</f>
        <v>5</v>
      </c>
      <c r="J28" s="150">
        <f>SUM(J29:J29)</f>
        <v>0</v>
      </c>
      <c r="K28" s="150">
        <f>SUM(K29:K29)</f>
        <v>5</v>
      </c>
    </row>
    <row r="29" spans="1:11" ht="12.75" customHeight="1" thickBot="1">
      <c r="A29" s="385"/>
      <c r="B29" s="166"/>
      <c r="C29" s="167"/>
      <c r="D29" s="168">
        <v>6310</v>
      </c>
      <c r="E29" s="169">
        <v>5163</v>
      </c>
      <c r="F29" s="170"/>
      <c r="G29" s="117" t="s">
        <v>110</v>
      </c>
      <c r="H29" s="176">
        <v>0</v>
      </c>
      <c r="I29" s="176">
        <v>5</v>
      </c>
      <c r="J29" s="8"/>
      <c r="K29" s="110">
        <f>I29+J29</f>
        <v>5</v>
      </c>
    </row>
    <row r="30" spans="1:11" ht="12.75" customHeight="1">
      <c r="A30" s="385"/>
      <c r="B30" s="145" t="s">
        <v>5</v>
      </c>
      <c r="C30" s="146" t="s">
        <v>122</v>
      </c>
      <c r="D30" s="147"/>
      <c r="E30" s="148" t="s">
        <v>3</v>
      </c>
      <c r="F30" s="149"/>
      <c r="G30" s="108" t="s">
        <v>123</v>
      </c>
      <c r="H30" s="175">
        <f>SUM(H31:H32)</f>
        <v>0</v>
      </c>
      <c r="I30" s="175">
        <f>SUM(I31:I32)</f>
        <v>1</v>
      </c>
      <c r="J30" s="446">
        <f>SUM(J31:J32)</f>
        <v>66.931</v>
      </c>
      <c r="K30" s="150">
        <f>SUM(K31:K32)</f>
        <v>67.931</v>
      </c>
    </row>
    <row r="31" spans="1:11" ht="12.75" customHeight="1">
      <c r="A31" s="385"/>
      <c r="B31" s="171"/>
      <c r="C31" s="183"/>
      <c r="D31" s="152">
        <v>6310</v>
      </c>
      <c r="E31" s="153">
        <v>5163</v>
      </c>
      <c r="F31" s="157"/>
      <c r="G31" s="112" t="s">
        <v>110</v>
      </c>
      <c r="H31" s="66">
        <v>0</v>
      </c>
      <c r="I31" s="233">
        <v>1</v>
      </c>
      <c r="J31" s="447"/>
      <c r="K31" s="110">
        <f>I31+J31</f>
        <v>1</v>
      </c>
    </row>
    <row r="32" spans="1:11" ht="12.75" customHeight="1" thickBot="1">
      <c r="A32" s="385"/>
      <c r="B32" s="178"/>
      <c r="C32" s="249"/>
      <c r="D32" s="158">
        <v>6409</v>
      </c>
      <c r="E32" s="159">
        <v>5363</v>
      </c>
      <c r="F32" s="217"/>
      <c r="G32" s="354" t="s">
        <v>168</v>
      </c>
      <c r="H32" s="221">
        <v>0</v>
      </c>
      <c r="I32" s="194">
        <v>0</v>
      </c>
      <c r="J32" s="448">
        <f>66.931</f>
        <v>66.931</v>
      </c>
      <c r="K32" s="120">
        <f>I32+J32</f>
        <v>66.931</v>
      </c>
    </row>
    <row r="33" spans="1:11" ht="12.75" customHeight="1">
      <c r="A33" s="385"/>
      <c r="B33" s="145" t="s">
        <v>5</v>
      </c>
      <c r="C33" s="146" t="s">
        <v>124</v>
      </c>
      <c r="D33" s="147"/>
      <c r="E33" s="148" t="s">
        <v>3</v>
      </c>
      <c r="F33" s="149"/>
      <c r="G33" s="108" t="s">
        <v>125</v>
      </c>
      <c r="H33" s="150">
        <f>SUM(H34:H41)</f>
        <v>0</v>
      </c>
      <c r="I33" s="175">
        <f>SUM(I34:I41)</f>
        <v>56539</v>
      </c>
      <c r="J33" s="150">
        <f>SUM(J34:J41)</f>
        <v>0</v>
      </c>
      <c r="K33" s="150">
        <f>SUM(K34:K41)</f>
        <v>56539</v>
      </c>
    </row>
    <row r="34" spans="1:11" ht="12.75" customHeight="1">
      <c r="A34" s="385"/>
      <c r="B34" s="151"/>
      <c r="C34" s="156"/>
      <c r="D34" s="152">
        <v>2212</v>
      </c>
      <c r="E34" s="153">
        <v>6121</v>
      </c>
      <c r="F34" s="154">
        <v>38100000</v>
      </c>
      <c r="G34" s="109" t="s">
        <v>107</v>
      </c>
      <c r="H34" s="66">
        <v>0</v>
      </c>
      <c r="I34" s="231">
        <v>4235.5</v>
      </c>
      <c r="J34" s="184"/>
      <c r="K34" s="110">
        <f aca="true" t="shared" si="1" ref="K34:K53">I34+J34</f>
        <v>4235.5</v>
      </c>
    </row>
    <row r="35" spans="1:11" ht="12.75" customHeight="1">
      <c r="A35" s="385"/>
      <c r="B35" s="155"/>
      <c r="C35" s="156"/>
      <c r="D35" s="152">
        <v>2212</v>
      </c>
      <c r="E35" s="153">
        <v>6121</v>
      </c>
      <c r="F35" s="157" t="s">
        <v>108</v>
      </c>
      <c r="G35" s="109" t="s">
        <v>107</v>
      </c>
      <c r="H35" s="66">
        <v>0</v>
      </c>
      <c r="I35" s="231">
        <v>4235.5</v>
      </c>
      <c r="J35" s="184"/>
      <c r="K35" s="110">
        <f t="shared" si="1"/>
        <v>4235.5</v>
      </c>
    </row>
    <row r="36" spans="1:11" ht="12.75" customHeight="1">
      <c r="A36" s="385"/>
      <c r="B36" s="155"/>
      <c r="C36" s="156"/>
      <c r="D36" s="152">
        <v>2212</v>
      </c>
      <c r="E36" s="153">
        <v>6121</v>
      </c>
      <c r="F36" s="157" t="s">
        <v>109</v>
      </c>
      <c r="G36" s="109" t="s">
        <v>107</v>
      </c>
      <c r="H36" s="66">
        <v>0</v>
      </c>
      <c r="I36" s="231">
        <v>48003</v>
      </c>
      <c r="J36" s="184"/>
      <c r="K36" s="110">
        <f t="shared" si="1"/>
        <v>48003</v>
      </c>
    </row>
    <row r="37" spans="1:11" ht="12.75" customHeight="1">
      <c r="A37" s="385"/>
      <c r="B37" s="155"/>
      <c r="C37" s="156"/>
      <c r="D37" s="158">
        <v>2212</v>
      </c>
      <c r="E37" s="159">
        <v>5139</v>
      </c>
      <c r="F37" s="160">
        <v>38100000</v>
      </c>
      <c r="G37" s="161" t="s">
        <v>98</v>
      </c>
      <c r="H37" s="162">
        <v>0</v>
      </c>
      <c r="I37" s="232">
        <v>1.5</v>
      </c>
      <c r="J37" s="163"/>
      <c r="K37" s="110">
        <f t="shared" si="1"/>
        <v>1.5</v>
      </c>
    </row>
    <row r="38" spans="1:11" ht="12.75" customHeight="1">
      <c r="A38" s="385"/>
      <c r="B38" s="155"/>
      <c r="C38" s="156"/>
      <c r="D38" s="152">
        <v>2212</v>
      </c>
      <c r="E38" s="159">
        <v>5139</v>
      </c>
      <c r="F38" s="164">
        <v>38585005</v>
      </c>
      <c r="G38" s="161" t="s">
        <v>98</v>
      </c>
      <c r="H38" s="162">
        <v>0</v>
      </c>
      <c r="I38" s="232">
        <f>10*0.85</f>
        <v>8.5</v>
      </c>
      <c r="J38" s="163"/>
      <c r="K38" s="110">
        <f t="shared" si="1"/>
        <v>8.5</v>
      </c>
    </row>
    <row r="39" spans="1:11" ht="12.75" customHeight="1">
      <c r="A39" s="385"/>
      <c r="B39" s="155"/>
      <c r="C39" s="156"/>
      <c r="D39" s="152">
        <v>2212</v>
      </c>
      <c r="E39" s="159">
        <v>5169</v>
      </c>
      <c r="F39" s="154">
        <v>38100000</v>
      </c>
      <c r="G39" s="165" t="s">
        <v>97</v>
      </c>
      <c r="H39" s="162">
        <v>0</v>
      </c>
      <c r="I39" s="232">
        <v>7.5</v>
      </c>
      <c r="J39" s="163"/>
      <c r="K39" s="110">
        <f t="shared" si="1"/>
        <v>7.5</v>
      </c>
    </row>
    <row r="40" spans="1:11" ht="12.75" customHeight="1">
      <c r="A40" s="385"/>
      <c r="B40" s="171"/>
      <c r="C40" s="181"/>
      <c r="D40" s="152">
        <v>2212</v>
      </c>
      <c r="E40" s="153">
        <v>5169</v>
      </c>
      <c r="F40" s="182">
        <v>38585005</v>
      </c>
      <c r="G40" s="165" t="s">
        <v>97</v>
      </c>
      <c r="H40" s="162">
        <v>0</v>
      </c>
      <c r="I40" s="232">
        <f>50*0.85</f>
        <v>42.5</v>
      </c>
      <c r="J40" s="163"/>
      <c r="K40" s="110">
        <f t="shared" si="1"/>
        <v>42.5</v>
      </c>
    </row>
    <row r="41" spans="1:11" ht="12.75" customHeight="1" thickBot="1">
      <c r="A41" s="385"/>
      <c r="B41" s="171"/>
      <c r="C41" s="183"/>
      <c r="D41" s="152">
        <v>6310</v>
      </c>
      <c r="E41" s="153">
        <v>5163</v>
      </c>
      <c r="F41" s="157"/>
      <c r="G41" s="112" t="s">
        <v>110</v>
      </c>
      <c r="H41" s="66">
        <v>0</v>
      </c>
      <c r="I41" s="162">
        <v>5</v>
      </c>
      <c r="J41" s="66"/>
      <c r="K41" s="110">
        <f t="shared" si="1"/>
        <v>5</v>
      </c>
    </row>
    <row r="42" spans="1:11" ht="12.75" customHeight="1">
      <c r="A42" s="385"/>
      <c r="B42" s="145" t="s">
        <v>5</v>
      </c>
      <c r="C42" s="146" t="s">
        <v>126</v>
      </c>
      <c r="D42" s="147"/>
      <c r="E42" s="148" t="s">
        <v>3</v>
      </c>
      <c r="F42" s="149"/>
      <c r="G42" s="108" t="s">
        <v>127</v>
      </c>
      <c r="H42" s="175">
        <f>SUM(H43:H53)</f>
        <v>0</v>
      </c>
      <c r="I42" s="175">
        <f>SUM(I43:I53)</f>
        <v>37173.509</v>
      </c>
      <c r="J42" s="175">
        <f>SUM(J43:J53)</f>
        <v>0</v>
      </c>
      <c r="K42" s="150">
        <f>SUM(K43:K53)</f>
        <v>37173.509</v>
      </c>
    </row>
    <row r="43" spans="1:11" ht="12.75" customHeight="1">
      <c r="A43" s="385"/>
      <c r="B43" s="151"/>
      <c r="C43" s="156"/>
      <c r="D43" s="152">
        <v>2212</v>
      </c>
      <c r="E43" s="153">
        <v>6121</v>
      </c>
      <c r="F43" s="154">
        <v>38100000</v>
      </c>
      <c r="G43" s="109" t="s">
        <v>107</v>
      </c>
      <c r="H43" s="162">
        <v>0</v>
      </c>
      <c r="I43" s="184">
        <f>2702.5-328.2</f>
        <v>2374.3</v>
      </c>
      <c r="J43" s="184"/>
      <c r="K43" s="110">
        <f t="shared" si="1"/>
        <v>2374.3</v>
      </c>
    </row>
    <row r="44" spans="1:11" ht="12.75" customHeight="1">
      <c r="A44" s="385"/>
      <c r="B44" s="155"/>
      <c r="C44" s="156"/>
      <c r="D44" s="152">
        <v>2212</v>
      </c>
      <c r="E44" s="153">
        <v>6121</v>
      </c>
      <c r="F44" s="157" t="s">
        <v>108</v>
      </c>
      <c r="G44" s="109" t="s">
        <v>107</v>
      </c>
      <c r="H44" s="162">
        <v>0</v>
      </c>
      <c r="I44" s="236">
        <v>2702.5</v>
      </c>
      <c r="J44" s="184"/>
      <c r="K44" s="110">
        <f t="shared" si="1"/>
        <v>2702.5</v>
      </c>
    </row>
    <row r="45" spans="1:11" ht="12.75" customHeight="1">
      <c r="A45" s="385"/>
      <c r="B45" s="155"/>
      <c r="C45" s="156"/>
      <c r="D45" s="152">
        <v>2212</v>
      </c>
      <c r="E45" s="153">
        <v>6121</v>
      </c>
      <c r="F45" s="157" t="s">
        <v>109</v>
      </c>
      <c r="G45" s="109" t="s">
        <v>107</v>
      </c>
      <c r="H45" s="162">
        <v>0</v>
      </c>
      <c r="I45" s="236">
        <v>30628</v>
      </c>
      <c r="J45" s="184"/>
      <c r="K45" s="110">
        <f t="shared" si="1"/>
        <v>30628</v>
      </c>
    </row>
    <row r="46" spans="1:11" ht="12.75" customHeight="1">
      <c r="A46" s="385"/>
      <c r="B46" s="155"/>
      <c r="C46" s="156"/>
      <c r="D46" s="158">
        <v>2212</v>
      </c>
      <c r="E46" s="159">
        <v>6121</v>
      </c>
      <c r="F46" s="217" t="s">
        <v>118</v>
      </c>
      <c r="G46" s="109" t="s">
        <v>107</v>
      </c>
      <c r="H46" s="162">
        <v>0</v>
      </c>
      <c r="I46" s="163">
        <v>148.6</v>
      </c>
      <c r="J46" s="184"/>
      <c r="K46" s="110">
        <f t="shared" si="1"/>
        <v>148.6</v>
      </c>
    </row>
    <row r="47" spans="1:11" ht="12.75" customHeight="1">
      <c r="A47" s="385"/>
      <c r="B47" s="155"/>
      <c r="C47" s="156"/>
      <c r="D47" s="158">
        <v>2212</v>
      </c>
      <c r="E47" s="159">
        <v>5139</v>
      </c>
      <c r="F47" s="160">
        <v>38100000</v>
      </c>
      <c r="G47" s="161" t="s">
        <v>98</v>
      </c>
      <c r="H47" s="162">
        <v>0</v>
      </c>
      <c r="I47" s="232">
        <v>1.5</v>
      </c>
      <c r="J47" s="163"/>
      <c r="K47" s="110">
        <f t="shared" si="1"/>
        <v>1.5</v>
      </c>
    </row>
    <row r="48" spans="1:11" ht="12.75" customHeight="1">
      <c r="A48" s="385"/>
      <c r="B48" s="155"/>
      <c r="C48" s="156"/>
      <c r="D48" s="152">
        <v>2212</v>
      </c>
      <c r="E48" s="159">
        <v>5139</v>
      </c>
      <c r="F48" s="164">
        <v>38585005</v>
      </c>
      <c r="G48" s="161" t="s">
        <v>98</v>
      </c>
      <c r="H48" s="162">
        <v>0</v>
      </c>
      <c r="I48" s="232">
        <f>10*0.85</f>
        <v>8.5</v>
      </c>
      <c r="J48" s="163"/>
      <c r="K48" s="110">
        <f t="shared" si="1"/>
        <v>8.5</v>
      </c>
    </row>
    <row r="49" spans="1:11" ht="12.75" customHeight="1">
      <c r="A49" s="385"/>
      <c r="B49" s="155"/>
      <c r="C49" s="156"/>
      <c r="D49" s="152">
        <v>2212</v>
      </c>
      <c r="E49" s="159">
        <v>5169</v>
      </c>
      <c r="F49" s="154">
        <v>38100000</v>
      </c>
      <c r="G49" s="165" t="s">
        <v>97</v>
      </c>
      <c r="H49" s="162">
        <v>0</v>
      </c>
      <c r="I49" s="232">
        <v>7.5</v>
      </c>
      <c r="J49" s="163"/>
      <c r="K49" s="110">
        <f t="shared" si="1"/>
        <v>7.5</v>
      </c>
    </row>
    <row r="50" spans="1:11" ht="12.75" customHeight="1">
      <c r="A50" s="385"/>
      <c r="B50" s="155"/>
      <c r="C50" s="156"/>
      <c r="D50" s="152">
        <v>2212</v>
      </c>
      <c r="E50" s="159">
        <v>5169</v>
      </c>
      <c r="F50" s="164">
        <v>38585005</v>
      </c>
      <c r="G50" s="165" t="s">
        <v>97</v>
      </c>
      <c r="H50" s="162">
        <v>0</v>
      </c>
      <c r="I50" s="232">
        <f>50*0.85</f>
        <v>42.5</v>
      </c>
      <c r="J50" s="163"/>
      <c r="K50" s="110">
        <f t="shared" si="1"/>
        <v>42.5</v>
      </c>
    </row>
    <row r="51" spans="1:11" ht="12.75" customHeight="1">
      <c r="A51" s="385"/>
      <c r="B51" s="171"/>
      <c r="C51" s="183"/>
      <c r="D51" s="152">
        <v>6310</v>
      </c>
      <c r="E51" s="153">
        <v>5163</v>
      </c>
      <c r="F51" s="157"/>
      <c r="G51" s="112" t="s">
        <v>110</v>
      </c>
      <c r="H51" s="162">
        <v>0</v>
      </c>
      <c r="I51" s="162">
        <v>5</v>
      </c>
      <c r="J51" s="66"/>
      <c r="K51" s="110">
        <f t="shared" si="1"/>
        <v>5</v>
      </c>
    </row>
    <row r="52" spans="1:11" ht="12.75" customHeight="1">
      <c r="A52" s="385"/>
      <c r="B52" s="155"/>
      <c r="C52" s="156"/>
      <c r="D52" s="152">
        <v>6409</v>
      </c>
      <c r="E52" s="153">
        <v>5363</v>
      </c>
      <c r="F52" s="157"/>
      <c r="G52" s="255" t="s">
        <v>168</v>
      </c>
      <c r="H52" s="66">
        <v>0</v>
      </c>
      <c r="I52" s="66">
        <v>179.6</v>
      </c>
      <c r="J52" s="66"/>
      <c r="K52" s="110">
        <f t="shared" si="1"/>
        <v>179.6</v>
      </c>
    </row>
    <row r="53" spans="1:11" ht="12.75" customHeight="1" thickBot="1">
      <c r="A53" s="385"/>
      <c r="B53" s="242"/>
      <c r="C53" s="241" t="s">
        <v>164</v>
      </c>
      <c r="D53" s="243">
        <v>2212</v>
      </c>
      <c r="E53" s="244">
        <v>6351</v>
      </c>
      <c r="F53" s="245" t="s">
        <v>118</v>
      </c>
      <c r="G53" s="118" t="s">
        <v>119</v>
      </c>
      <c r="H53" s="185">
        <v>0</v>
      </c>
      <c r="I53" s="221">
        <v>1075.509</v>
      </c>
      <c r="J53" s="66"/>
      <c r="K53" s="120">
        <f t="shared" si="1"/>
        <v>1075.509</v>
      </c>
    </row>
    <row r="54" spans="1:11" ht="12.75" customHeight="1">
      <c r="A54" s="385"/>
      <c r="B54" s="186" t="s">
        <v>5</v>
      </c>
      <c r="C54" s="146" t="s">
        <v>128</v>
      </c>
      <c r="D54" s="147"/>
      <c r="E54" s="148" t="s">
        <v>3</v>
      </c>
      <c r="F54" s="149"/>
      <c r="G54" s="108" t="s">
        <v>129</v>
      </c>
      <c r="H54" s="150">
        <f>SUM(H55:H55)</f>
        <v>0</v>
      </c>
      <c r="I54" s="175">
        <f>SUM(I55:I55)</f>
        <v>4</v>
      </c>
      <c r="J54" s="150">
        <f>SUM(J55:J55)</f>
        <v>0</v>
      </c>
      <c r="K54" s="150">
        <f>SUM(K55:K55)</f>
        <v>4</v>
      </c>
    </row>
    <row r="55" spans="1:11" ht="12.75" customHeight="1" thickBot="1">
      <c r="A55" s="385"/>
      <c r="B55" s="187"/>
      <c r="C55" s="167"/>
      <c r="D55" s="168">
        <v>6310</v>
      </c>
      <c r="E55" s="169">
        <v>5163</v>
      </c>
      <c r="F55" s="170"/>
      <c r="G55" s="117" t="s">
        <v>110</v>
      </c>
      <c r="H55" s="8">
        <v>0</v>
      </c>
      <c r="I55" s="235">
        <v>4</v>
      </c>
      <c r="J55" s="177"/>
      <c r="K55" s="115">
        <f>I55+J55</f>
        <v>4</v>
      </c>
    </row>
    <row r="56" spans="1:11" ht="12.75" customHeight="1">
      <c r="A56" s="385"/>
      <c r="B56" s="188" t="s">
        <v>5</v>
      </c>
      <c r="C56" s="189" t="s">
        <v>130</v>
      </c>
      <c r="D56" s="190"/>
      <c r="E56" s="191" t="s">
        <v>3</v>
      </c>
      <c r="F56" s="192"/>
      <c r="G56" s="121" t="s">
        <v>131</v>
      </c>
      <c r="H56" s="175">
        <f>SUM(H57:H58)</f>
        <v>0</v>
      </c>
      <c r="I56" s="175">
        <f>SUM(I57:I58)</f>
        <v>1</v>
      </c>
      <c r="J56" s="446">
        <f>SUM(J57:J58)</f>
        <v>945.879</v>
      </c>
      <c r="K56" s="150">
        <f>SUM(K57:K58)</f>
        <v>946.879</v>
      </c>
    </row>
    <row r="57" spans="1:11" ht="12.75" customHeight="1">
      <c r="A57" s="385"/>
      <c r="B57" s="355"/>
      <c r="C57" s="183"/>
      <c r="D57" s="152">
        <v>6310</v>
      </c>
      <c r="E57" s="153">
        <v>5163</v>
      </c>
      <c r="F57" s="157"/>
      <c r="G57" s="112" t="s">
        <v>110</v>
      </c>
      <c r="H57" s="66">
        <v>0</v>
      </c>
      <c r="I57" s="233">
        <v>1</v>
      </c>
      <c r="J57" s="447"/>
      <c r="K57" s="110">
        <f>I57+J57</f>
        <v>1</v>
      </c>
    </row>
    <row r="58" spans="1:11" ht="12.75" customHeight="1" thickBot="1">
      <c r="A58" s="385"/>
      <c r="B58" s="178"/>
      <c r="C58" s="249"/>
      <c r="D58" s="158">
        <v>6409</v>
      </c>
      <c r="E58" s="159">
        <v>5363</v>
      </c>
      <c r="F58" s="217"/>
      <c r="G58" s="354" t="s">
        <v>168</v>
      </c>
      <c r="H58" s="221">
        <v>0</v>
      </c>
      <c r="I58" s="194">
        <v>0</v>
      </c>
      <c r="J58" s="448">
        <f>945.879</f>
        <v>945.879</v>
      </c>
      <c r="K58" s="120">
        <f>I58+J58</f>
        <v>945.879</v>
      </c>
    </row>
    <row r="59" spans="1:11" ht="12.75" customHeight="1">
      <c r="A59" s="385"/>
      <c r="B59" s="145" t="s">
        <v>5</v>
      </c>
      <c r="C59" s="146" t="s">
        <v>132</v>
      </c>
      <c r="D59" s="147"/>
      <c r="E59" s="148" t="s">
        <v>3</v>
      </c>
      <c r="F59" s="149"/>
      <c r="G59" s="108" t="s">
        <v>133</v>
      </c>
      <c r="H59" s="175">
        <f>SUM(H60:H64)</f>
        <v>0</v>
      </c>
      <c r="I59" s="175">
        <f>SUM(I60:I64)</f>
        <v>30562.579999999998</v>
      </c>
      <c r="J59" s="256">
        <f>SUM(J60:J64)</f>
        <v>0</v>
      </c>
      <c r="K59" s="150">
        <f>SUM(K60:K64)</f>
        <v>30562.579999999998</v>
      </c>
    </row>
    <row r="60" spans="1:11" ht="12.75" customHeight="1">
      <c r="A60" s="385"/>
      <c r="B60" s="151"/>
      <c r="C60" s="156"/>
      <c r="D60" s="152">
        <v>2212</v>
      </c>
      <c r="E60" s="153">
        <v>6121</v>
      </c>
      <c r="F60" s="154">
        <v>38100000</v>
      </c>
      <c r="G60" s="109" t="s">
        <v>107</v>
      </c>
      <c r="H60" s="162">
        <v>0</v>
      </c>
      <c r="I60" s="236">
        <f>4868.4-3070.865</f>
        <v>1797.5349999999999</v>
      </c>
      <c r="J60" s="257"/>
      <c r="K60" s="110">
        <f aca="true" t="shared" si="2" ref="K60:K69">I60+J60</f>
        <v>1797.5349999999999</v>
      </c>
    </row>
    <row r="61" spans="1:11" ht="12.75" customHeight="1">
      <c r="A61" s="385"/>
      <c r="B61" s="155"/>
      <c r="C61" s="156"/>
      <c r="D61" s="158">
        <v>2212</v>
      </c>
      <c r="E61" s="159">
        <v>6121</v>
      </c>
      <c r="F61" s="157" t="s">
        <v>109</v>
      </c>
      <c r="G61" s="109" t="s">
        <v>107</v>
      </c>
      <c r="H61" s="194">
        <v>0</v>
      </c>
      <c r="I61" s="236">
        <v>27587.6</v>
      </c>
      <c r="J61" s="184"/>
      <c r="K61" s="110">
        <f t="shared" si="2"/>
        <v>27587.6</v>
      </c>
    </row>
    <row r="62" spans="1:11" ht="12.75" customHeight="1">
      <c r="A62" s="385"/>
      <c r="B62" s="258"/>
      <c r="C62" s="259"/>
      <c r="D62" s="260">
        <v>6310</v>
      </c>
      <c r="E62" s="261">
        <v>5149</v>
      </c>
      <c r="F62" s="259" t="s">
        <v>118</v>
      </c>
      <c r="G62" s="262" t="s">
        <v>169</v>
      </c>
      <c r="H62" s="263">
        <v>0</v>
      </c>
      <c r="I62" s="264">
        <v>0.1</v>
      </c>
      <c r="K62" s="265">
        <f t="shared" si="2"/>
        <v>0.1</v>
      </c>
    </row>
    <row r="63" spans="1:11" ht="12.75" customHeight="1">
      <c r="A63" s="385"/>
      <c r="B63" s="171"/>
      <c r="C63" s="183"/>
      <c r="D63" s="152">
        <v>6310</v>
      </c>
      <c r="E63" s="153">
        <v>5163</v>
      </c>
      <c r="F63" s="259" t="s">
        <v>118</v>
      </c>
      <c r="G63" s="112" t="s">
        <v>110</v>
      </c>
      <c r="H63" s="162">
        <v>0</v>
      </c>
      <c r="I63" s="232">
        <v>4.9</v>
      </c>
      <c r="J63" s="163"/>
      <c r="K63" s="110">
        <f t="shared" si="2"/>
        <v>4.9</v>
      </c>
    </row>
    <row r="64" spans="1:11" ht="12.75" customHeight="1" thickBot="1">
      <c r="A64" s="385"/>
      <c r="B64" s="242"/>
      <c r="C64" s="241" t="s">
        <v>163</v>
      </c>
      <c r="D64" s="243">
        <v>2212</v>
      </c>
      <c r="E64" s="244">
        <v>6351</v>
      </c>
      <c r="F64" s="245" t="s">
        <v>118</v>
      </c>
      <c r="G64" s="118" t="s">
        <v>119</v>
      </c>
      <c r="H64" s="185">
        <v>0</v>
      </c>
      <c r="I64" s="221">
        <v>1172.445</v>
      </c>
      <c r="J64" s="66"/>
      <c r="K64" s="120">
        <f t="shared" si="2"/>
        <v>1172.445</v>
      </c>
    </row>
    <row r="65" spans="1:11" ht="12.75" customHeight="1">
      <c r="A65" s="385"/>
      <c r="B65" s="186" t="s">
        <v>5</v>
      </c>
      <c r="C65" s="146" t="s">
        <v>134</v>
      </c>
      <c r="D65" s="147"/>
      <c r="E65" s="148" t="s">
        <v>3</v>
      </c>
      <c r="F65" s="149"/>
      <c r="G65" s="108" t="s">
        <v>135</v>
      </c>
      <c r="H65" s="175">
        <f>SUM(H66:H69)</f>
        <v>0</v>
      </c>
      <c r="I65" s="175">
        <f>SUM(I66:I69)</f>
        <v>36725</v>
      </c>
      <c r="J65" s="150">
        <f>SUM(J66:J69)</f>
        <v>0</v>
      </c>
      <c r="K65" s="150">
        <f>SUM(K66:K69)</f>
        <v>36725</v>
      </c>
    </row>
    <row r="66" spans="1:11" ht="12.75" customHeight="1">
      <c r="A66" s="385"/>
      <c r="B66" s="195"/>
      <c r="C66" s="156"/>
      <c r="D66" s="152">
        <v>2212</v>
      </c>
      <c r="E66" s="153">
        <v>6121</v>
      </c>
      <c r="F66" s="154">
        <v>38100000</v>
      </c>
      <c r="G66" s="109" t="s">
        <v>107</v>
      </c>
      <c r="H66" s="162">
        <v>0</v>
      </c>
      <c r="I66" s="236">
        <v>5508</v>
      </c>
      <c r="J66" s="184"/>
      <c r="K66" s="110">
        <f t="shared" si="2"/>
        <v>5508</v>
      </c>
    </row>
    <row r="67" spans="1:11" ht="12.75" customHeight="1">
      <c r="A67" s="385"/>
      <c r="B67" s="171"/>
      <c r="C67" s="181"/>
      <c r="D67" s="152">
        <v>2212</v>
      </c>
      <c r="E67" s="153">
        <v>6121</v>
      </c>
      <c r="F67" s="157" t="s">
        <v>109</v>
      </c>
      <c r="G67" s="112" t="s">
        <v>107</v>
      </c>
      <c r="H67" s="162">
        <v>0</v>
      </c>
      <c r="I67" s="236">
        <v>31212</v>
      </c>
      <c r="J67" s="184"/>
      <c r="K67" s="110">
        <f t="shared" si="2"/>
        <v>31212</v>
      </c>
    </row>
    <row r="68" spans="1:11" ht="12.75" customHeight="1">
      <c r="A68" s="385"/>
      <c r="B68" s="258"/>
      <c r="C68" s="259"/>
      <c r="D68" s="260">
        <v>6310</v>
      </c>
      <c r="E68" s="261">
        <v>5149</v>
      </c>
      <c r="F68" s="259" t="s">
        <v>118</v>
      </c>
      <c r="G68" s="262" t="s">
        <v>169</v>
      </c>
      <c r="H68" s="263">
        <v>0</v>
      </c>
      <c r="I68" s="264">
        <v>0.1</v>
      </c>
      <c r="K68" s="265">
        <f>I68+J68</f>
        <v>0.1</v>
      </c>
    </row>
    <row r="69" spans="1:11" ht="12.75" customHeight="1" thickBot="1">
      <c r="A69" s="385"/>
      <c r="B69" s="187"/>
      <c r="C69" s="167"/>
      <c r="D69" s="168">
        <v>6310</v>
      </c>
      <c r="E69" s="169">
        <v>5163</v>
      </c>
      <c r="F69" s="245" t="s">
        <v>118</v>
      </c>
      <c r="G69" s="117" t="s">
        <v>110</v>
      </c>
      <c r="H69" s="176">
        <v>0</v>
      </c>
      <c r="I69" s="238">
        <v>4.9</v>
      </c>
      <c r="J69" s="196"/>
      <c r="K69" s="115">
        <f t="shared" si="2"/>
        <v>4.9</v>
      </c>
    </row>
    <row r="70" spans="1:11" ht="12.75" customHeight="1">
      <c r="A70" s="385"/>
      <c r="B70" s="145" t="s">
        <v>5</v>
      </c>
      <c r="C70" s="146" t="s">
        <v>153</v>
      </c>
      <c r="D70" s="147"/>
      <c r="E70" s="148" t="s">
        <v>3</v>
      </c>
      <c r="F70" s="149"/>
      <c r="G70" s="108" t="s">
        <v>154</v>
      </c>
      <c r="H70" s="175">
        <f>SUM(H71:H72)</f>
        <v>0</v>
      </c>
      <c r="I70" s="175">
        <f>SUM(I71:I72)</f>
        <v>1422</v>
      </c>
      <c r="J70" s="150">
        <f>SUM(J71:J72)</f>
        <v>0</v>
      </c>
      <c r="K70" s="150">
        <f>SUM(K71:K72)</f>
        <v>1422</v>
      </c>
    </row>
    <row r="71" spans="1:11" ht="12.75" customHeight="1">
      <c r="A71" s="385"/>
      <c r="B71" s="151"/>
      <c r="C71" s="156"/>
      <c r="D71" s="152">
        <v>2299</v>
      </c>
      <c r="E71" s="152">
        <v>5213</v>
      </c>
      <c r="F71" s="183">
        <v>38100000</v>
      </c>
      <c r="G71" s="197" t="s">
        <v>155</v>
      </c>
      <c r="H71" s="162">
        <v>0</v>
      </c>
      <c r="I71" s="236">
        <v>382</v>
      </c>
      <c r="J71" s="184"/>
      <c r="K71" s="110">
        <f aca="true" t="shared" si="3" ref="K71:K78">I71+J71</f>
        <v>382</v>
      </c>
    </row>
    <row r="72" spans="1:11" ht="12.75" customHeight="1" thickBot="1">
      <c r="A72" s="385"/>
      <c r="B72" s="155"/>
      <c r="C72" s="156"/>
      <c r="D72" s="152">
        <v>2299</v>
      </c>
      <c r="E72" s="152">
        <v>6313</v>
      </c>
      <c r="F72" s="183">
        <v>38100000</v>
      </c>
      <c r="G72" s="197" t="s">
        <v>156</v>
      </c>
      <c r="H72" s="194">
        <v>0</v>
      </c>
      <c r="I72" s="236">
        <v>1040</v>
      </c>
      <c r="J72" s="184"/>
      <c r="K72" s="110">
        <f t="shared" si="3"/>
        <v>1040</v>
      </c>
    </row>
    <row r="73" spans="1:11" ht="12.75" customHeight="1">
      <c r="A73" s="385"/>
      <c r="B73" s="186" t="s">
        <v>5</v>
      </c>
      <c r="C73" s="146" t="s">
        <v>157</v>
      </c>
      <c r="D73" s="147"/>
      <c r="E73" s="148" t="s">
        <v>3</v>
      </c>
      <c r="F73" s="149"/>
      <c r="G73" s="108" t="s">
        <v>158</v>
      </c>
      <c r="H73" s="175">
        <f>SUM(H74:H75)</f>
        <v>0</v>
      </c>
      <c r="I73" s="175">
        <f>SUM(I74:I75)</f>
        <v>8054</v>
      </c>
      <c r="J73" s="150">
        <f>SUM(J74:J75)</f>
        <v>0</v>
      </c>
      <c r="K73" s="150">
        <f>SUM(K74:K75)</f>
        <v>8054</v>
      </c>
    </row>
    <row r="74" spans="1:11" ht="12.75" customHeight="1">
      <c r="A74" s="385"/>
      <c r="B74" s="195"/>
      <c r="C74" s="156"/>
      <c r="D74" s="152">
        <v>2299</v>
      </c>
      <c r="E74" s="152">
        <v>5613</v>
      </c>
      <c r="F74" s="183">
        <v>38100000</v>
      </c>
      <c r="G74" s="197" t="s">
        <v>159</v>
      </c>
      <c r="H74" s="162">
        <v>0</v>
      </c>
      <c r="I74" s="236">
        <v>2162</v>
      </c>
      <c r="J74" s="184"/>
      <c r="K74" s="110">
        <f t="shared" si="3"/>
        <v>2162</v>
      </c>
    </row>
    <row r="75" spans="1:11" ht="12.75" customHeight="1" thickBot="1">
      <c r="A75" s="385"/>
      <c r="B75" s="198"/>
      <c r="C75" s="199"/>
      <c r="D75" s="172">
        <v>2299</v>
      </c>
      <c r="E75" s="172">
        <v>6413</v>
      </c>
      <c r="F75" s="200">
        <v>38100000</v>
      </c>
      <c r="G75" s="201" t="s">
        <v>160</v>
      </c>
      <c r="H75" s="71">
        <v>0</v>
      </c>
      <c r="I75" s="239">
        <v>5892</v>
      </c>
      <c r="J75" s="202"/>
      <c r="K75" s="110">
        <f t="shared" si="3"/>
        <v>5892</v>
      </c>
    </row>
    <row r="76" spans="1:11" ht="12.75" customHeight="1">
      <c r="A76" s="385"/>
      <c r="B76" s="186" t="s">
        <v>5</v>
      </c>
      <c r="C76" s="146" t="s">
        <v>161</v>
      </c>
      <c r="D76" s="147"/>
      <c r="E76" s="148" t="s">
        <v>3</v>
      </c>
      <c r="F76" s="149"/>
      <c r="G76" s="108" t="s">
        <v>162</v>
      </c>
      <c r="H76" s="175">
        <f>SUM(H77:H78)</f>
        <v>0</v>
      </c>
      <c r="I76" s="175">
        <f>SUM(I77:I78)</f>
        <v>1990</v>
      </c>
      <c r="J76" s="150">
        <f>SUM(J77:J78)</f>
        <v>0</v>
      </c>
      <c r="K76" s="150">
        <f>SUM(K77:K78)</f>
        <v>1990</v>
      </c>
    </row>
    <row r="77" spans="1:11" ht="12.75" customHeight="1">
      <c r="A77" s="385"/>
      <c r="B77" s="195"/>
      <c r="C77" s="156"/>
      <c r="D77" s="152">
        <v>2299</v>
      </c>
      <c r="E77" s="152">
        <v>5613</v>
      </c>
      <c r="F77" s="111" t="s">
        <v>118</v>
      </c>
      <c r="G77" s="197" t="s">
        <v>159</v>
      </c>
      <c r="H77" s="162">
        <v>0</v>
      </c>
      <c r="I77" s="236">
        <v>534</v>
      </c>
      <c r="J77" s="184"/>
      <c r="K77" s="110">
        <f t="shared" si="3"/>
        <v>534</v>
      </c>
    </row>
    <row r="78" spans="1:11" ht="12.75" customHeight="1" thickBot="1">
      <c r="A78" s="385"/>
      <c r="B78" s="203"/>
      <c r="C78" s="204"/>
      <c r="D78" s="168">
        <v>2299</v>
      </c>
      <c r="E78" s="168">
        <v>6413</v>
      </c>
      <c r="F78" s="113" t="s">
        <v>118</v>
      </c>
      <c r="G78" s="205" t="s">
        <v>160</v>
      </c>
      <c r="H78" s="185">
        <v>0</v>
      </c>
      <c r="I78" s="238">
        <v>1456</v>
      </c>
      <c r="J78" s="196"/>
      <c r="K78" s="110">
        <f t="shared" si="3"/>
        <v>1456</v>
      </c>
    </row>
    <row r="79" spans="1:11" s="106" customFormat="1" ht="12.75" customHeight="1">
      <c r="A79" s="385"/>
      <c r="B79" s="206" t="s">
        <v>5</v>
      </c>
      <c r="C79" s="189" t="s">
        <v>136</v>
      </c>
      <c r="D79" s="207" t="s">
        <v>3</v>
      </c>
      <c r="E79" s="208" t="s">
        <v>3</v>
      </c>
      <c r="F79" s="209"/>
      <c r="G79" s="121" t="s">
        <v>137</v>
      </c>
      <c r="H79" s="193">
        <f>SUM(H80:H80)</f>
        <v>0</v>
      </c>
      <c r="I79" s="237">
        <f>SUM(I80:I80)</f>
        <v>1500</v>
      </c>
      <c r="J79" s="193">
        <f>SUM(J80:J80)</f>
        <v>0</v>
      </c>
      <c r="K79" s="150">
        <f>SUM(K80:K80)</f>
        <v>1500</v>
      </c>
    </row>
    <row r="80" spans="1:11" s="119" customFormat="1" ht="12.75" customHeight="1" thickBot="1">
      <c r="A80" s="385"/>
      <c r="B80" s="210"/>
      <c r="C80" s="167"/>
      <c r="D80" s="114">
        <v>6310</v>
      </c>
      <c r="E80" s="122">
        <v>5909</v>
      </c>
      <c r="F80" s="170"/>
      <c r="G80" s="123" t="s">
        <v>138</v>
      </c>
      <c r="H80" s="8">
        <v>0</v>
      </c>
      <c r="I80" s="176">
        <v>1500</v>
      </c>
      <c r="J80" s="8"/>
      <c r="K80" s="115">
        <f>I80+J80</f>
        <v>1500</v>
      </c>
    </row>
    <row r="81" spans="1:11" s="106" customFormat="1" ht="12.75" customHeight="1" thickBot="1">
      <c r="A81" s="385"/>
      <c r="B81" s="138" t="s">
        <v>5</v>
      </c>
      <c r="C81" s="139" t="s">
        <v>3</v>
      </c>
      <c r="D81" s="140" t="s">
        <v>3</v>
      </c>
      <c r="E81" s="141" t="s">
        <v>3</v>
      </c>
      <c r="F81" s="142"/>
      <c r="G81" s="107" t="s">
        <v>139</v>
      </c>
      <c r="H81" s="143">
        <f>H82+H84+H94</f>
        <v>0</v>
      </c>
      <c r="I81" s="143">
        <f>I82+I84+I94</f>
        <v>44479.865</v>
      </c>
      <c r="J81" s="240">
        <f>J82+J84+J94</f>
        <v>0</v>
      </c>
      <c r="K81" s="240">
        <f>K82+K84+K94</f>
        <v>44479.865</v>
      </c>
    </row>
    <row r="82" spans="1:11" s="106" customFormat="1" ht="12.75">
      <c r="A82" s="385"/>
      <c r="B82" s="211" t="s">
        <v>5</v>
      </c>
      <c r="C82" s="146" t="s">
        <v>140</v>
      </c>
      <c r="D82" s="212" t="s">
        <v>3</v>
      </c>
      <c r="E82" s="213" t="s">
        <v>3</v>
      </c>
      <c r="F82" s="214"/>
      <c r="G82" s="124" t="s">
        <v>170</v>
      </c>
      <c r="H82" s="215">
        <f>SUM(H83:H83)</f>
        <v>0</v>
      </c>
      <c r="I82" s="175">
        <f>SUM(I83:I83)</f>
        <v>2380</v>
      </c>
      <c r="J82" s="150">
        <f>SUM(J83:J83)</f>
        <v>0</v>
      </c>
      <c r="K82" s="150">
        <f>SUM(K83:K83)</f>
        <v>2380</v>
      </c>
    </row>
    <row r="83" spans="1:11" ht="12.75" customHeight="1" thickBot="1">
      <c r="A83" s="385"/>
      <c r="B83" s="144"/>
      <c r="C83" s="216"/>
      <c r="D83" s="164">
        <v>2212</v>
      </c>
      <c r="E83" s="159">
        <v>6351</v>
      </c>
      <c r="F83" s="217" t="s">
        <v>141</v>
      </c>
      <c r="G83" s="218" t="s">
        <v>119</v>
      </c>
      <c r="H83" s="194">
        <v>0</v>
      </c>
      <c r="I83" s="194">
        <v>2380</v>
      </c>
      <c r="J83" s="221"/>
      <c r="K83" s="115">
        <f>I83+J83</f>
        <v>2380</v>
      </c>
    </row>
    <row r="84" spans="1:11" ht="12.75" customHeight="1">
      <c r="A84" s="385"/>
      <c r="B84" s="211" t="s">
        <v>5</v>
      </c>
      <c r="C84" s="146" t="s">
        <v>145</v>
      </c>
      <c r="D84" s="212" t="s">
        <v>3</v>
      </c>
      <c r="E84" s="213" t="s">
        <v>3</v>
      </c>
      <c r="F84" s="214"/>
      <c r="G84" s="108" t="s">
        <v>171</v>
      </c>
      <c r="H84" s="150">
        <f>SUM(H85:H93)</f>
        <v>0</v>
      </c>
      <c r="I84" s="175">
        <f>SUM(I85:I93)</f>
        <v>155</v>
      </c>
      <c r="J84" s="150">
        <f>SUM(J85:J93)</f>
        <v>0</v>
      </c>
      <c r="K84" s="150">
        <f>SUM(K85:K93)</f>
        <v>155</v>
      </c>
    </row>
    <row r="85" spans="1:11" s="119" customFormat="1" ht="12.75" customHeight="1">
      <c r="A85" s="385"/>
      <c r="B85" s="144"/>
      <c r="C85" s="216"/>
      <c r="D85" s="152">
        <v>2219</v>
      </c>
      <c r="E85" s="219">
        <v>5169</v>
      </c>
      <c r="F85" s="157" t="s">
        <v>141</v>
      </c>
      <c r="G85" s="220" t="s">
        <v>97</v>
      </c>
      <c r="H85" s="221">
        <v>0</v>
      </c>
      <c r="I85" s="232">
        <v>10</v>
      </c>
      <c r="J85" s="163"/>
      <c r="K85" s="110">
        <f aca="true" t="shared" si="4" ref="K85:K93">I85+J85</f>
        <v>10</v>
      </c>
    </row>
    <row r="86" spans="1:11" s="106" customFormat="1" ht="12.75" customHeight="1">
      <c r="A86" s="385"/>
      <c r="B86" s="144"/>
      <c r="C86" s="216"/>
      <c r="D86" s="152">
        <v>2219</v>
      </c>
      <c r="E86" s="219">
        <v>5169</v>
      </c>
      <c r="F86" s="157" t="s">
        <v>143</v>
      </c>
      <c r="G86" s="220" t="s">
        <v>97</v>
      </c>
      <c r="H86" s="66">
        <v>0</v>
      </c>
      <c r="I86" s="232">
        <v>5</v>
      </c>
      <c r="J86" s="163"/>
      <c r="K86" s="110">
        <f t="shared" si="4"/>
        <v>5</v>
      </c>
    </row>
    <row r="87" spans="1:11" s="119" customFormat="1" ht="12.75" customHeight="1">
      <c r="A87" s="385"/>
      <c r="B87" s="144"/>
      <c r="C87" s="216"/>
      <c r="D87" s="152">
        <v>2219</v>
      </c>
      <c r="E87" s="219">
        <v>5169</v>
      </c>
      <c r="F87" s="217" t="s">
        <v>142</v>
      </c>
      <c r="G87" s="220" t="s">
        <v>97</v>
      </c>
      <c r="H87" s="66">
        <v>0</v>
      </c>
      <c r="I87" s="232">
        <v>85</v>
      </c>
      <c r="J87" s="163"/>
      <c r="K87" s="110">
        <f t="shared" si="4"/>
        <v>85</v>
      </c>
    </row>
    <row r="88" spans="1:11" s="119" customFormat="1" ht="12.75" customHeight="1">
      <c r="A88" s="385"/>
      <c r="B88" s="144"/>
      <c r="C88" s="216"/>
      <c r="D88" s="152">
        <v>2219</v>
      </c>
      <c r="E88" s="222">
        <v>5173</v>
      </c>
      <c r="F88" s="217" t="s">
        <v>141</v>
      </c>
      <c r="G88" s="220" t="s">
        <v>144</v>
      </c>
      <c r="H88" s="221">
        <v>0</v>
      </c>
      <c r="I88" s="232">
        <v>2</v>
      </c>
      <c r="J88" s="163"/>
      <c r="K88" s="110">
        <f t="shared" si="4"/>
        <v>2</v>
      </c>
    </row>
    <row r="89" spans="1:11" s="119" customFormat="1" ht="12.75" customHeight="1">
      <c r="A89" s="385"/>
      <c r="B89" s="144"/>
      <c r="C89" s="216"/>
      <c r="D89" s="152">
        <v>2219</v>
      </c>
      <c r="E89" s="222">
        <v>5173</v>
      </c>
      <c r="F89" s="217" t="s">
        <v>143</v>
      </c>
      <c r="G89" s="220" t="s">
        <v>144</v>
      </c>
      <c r="H89" s="66">
        <v>0</v>
      </c>
      <c r="I89" s="232">
        <v>1</v>
      </c>
      <c r="J89" s="163"/>
      <c r="K89" s="110">
        <f t="shared" si="4"/>
        <v>1</v>
      </c>
    </row>
    <row r="90" spans="1:11" s="119" customFormat="1" ht="12.75" customHeight="1">
      <c r="A90" s="385"/>
      <c r="B90" s="144"/>
      <c r="C90" s="216"/>
      <c r="D90" s="152">
        <v>2219</v>
      </c>
      <c r="E90" s="222">
        <v>5173</v>
      </c>
      <c r="F90" s="217" t="s">
        <v>142</v>
      </c>
      <c r="G90" s="223" t="s">
        <v>144</v>
      </c>
      <c r="H90" s="66">
        <v>0</v>
      </c>
      <c r="I90" s="232">
        <v>12</v>
      </c>
      <c r="J90" s="163"/>
      <c r="K90" s="110">
        <f t="shared" si="4"/>
        <v>12</v>
      </c>
    </row>
    <row r="91" spans="1:11" s="119" customFormat="1" ht="12.75" customHeight="1">
      <c r="A91" s="385"/>
      <c r="B91" s="144"/>
      <c r="C91" s="216"/>
      <c r="D91" s="152">
        <v>2219</v>
      </c>
      <c r="E91" s="222">
        <v>5175</v>
      </c>
      <c r="F91" s="217" t="s">
        <v>141</v>
      </c>
      <c r="G91" s="223" t="s">
        <v>99</v>
      </c>
      <c r="H91" s="221">
        <v>0</v>
      </c>
      <c r="I91" s="232">
        <v>4</v>
      </c>
      <c r="J91" s="163"/>
      <c r="K91" s="110">
        <f t="shared" si="4"/>
        <v>4</v>
      </c>
    </row>
    <row r="92" spans="1:11" ht="12.75" customHeight="1">
      <c r="A92" s="385"/>
      <c r="B92" s="144"/>
      <c r="C92" s="216"/>
      <c r="D92" s="152">
        <v>2219</v>
      </c>
      <c r="E92" s="219">
        <v>5175</v>
      </c>
      <c r="F92" s="157" t="s">
        <v>143</v>
      </c>
      <c r="G92" s="223" t="s">
        <v>99</v>
      </c>
      <c r="H92" s="66">
        <v>0</v>
      </c>
      <c r="I92" s="232">
        <v>2</v>
      </c>
      <c r="J92" s="163"/>
      <c r="K92" s="110">
        <f t="shared" si="4"/>
        <v>2</v>
      </c>
    </row>
    <row r="93" spans="1:11" s="119" customFormat="1" ht="12.75" customHeight="1" thickBot="1">
      <c r="A93" s="385"/>
      <c r="B93" s="224"/>
      <c r="C93" s="225"/>
      <c r="D93" s="152">
        <v>2219</v>
      </c>
      <c r="E93" s="226">
        <v>5175</v>
      </c>
      <c r="F93" s="170" t="s">
        <v>142</v>
      </c>
      <c r="G93" s="227" t="s">
        <v>99</v>
      </c>
      <c r="H93" s="8">
        <v>0</v>
      </c>
      <c r="I93" s="234">
        <v>34</v>
      </c>
      <c r="J93" s="177"/>
      <c r="K93" s="110">
        <f t="shared" si="4"/>
        <v>34</v>
      </c>
    </row>
    <row r="94" spans="1:11" s="119" customFormat="1" ht="22.5">
      <c r="A94" s="385"/>
      <c r="B94" s="228" t="s">
        <v>5</v>
      </c>
      <c r="C94" s="146" t="s">
        <v>146</v>
      </c>
      <c r="D94" s="212" t="s">
        <v>3</v>
      </c>
      <c r="E94" s="213" t="s">
        <v>3</v>
      </c>
      <c r="F94" s="214"/>
      <c r="G94" s="124" t="s">
        <v>147</v>
      </c>
      <c r="H94" s="215">
        <f>SUM(H95:H97)</f>
        <v>0</v>
      </c>
      <c r="I94" s="215">
        <f>SUM(I95:I97)</f>
        <v>41944.865</v>
      </c>
      <c r="J94" s="215">
        <f>SUM(J95:J97)</f>
        <v>0</v>
      </c>
      <c r="K94" s="150">
        <f>SUM(K95:K97)</f>
        <v>41944.865</v>
      </c>
    </row>
    <row r="95" spans="1:11" s="119" customFormat="1" ht="12.75" customHeight="1">
      <c r="A95" s="385"/>
      <c r="B95" s="144"/>
      <c r="C95" s="216"/>
      <c r="D95" s="152">
        <v>2212</v>
      </c>
      <c r="E95" s="219">
        <v>6351</v>
      </c>
      <c r="F95" s="157" t="s">
        <v>141</v>
      </c>
      <c r="G95" s="223" t="s">
        <v>119</v>
      </c>
      <c r="H95" s="221">
        <v>0</v>
      </c>
      <c r="I95" s="163">
        <v>4194.487</v>
      </c>
      <c r="J95" s="163"/>
      <c r="K95" s="110">
        <f>I95+J95</f>
        <v>4194.487</v>
      </c>
    </row>
    <row r="96" spans="1:11" s="106" customFormat="1" ht="12.75" customHeight="1">
      <c r="A96" s="385"/>
      <c r="B96" s="144"/>
      <c r="C96" s="216"/>
      <c r="D96" s="182">
        <v>2212</v>
      </c>
      <c r="E96" s="219">
        <v>6451</v>
      </c>
      <c r="F96" s="157" t="s">
        <v>118</v>
      </c>
      <c r="G96" s="223" t="s">
        <v>172</v>
      </c>
      <c r="H96" s="66">
        <v>0</v>
      </c>
      <c r="I96" s="163">
        <v>37750.378</v>
      </c>
      <c r="J96" s="163"/>
      <c r="K96" s="110">
        <f>I96+J96</f>
        <v>37750.378</v>
      </c>
    </row>
    <row r="97" spans="1:11" s="119" customFormat="1" ht="12.75" customHeight="1" thickBot="1">
      <c r="A97" s="386"/>
      <c r="B97" s="229"/>
      <c r="C97" s="225"/>
      <c r="D97" s="230">
        <v>2212</v>
      </c>
      <c r="E97" s="169">
        <v>6351</v>
      </c>
      <c r="F97" s="170" t="s">
        <v>142</v>
      </c>
      <c r="G97" s="227" t="s">
        <v>119</v>
      </c>
      <c r="H97" s="185">
        <v>0</v>
      </c>
      <c r="I97" s="176">
        <v>0</v>
      </c>
      <c r="J97" s="8"/>
      <c r="K97" s="115">
        <f>I97+J97</f>
        <v>0</v>
      </c>
    </row>
  </sheetData>
  <sheetProtection/>
  <mergeCells count="13">
    <mergeCell ref="A7:A97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2013-09-05T09:35:05Z</cp:lastPrinted>
  <dcterms:created xsi:type="dcterms:W3CDTF">2006-09-25T08:49:57Z</dcterms:created>
  <dcterms:modified xsi:type="dcterms:W3CDTF">2013-09-05T09:57:38Z</dcterms:modified>
  <cp:category/>
  <cp:version/>
  <cp:contentType/>
  <cp:contentStatus/>
</cp:coreProperties>
</file>