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9155" windowHeight="11820"/>
  </bookViews>
  <sheets>
    <sheet name="náklady a výnosy" sheetId="5" r:id="rId1"/>
    <sheet name="pojišťovny" sheetId="6" r:id="rId2"/>
    <sheet name="dodatková dovolená" sheetId="3" r:id="rId3"/>
    <sheet name="mzdový vývoj" sheetId="4" r:id="rId4"/>
    <sheet name="přehled mezd" sheetId="2" r:id="rId5"/>
  </sheets>
  <calcPr calcId="145621"/>
</workbook>
</file>

<file path=xl/calcChain.xml><?xml version="1.0" encoding="utf-8"?>
<calcChain xmlns="http://schemas.openxmlformats.org/spreadsheetml/2006/main">
  <c r="G49" i="5" l="1"/>
  <c r="G45" i="5"/>
  <c r="G44" i="5"/>
  <c r="G43" i="5"/>
  <c r="G42" i="5"/>
  <c r="G37" i="5"/>
  <c r="G35" i="5"/>
  <c r="G30" i="5"/>
  <c r="G28" i="5"/>
  <c r="G26" i="5"/>
  <c r="G25" i="5"/>
  <c r="G24" i="5"/>
  <c r="G23" i="5"/>
  <c r="G22" i="5"/>
  <c r="G20" i="5"/>
  <c r="G19" i="5"/>
  <c r="G18" i="5"/>
  <c r="G12" i="5"/>
  <c r="G11" i="5"/>
  <c r="G82" i="5"/>
  <c r="G78" i="5"/>
  <c r="G77" i="5"/>
  <c r="G74" i="5"/>
  <c r="G73" i="5"/>
  <c r="G66" i="5"/>
  <c r="G62" i="5"/>
  <c r="G61" i="5"/>
  <c r="E59" i="5"/>
  <c r="E58" i="5" s="1"/>
  <c r="D59" i="5"/>
  <c r="D58" i="5" s="1"/>
  <c r="E75" i="5"/>
  <c r="D75" i="5"/>
  <c r="E81" i="5"/>
  <c r="G81" i="5" s="1"/>
  <c r="D81" i="5"/>
  <c r="F59" i="5"/>
  <c r="F81" i="5"/>
  <c r="D46" i="5"/>
  <c r="D10" i="5"/>
  <c r="D9" i="5" s="1"/>
  <c r="G59" i="5" l="1"/>
  <c r="D84" i="5"/>
  <c r="C20" i="6"/>
  <c r="F18" i="6"/>
  <c r="E18" i="6"/>
  <c r="D18" i="6"/>
  <c r="C18" i="6"/>
  <c r="G18" i="6" s="1"/>
  <c r="B18" i="6"/>
  <c r="H18" i="6" s="1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H9" i="6"/>
  <c r="G9" i="6"/>
  <c r="H8" i="6"/>
  <c r="G8" i="6"/>
  <c r="H7" i="6"/>
  <c r="G7" i="6"/>
  <c r="H6" i="6"/>
  <c r="G6" i="6"/>
  <c r="E46" i="5"/>
  <c r="G46" i="5" s="1"/>
  <c r="F17" i="5"/>
  <c r="F16" i="5"/>
  <c r="F15" i="5"/>
  <c r="F14" i="5"/>
  <c r="F13" i="5"/>
  <c r="E10" i="5"/>
  <c r="K21" i="4"/>
  <c r="D9" i="3"/>
  <c r="C9" i="3"/>
  <c r="E8" i="3"/>
  <c r="F8" i="3" s="1"/>
  <c r="G8" i="3" s="1"/>
  <c r="E7" i="3"/>
  <c r="F7" i="3" s="1"/>
  <c r="G7" i="3" s="1"/>
  <c r="E6" i="3"/>
  <c r="Q16" i="2"/>
  <c r="E9" i="3" l="1"/>
  <c r="B20" i="6"/>
  <c r="E9" i="5"/>
  <c r="E84" i="5" s="1"/>
  <c r="G10" i="5"/>
  <c r="G9" i="5" s="1"/>
  <c r="H8" i="3"/>
  <c r="I8" i="3"/>
  <c r="H7" i="3"/>
  <c r="I7" i="3" s="1"/>
  <c r="F6" i="3"/>
  <c r="O22" i="2"/>
  <c r="O21" i="2"/>
  <c r="O20" i="2"/>
  <c r="O19" i="2"/>
  <c r="I6" i="2"/>
  <c r="H6" i="2"/>
  <c r="F6" i="2"/>
  <c r="G6" i="2"/>
  <c r="E6" i="2"/>
  <c r="O7" i="2"/>
  <c r="O8" i="2"/>
  <c r="O9" i="2"/>
  <c r="O10" i="2"/>
  <c r="O11" i="2"/>
  <c r="O12" i="2"/>
  <c r="O13" i="2"/>
  <c r="O14" i="2"/>
  <c r="O15" i="2"/>
  <c r="O16" i="2"/>
  <c r="P16" i="2" s="1"/>
  <c r="R16" i="2" s="1"/>
  <c r="O17" i="2"/>
  <c r="O18" i="2"/>
  <c r="D6" i="2"/>
  <c r="F9" i="3" l="1"/>
  <c r="G6" i="3"/>
  <c r="C6" i="2"/>
  <c r="O6" i="2" s="1"/>
  <c r="G9" i="3" l="1"/>
  <c r="H6" i="3"/>
  <c r="H9" i="3" s="1"/>
  <c r="I6" i="3"/>
  <c r="I9" i="3" s="1"/>
  <c r="F80" i="5"/>
  <c r="F71" i="5"/>
  <c r="F69" i="5"/>
  <c r="F67" i="5"/>
  <c r="F64" i="5"/>
  <c r="F60" i="5"/>
  <c r="F79" i="5"/>
  <c r="F72" i="5"/>
  <c r="F70" i="5"/>
  <c r="F68" i="5"/>
  <c r="F65" i="5"/>
  <c r="F76" i="5"/>
  <c r="F75" i="5" s="1"/>
  <c r="F58" i="5" s="1"/>
  <c r="G58" i="5"/>
  <c r="F63" i="5"/>
  <c r="F57" i="5"/>
  <c r="F53" i="5"/>
  <c r="F51" i="5"/>
  <c r="F48" i="5"/>
  <c r="F41" i="5"/>
  <c r="F39" i="5"/>
  <c r="F36" i="5"/>
  <c r="F33" i="5"/>
  <c r="F31" i="5"/>
  <c r="F29" i="5"/>
  <c r="F27" i="5"/>
  <c r="F56" i="5"/>
  <c r="F54" i="5"/>
  <c r="F52" i="5"/>
  <c r="F50" i="5"/>
  <c r="F47" i="5"/>
  <c r="F40" i="5"/>
  <c r="F38" i="5"/>
  <c r="F34" i="5"/>
  <c r="F32" i="5"/>
  <c r="F21" i="5"/>
  <c r="F55" i="5"/>
  <c r="G84" i="5"/>
  <c r="F9" i="5"/>
</calcChain>
</file>

<file path=xl/sharedStrings.xml><?xml version="1.0" encoding="utf-8"?>
<sst xmlns="http://schemas.openxmlformats.org/spreadsheetml/2006/main" count="215" uniqueCount="186">
  <si>
    <t>Celkem</t>
  </si>
  <si>
    <t>tarifní plat</t>
  </si>
  <si>
    <t>vedení</t>
  </si>
  <si>
    <t>zastupování</t>
  </si>
  <si>
    <t>výjezd, směn., riziko</t>
  </si>
  <si>
    <t>příplatek přesčas</t>
  </si>
  <si>
    <t>pohotovost</t>
  </si>
  <si>
    <t>přípl. za SO, NE</t>
  </si>
  <si>
    <t>přípl. za svátek</t>
  </si>
  <si>
    <t>přípl. za noc</t>
  </si>
  <si>
    <t>náhrady mzdy</t>
  </si>
  <si>
    <t>osobní příplatek</t>
  </si>
  <si>
    <t>odměny</t>
  </si>
  <si>
    <t>Průměrný evidenční počet</t>
  </si>
  <si>
    <t>Průměrný plat</t>
  </si>
  <si>
    <t>01/13</t>
  </si>
  <si>
    <t>02/13</t>
  </si>
  <si>
    <t>03/13</t>
  </si>
  <si>
    <t>04/13</t>
  </si>
  <si>
    <t>05/13</t>
  </si>
  <si>
    <t>06/13</t>
  </si>
  <si>
    <t>07/13</t>
  </si>
  <si>
    <t>08/13</t>
  </si>
  <si>
    <t>09/13</t>
  </si>
  <si>
    <t>10/13</t>
  </si>
  <si>
    <t>11/13</t>
  </si>
  <si>
    <t>12/13</t>
  </si>
  <si>
    <t>DPP</t>
  </si>
  <si>
    <t>DPČ</t>
  </si>
  <si>
    <t>Vývoj mezd v roce 2013</t>
  </si>
  <si>
    <t>01/12</t>
  </si>
  <si>
    <t>02/12</t>
  </si>
  <si>
    <t>03/12</t>
  </si>
  <si>
    <t>04/12</t>
  </si>
  <si>
    <t>05/12</t>
  </si>
  <si>
    <t>06/12</t>
  </si>
  <si>
    <t>07/12</t>
  </si>
  <si>
    <t>08/12</t>
  </si>
  <si>
    <t>09/12</t>
  </si>
  <si>
    <t>10/12</t>
  </si>
  <si>
    <t>11/12</t>
  </si>
  <si>
    <t>12/12</t>
  </si>
  <si>
    <t>Vývoj mezd v roce 2012</t>
  </si>
  <si>
    <t>Výpočet nákladů na dodatkovou dovolenou v roce 2013</t>
  </si>
  <si>
    <t>Kategorie zaměstnanců</t>
  </si>
  <si>
    <t>Průměrný plat neovlivněný nemocí a př.</t>
  </si>
  <si>
    <t>Přep.evid.počet zaměstnanců</t>
  </si>
  <si>
    <t>Průměrný plat na den (13 služeb v měsíci)</t>
  </si>
  <si>
    <t>Průměrný plat na 5 dnů dovolené</t>
  </si>
  <si>
    <t>Průměrný plat na 5 dnů dovolené na přep. Evid.počet zamětnanců</t>
  </si>
  <si>
    <t xml:space="preserve"> Odvody</t>
  </si>
  <si>
    <t>Lékaři</t>
  </si>
  <si>
    <t>SZP</t>
  </si>
  <si>
    <t>Řidiči</t>
  </si>
  <si>
    <t>* údaje pro průměrný plat a přep. evid. počet zaměstnanců je brán ze sestavy 1-12.2012</t>
  </si>
  <si>
    <t>VÝVOJ OSOBNÍCH NÁKLADŮ V LETECH 2004 - 2013</t>
  </si>
  <si>
    <t>účet 521-528</t>
  </si>
  <si>
    <t>mzdové náklady včetně odvodů</t>
  </si>
  <si>
    <t>v tis. Kč</t>
  </si>
  <si>
    <t>index 2013/2012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</si>
  <si>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</si>
  <si>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</si>
  <si>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</si>
  <si>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</si>
  <si>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</si>
  <si>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</si>
  <si>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</si>
  <si>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</si>
  <si>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</si>
  <si>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</si>
  <si>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</si>
  <si>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</si>
  <si>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rozdíl v nákladech v 8. měsíci</t>
  </si>
  <si>
    <t>meziroční úspora</t>
  </si>
  <si>
    <t>součet k 8 měsíci 2012</t>
  </si>
  <si>
    <t>bez odvodů</t>
  </si>
  <si>
    <t>Přehled nákladů a výnosů příspěvkové organizace Zdravotnická záchranná služba LK 2013</t>
  </si>
  <si>
    <t>(hlavní činnost)</t>
  </si>
  <si>
    <t>p.č.</t>
  </si>
  <si>
    <t>účet</t>
  </si>
  <si>
    <t>ukazatel</t>
  </si>
  <si>
    <t>SR 2013</t>
  </si>
  <si>
    <t>změna</t>
  </si>
  <si>
    <t>UR 2013</t>
  </si>
  <si>
    <t>NÁKLADY CELKEM - účtová třída 5</t>
  </si>
  <si>
    <t>Náklady z činnosti</t>
  </si>
  <si>
    <t>spotřeba materiálu</t>
  </si>
  <si>
    <t xml:space="preserve">spotřeba energie </t>
  </si>
  <si>
    <t>spotřeba jiných neskladovatelných dodávek</t>
  </si>
  <si>
    <t>prodané zboží</t>
  </si>
  <si>
    <t>aktivace dlouhodobého majetku</t>
  </si>
  <si>
    <t>aktivace oběžného majetku</t>
  </si>
  <si>
    <t>změna stavu zásob vlastní výroby</t>
  </si>
  <si>
    <t>opravy a udžování</t>
  </si>
  <si>
    <t>cestovné</t>
  </si>
  <si>
    <t>náklady na reprezentaci</t>
  </si>
  <si>
    <t>aktivace vnitroorganizačních služeb</t>
  </si>
  <si>
    <t>ostatní služby</t>
  </si>
  <si>
    <t>mzdové náklady</t>
  </si>
  <si>
    <t xml:space="preserve">zákonné sociální pojištění </t>
  </si>
  <si>
    <t>jiné sociální pojištění</t>
  </si>
  <si>
    <t>zákonné sociální náklady</t>
  </si>
  <si>
    <t xml:space="preserve">jiné sociální náklady </t>
  </si>
  <si>
    <t>daň silniční</t>
  </si>
  <si>
    <t>daň z nemovitostí</t>
  </si>
  <si>
    <t>jiné daně a poplatky</t>
  </si>
  <si>
    <t>smluvní pokuty a úroky z prodlení</t>
  </si>
  <si>
    <t>jiné pokuty a penále</t>
  </si>
  <si>
    <t>dary</t>
  </si>
  <si>
    <t>prodaný materiál</t>
  </si>
  <si>
    <t>manka a škody</t>
  </si>
  <si>
    <t>tvorba fondů</t>
  </si>
  <si>
    <t>odpisy dlouhodobého  majetku</t>
  </si>
  <si>
    <t>prodaný dlouhodobý nehmotný majetek</t>
  </si>
  <si>
    <t>prodaný dlouhodobý hmotný majetek</t>
  </si>
  <si>
    <t>prodané pozemky</t>
  </si>
  <si>
    <t>tvorba a zúčtování rezerv</t>
  </si>
  <si>
    <t>tvorba a zúčtování opravných položek</t>
  </si>
  <si>
    <t>náklady z vyřazených pohledávek</t>
  </si>
  <si>
    <t>náklady z drobného dlouhodobého majetku</t>
  </si>
  <si>
    <t>ostatní náklady z činnosti</t>
  </si>
  <si>
    <t>Finanční náklady</t>
  </si>
  <si>
    <t>prodané cenné papíry a podíly</t>
  </si>
  <si>
    <t>úroky</t>
  </si>
  <si>
    <t>kurzové ztráty</t>
  </si>
  <si>
    <t>náklady z přecenění reálnou hodnotou</t>
  </si>
  <si>
    <t>ostatní finanční náklady</t>
  </si>
  <si>
    <t>Náklady na transfery</t>
  </si>
  <si>
    <t>náklady vybraných ústředních vládních institucí na transfery</t>
  </si>
  <si>
    <t>náklady vybraných místních vládních institucí z transferů</t>
  </si>
  <si>
    <t>Daň z příjmů</t>
  </si>
  <si>
    <t>daň z příjmů</t>
  </si>
  <si>
    <t>dodatečné odvody daně z příjmů</t>
  </si>
  <si>
    <t>VÝNOSY CELKEM - účtová třída 6</t>
  </si>
  <si>
    <t>Výnosy z činnosti</t>
  </si>
  <si>
    <t>výnosy z prodeje vlastních výrobků</t>
  </si>
  <si>
    <t>výnosy z prodeje služeb</t>
  </si>
  <si>
    <t>výnosy z pronájmu</t>
  </si>
  <si>
    <t>výnosy z prodaného zboží</t>
  </si>
  <si>
    <t>jiné výnosy z vlastních výkonů</t>
  </si>
  <si>
    <t>aktivace zboží a majetku</t>
  </si>
  <si>
    <t>výnosy z vyřazených pohledávek</t>
  </si>
  <si>
    <t>výnosy z prodeje materiálu</t>
  </si>
  <si>
    <t>výnosy z prodeje dlouh.nehm.majetku</t>
  </si>
  <si>
    <t>výnosy z prodeje dlouh.hmotn. maj., kromě pozemků</t>
  </si>
  <si>
    <t>výnosy z prodeje pozemků</t>
  </si>
  <si>
    <t>čerpání fondů</t>
  </si>
  <si>
    <t>ostatní výnosy z činnosti</t>
  </si>
  <si>
    <t>Finanční výnosy</t>
  </si>
  <si>
    <t>výnosy z prodeje cenných papírů a podílů</t>
  </si>
  <si>
    <t>kurzové zisky</t>
  </si>
  <si>
    <t>výnosy z přecenění reálnou hodnotou</t>
  </si>
  <si>
    <t>ostatní finanční výnosy</t>
  </si>
  <si>
    <t>Výnosy z transferů</t>
  </si>
  <si>
    <t>výnosy vybraných ústředních vládních institucí z transferů</t>
  </si>
  <si>
    <t>výnosy vybraných místních vládních institucí z transferů</t>
  </si>
  <si>
    <t>*166 546</t>
  </si>
  <si>
    <t>při ponechání lékaře v Doksech</t>
  </si>
  <si>
    <t>VÝSLEDEK HOSPODAŘENÍ</t>
  </si>
  <si>
    <t>na listopad a prosinec</t>
  </si>
  <si>
    <t>*</t>
  </si>
  <si>
    <t>v tom 140 286 tis.původní dotace kraje+ 9 760 navýšení dotace kraje na krytí odpisů+ 16,5 tis. požadované zvýšení</t>
  </si>
  <si>
    <t>Vývoj tržeb od pojišťoven v roce 2012</t>
  </si>
  <si>
    <t>602 330-339</t>
  </si>
  <si>
    <t>Index 2012/2011</t>
  </si>
  <si>
    <t>Index 2013/2012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</si>
  <si>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</si>
  <si>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</si>
  <si>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</si>
  <si>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</si>
  <si>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</si>
  <si>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</si>
  <si>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</si>
  <si>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</si>
  <si>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</si>
  <si>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</si>
  <si>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</si>
  <si>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</si>
  <si>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meziroční rozdíl k 8. měsíci</t>
  </si>
  <si>
    <t>součet 2012 k 8. měsíci</t>
  </si>
  <si>
    <t>čerpání k 8. měsíci</t>
  </si>
  <si>
    <r>
      <t>V</t>
    </r>
    <r>
      <rPr>
        <b/>
        <sz val="11"/>
        <color theme="1"/>
        <rFont val="Calibri"/>
        <family val="2"/>
        <charset val="238"/>
        <scheme val="minor"/>
      </rPr>
      <t xml:space="preserve">e změně rozpočtu v navýšení provozního příspěvku je zahrnuto 16 500 tis. Kč, které organizace žádá po zřizovateli. Bez dofinancování této výše by byl HV  - 16 500 tis. Kč . </t>
    </r>
  </si>
  <si>
    <t>součet k 8. měsíci roku 2012</t>
  </si>
  <si>
    <t>rozdíl mezi rokem 2013 a 2012 k 8. měsíci</t>
  </si>
  <si>
    <t>rozdíl mezi rokem 2013 a 2012 k 8. měsíci včetně odvodů</t>
  </si>
  <si>
    <t>Příloha č.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</si>
</sst>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name val="Arial CE"/>
      <charset val="238"/>
    </font>
    <font>
      <b/>
      <sz val="8"/>
      <color theme="1"/>
      <name val="Arial"/>
      <family val="2"/>
      <charset val="238"/>
    </font>
    <font>
      <sz val="8"/>
      <name val="Arial CE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 CE"/>
      <charset val="238"/>
    </font>
    <font>
      <sz val="8"/>
      <name val="Arial CE"/>
      <charset val="238"/>
    </font>
    <font>
      <b/>
      <sz val="8"/>
      <color indexed="10"/>
      <name val="Arial CE"/>
      <charset val="238"/>
    </font>
    <font>
      <b/>
      <sz val="10"/>
      <color indexed="10"/>
      <name val="Arial CE"/>
      <charset val="238"/>
    </font>
    <font>
      <b/>
      <sz val="10"/>
      <name val="Arial CE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6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47">
    <xf numFmtId="0" fontId="0" fillId="0" borderId="0" xfId="0"/>
    <xf numFmtId="0" fontId="0" fillId="0" borderId="0" xfId="0"/>
    <xf numFmtId="3" fontId="0" fillId="0" borderId="0" xfId="0" applyNumberFormat="1"/>
    <xf numFmtId="0" fontId="3" fillId="0" borderId="0" xfId="0" applyFont="1"/>
    <xf numFmtId="0" fontId="6" fillId="0" borderId="15" xfId="40" applyFont="1" applyBorder="1"/>
    <xf numFmtId="3" fontId="7" fillId="0" borderId="14" xfId="0" applyNumberFormat="1" applyFont="1" applyBorder="1"/>
    <xf numFmtId="3" fontId="7" fillId="0" borderId="21" xfId="0" applyNumberFormat="1" applyFont="1" applyBorder="1"/>
    <xf numFmtId="3" fontId="7" fillId="0" borderId="21" xfId="0" applyNumberFormat="1" applyFont="1" applyFill="1" applyBorder="1"/>
    <xf numFmtId="3" fontId="7" fillId="0" borderId="14" xfId="0" applyNumberFormat="1" applyFont="1" applyFill="1" applyBorder="1"/>
    <xf numFmtId="3" fontId="7" fillId="0" borderId="13" xfId="0" applyNumberFormat="1" applyFont="1" applyBorder="1"/>
    <xf numFmtId="3" fontId="7" fillId="0" borderId="11" xfId="0" applyNumberFormat="1" applyFont="1" applyBorder="1"/>
    <xf numFmtId="3" fontId="7" fillId="0" borderId="11" xfId="0" applyNumberFormat="1" applyFont="1" applyFill="1" applyBorder="1"/>
    <xf numFmtId="3" fontId="7" fillId="0" borderId="13" xfId="0" applyNumberFormat="1" applyFont="1" applyFill="1" applyBorder="1"/>
    <xf numFmtId="0" fontId="6" fillId="0" borderId="4" xfId="40" applyFont="1" applyBorder="1"/>
    <xf numFmtId="0" fontId="6" fillId="0" borderId="5" xfId="40" applyFont="1" applyBorder="1"/>
    <xf numFmtId="3" fontId="7" fillId="0" borderId="16" xfId="0" applyNumberFormat="1" applyFont="1" applyBorder="1"/>
    <xf numFmtId="3" fontId="7" fillId="0" borderId="22" xfId="0" applyNumberFormat="1" applyFont="1" applyBorder="1"/>
    <xf numFmtId="3" fontId="7" fillId="0" borderId="22" xfId="0" applyNumberFormat="1" applyFont="1" applyFill="1" applyBorder="1"/>
    <xf numFmtId="3" fontId="7" fillId="0" borderId="16" xfId="0" applyNumberFormat="1" applyFont="1" applyFill="1" applyBorder="1"/>
    <xf numFmtId="0" fontId="6" fillId="0" borderId="12" xfId="40" applyFont="1" applyBorder="1" applyAlignment="1">
      <alignment shrinkToFit="1"/>
    </xf>
    <xf numFmtId="4" fontId="7" fillId="0" borderId="18" xfId="0" applyNumberFormat="1" applyFont="1" applyBorder="1"/>
    <xf numFmtId="4" fontId="7" fillId="0" borderId="17" xfId="0" applyNumberFormat="1" applyFont="1" applyBorder="1"/>
    <xf numFmtId="4" fontId="7" fillId="0" borderId="19" xfId="0" applyNumberFormat="1" applyFont="1" applyBorder="1"/>
    <xf numFmtId="4" fontId="7" fillId="0" borderId="24" xfId="0" applyNumberFormat="1" applyFont="1" applyFill="1" applyBorder="1"/>
    <xf numFmtId="4" fontId="7" fillId="0" borderId="23" xfId="0" applyNumberFormat="1" applyFont="1" applyFill="1" applyBorder="1"/>
    <xf numFmtId="0" fontId="6" fillId="0" borderId="6" xfId="40" applyFont="1" applyFill="1" applyBorder="1"/>
    <xf numFmtId="3" fontId="7" fillId="0" borderId="7" xfId="0" applyNumberFormat="1" applyFont="1" applyFill="1" applyBorder="1"/>
    <xf numFmtId="0" fontId="6" fillId="0" borderId="8" xfId="40" applyFont="1" applyFill="1" applyBorder="1"/>
    <xf numFmtId="3" fontId="7" fillId="0" borderId="10" xfId="0" applyNumberFormat="1" applyFont="1" applyFill="1" applyBorder="1"/>
    <xf numFmtId="0" fontId="6" fillId="0" borderId="1" xfId="40" applyFont="1" applyFill="1" applyBorder="1"/>
    <xf numFmtId="3" fontId="7" fillId="0" borderId="2" xfId="0" applyNumberFormat="1" applyFont="1" applyBorder="1"/>
    <xf numFmtId="3" fontId="7" fillId="0" borderId="2" xfId="0" applyNumberFormat="1" applyFont="1" applyFill="1" applyBorder="1"/>
    <xf numFmtId="0" fontId="4" fillId="2" borderId="9" xfId="40" applyFont="1" applyFill="1" applyBorder="1"/>
    <xf numFmtId="49" fontId="4" fillId="2" borderId="2" xfId="2" applyNumberFormat="1" applyFont="1" applyFill="1" applyBorder="1" applyAlignment="1">
      <alignment horizontal="center"/>
    </xf>
    <xf numFmtId="49" fontId="4" fillId="2" borderId="3" xfId="2" applyNumberFormat="1" applyFont="1" applyFill="1" applyBorder="1" applyAlignment="1">
      <alignment horizontal="center"/>
    </xf>
    <xf numFmtId="49" fontId="4" fillId="2" borderId="9" xfId="2" applyNumberFormat="1" applyFont="1" applyFill="1" applyBorder="1" applyAlignment="1">
      <alignment horizontal="center"/>
    </xf>
    <xf numFmtId="49" fontId="4" fillId="0" borderId="0" xfId="2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3" fontId="1" fillId="0" borderId="0" xfId="0" applyNumberFormat="1" applyFont="1" applyFill="1" applyBorder="1"/>
    <xf numFmtId="3" fontId="0" fillId="0" borderId="0" xfId="0" applyNumberFormat="1" applyFill="1" applyBorder="1"/>
    <xf numFmtId="0" fontId="0" fillId="0" borderId="0" xfId="0" applyFill="1" applyBorder="1"/>
    <xf numFmtId="0" fontId="4" fillId="0" borderId="9" xfId="40" applyFont="1" applyBorder="1"/>
    <xf numFmtId="3" fontId="5" fillId="0" borderId="2" xfId="0" applyNumberFormat="1" applyFont="1" applyBorder="1"/>
    <xf numFmtId="3" fontId="5" fillId="0" borderId="20" xfId="0" applyNumberFormat="1" applyFont="1" applyBorder="1"/>
    <xf numFmtId="3" fontId="5" fillId="0" borderId="3" xfId="0" applyNumberFormat="1" applyFont="1" applyBorder="1"/>
    <xf numFmtId="3" fontId="5" fillId="2" borderId="26" xfId="0" applyNumberFormat="1" applyFont="1" applyFill="1" applyBorder="1"/>
    <xf numFmtId="3" fontId="5" fillId="2" borderId="31" xfId="0" applyNumberFormat="1" applyFont="1" applyFill="1" applyBorder="1"/>
    <xf numFmtId="3" fontId="5" fillId="2" borderId="28" xfId="0" applyNumberFormat="1" applyFont="1" applyFill="1" applyBorder="1"/>
    <xf numFmtId="3" fontId="5" fillId="2" borderId="29" xfId="0" applyNumberFormat="1" applyFont="1" applyFill="1" applyBorder="1"/>
    <xf numFmtId="4" fontId="5" fillId="2" borderId="31" xfId="0" applyNumberFormat="1" applyFont="1" applyFill="1" applyBorder="1"/>
    <xf numFmtId="4" fontId="5" fillId="2" borderId="27" xfId="0" applyNumberFormat="1" applyFont="1" applyFill="1" applyBorder="1"/>
    <xf numFmtId="4" fontId="5" fillId="2" borderId="32" xfId="0" applyNumberFormat="1" applyFont="1" applyFill="1" applyBorder="1"/>
    <xf numFmtId="0" fontId="6" fillId="3" borderId="4" xfId="40" applyFont="1" applyFill="1" applyBorder="1"/>
    <xf numFmtId="3" fontId="7" fillId="3" borderId="13" xfId="0" applyNumberFormat="1" applyFont="1" applyFill="1" applyBorder="1"/>
    <xf numFmtId="3" fontId="7" fillId="3" borderId="11" xfId="0" applyNumberFormat="1" applyFont="1" applyFill="1" applyBorder="1"/>
    <xf numFmtId="3" fontId="5" fillId="3" borderId="28" xfId="0" applyNumberFormat="1" applyFont="1" applyFill="1" applyBorder="1"/>
    <xf numFmtId="0" fontId="4" fillId="2" borderId="12" xfId="40" applyFont="1" applyFill="1" applyBorder="1"/>
    <xf numFmtId="49" fontId="4" fillId="2" borderId="18" xfId="2" applyNumberFormat="1" applyFont="1" applyFill="1" applyBorder="1" applyAlignment="1">
      <alignment horizontal="center"/>
    </xf>
    <xf numFmtId="49" fontId="4" fillId="2" borderId="17" xfId="2" applyNumberFormat="1" applyFont="1" applyFill="1" applyBorder="1" applyAlignment="1">
      <alignment horizontal="center"/>
    </xf>
    <xf numFmtId="49" fontId="4" fillId="2" borderId="19" xfId="2" applyNumberFormat="1" applyFont="1" applyFill="1" applyBorder="1" applyAlignment="1">
      <alignment horizontal="center"/>
    </xf>
    <xf numFmtId="49" fontId="4" fillId="2" borderId="26" xfId="2" applyNumberFormat="1" applyFont="1" applyFill="1" applyBorder="1" applyAlignment="1">
      <alignment horizontal="center"/>
    </xf>
    <xf numFmtId="3" fontId="5" fillId="2" borderId="25" xfId="0" applyNumberFormat="1" applyFont="1" applyFill="1" applyBorder="1"/>
    <xf numFmtId="3" fontId="5" fillId="2" borderId="27" xfId="0" applyNumberFormat="1" applyFont="1" applyFill="1" applyBorder="1"/>
    <xf numFmtId="0" fontId="6" fillId="0" borderId="11" xfId="40" applyFont="1" applyBorder="1"/>
    <xf numFmtId="3" fontId="5" fillId="2" borderId="30" xfId="0" applyNumberFormat="1" applyFont="1" applyFill="1" applyBorder="1"/>
    <xf numFmtId="3" fontId="5" fillId="2" borderId="3" xfId="0" applyNumberFormat="1" applyFont="1" applyFill="1" applyBorder="1"/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0" fillId="4" borderId="13" xfId="0" applyFill="1" applyBorder="1"/>
    <xf numFmtId="4" fontId="0" fillId="0" borderId="13" xfId="0" applyNumberFormat="1" applyBorder="1"/>
    <xf numFmtId="4" fontId="0" fillId="0" borderId="11" xfId="0" applyNumberFormat="1" applyBorder="1"/>
    <xf numFmtId="4" fontId="0" fillId="0" borderId="28" xfId="0" applyNumberFormat="1" applyBorder="1"/>
    <xf numFmtId="0" fontId="1" fillId="4" borderId="1" xfId="0" applyFont="1" applyFill="1" applyBorder="1"/>
    <xf numFmtId="4" fontId="1" fillId="0" borderId="2" xfId="0" applyNumberFormat="1" applyFont="1" applyBorder="1"/>
    <xf numFmtId="4" fontId="1" fillId="0" borderId="20" xfId="0" applyNumberFormat="1" applyFont="1" applyBorder="1"/>
    <xf numFmtId="4" fontId="1" fillId="0" borderId="25" xfId="0" applyNumberFormat="1" applyFont="1" applyBorder="1"/>
    <xf numFmtId="0" fontId="0" fillId="0" borderId="16" xfId="0" applyBorder="1"/>
    <xf numFmtId="0" fontId="0" fillId="0" borderId="6" xfId="0" applyBorder="1"/>
    <xf numFmtId="0" fontId="1" fillId="2" borderId="33" xfId="0" applyFont="1" applyFill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3" fontId="0" fillId="0" borderId="13" xfId="0" applyNumberFormat="1" applyBorder="1"/>
    <xf numFmtId="9" fontId="0" fillId="0" borderId="7" xfId="0" applyNumberFormat="1" applyBorder="1"/>
    <xf numFmtId="0" fontId="0" fillId="0" borderId="8" xfId="0" applyBorder="1"/>
    <xf numFmtId="3" fontId="0" fillId="0" borderId="16" xfId="0" applyNumberFormat="1" applyBorder="1"/>
    <xf numFmtId="9" fontId="0" fillId="0" borderId="10" xfId="0" applyNumberFormat="1" applyBorder="1"/>
    <xf numFmtId="0" fontId="1" fillId="0" borderId="1" xfId="0" applyFont="1" applyBorder="1"/>
    <xf numFmtId="3" fontId="1" fillId="0" borderId="2" xfId="0" applyNumberFormat="1" applyFont="1" applyBorder="1"/>
    <xf numFmtId="9" fontId="1" fillId="0" borderId="3" xfId="0" applyNumberFormat="1" applyFont="1" applyBorder="1"/>
    <xf numFmtId="0" fontId="1" fillId="0" borderId="16" xfId="0" applyFont="1" applyBorder="1"/>
    <xf numFmtId="0" fontId="1" fillId="0" borderId="13" xfId="0" applyFont="1" applyBorder="1"/>
    <xf numFmtId="3" fontId="0" fillId="0" borderId="13" xfId="0" applyNumberFormat="1" applyFont="1" applyBorder="1"/>
    <xf numFmtId="3" fontId="1" fillId="0" borderId="13" xfId="0" applyNumberFormat="1" applyFont="1" applyBorder="1"/>
    <xf numFmtId="0" fontId="1" fillId="2" borderId="13" xfId="0" applyFont="1" applyFill="1" applyBorder="1" applyAlignment="1">
      <alignment horizontal="center" wrapText="1"/>
    </xf>
    <xf numFmtId="0" fontId="6" fillId="0" borderId="0" xfId="40" applyFont="1" applyFill="1" applyBorder="1"/>
    <xf numFmtId="0" fontId="6" fillId="0" borderId="0" xfId="0" applyFont="1"/>
    <xf numFmtId="0" fontId="12" fillId="0" borderId="1" xfId="0" applyFont="1" applyBorder="1"/>
    <xf numFmtId="14" fontId="12" fillId="0" borderId="37" xfId="0" applyNumberFormat="1" applyFont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3" fontId="13" fillId="0" borderId="21" xfId="0" applyNumberFormat="1" applyFont="1" applyBorder="1" applyAlignment="1">
      <alignment horizontal="right"/>
    </xf>
    <xf numFmtId="3" fontId="4" fillId="0" borderId="14" xfId="0" applyNumberFormat="1" applyFont="1" applyBorder="1"/>
    <xf numFmtId="3" fontId="4" fillId="0" borderId="41" xfId="0" applyNumberFormat="1" applyFont="1" applyBorder="1"/>
    <xf numFmtId="0" fontId="6" fillId="0" borderId="6" xfId="0" applyFont="1" applyBorder="1" applyAlignment="1">
      <alignment horizontal="center"/>
    </xf>
    <xf numFmtId="3" fontId="13" fillId="0" borderId="11" xfId="0" applyNumberFormat="1" applyFont="1" applyBorder="1" applyAlignment="1">
      <alignment horizontal="right"/>
    </xf>
    <xf numFmtId="3" fontId="4" fillId="0" borderId="13" xfId="0" applyNumberFormat="1" applyFont="1" applyBorder="1"/>
    <xf numFmtId="3" fontId="4" fillId="0" borderId="7" xfId="0" applyNumberFormat="1" applyFont="1" applyBorder="1"/>
    <xf numFmtId="0" fontId="6" fillId="0" borderId="21" xfId="0" applyFont="1" applyBorder="1" applyAlignment="1">
      <alignment horizontal="center"/>
    </xf>
    <xf numFmtId="0" fontId="6" fillId="0" borderId="21" xfId="0" applyFont="1" applyBorder="1" applyAlignment="1">
      <alignment horizontal="left"/>
    </xf>
    <xf numFmtId="3" fontId="14" fillId="0" borderId="11" xfId="0" applyNumberFormat="1" applyFont="1" applyBorder="1" applyAlignment="1">
      <alignment horizontal="right"/>
    </xf>
    <xf numFmtId="3" fontId="6" fillId="0" borderId="13" xfId="0" applyNumberFormat="1" applyFont="1" applyBorder="1"/>
    <xf numFmtId="3" fontId="6" fillId="0" borderId="7" xfId="0" applyNumberFormat="1" applyFont="1" applyBorder="1"/>
    <xf numFmtId="0" fontId="6" fillId="0" borderId="11" xfId="0" applyFont="1" applyBorder="1" applyAlignment="1">
      <alignment horizontal="center"/>
    </xf>
    <xf numFmtId="0" fontId="6" fillId="0" borderId="11" xfId="0" applyFont="1" applyBorder="1" applyAlignment="1"/>
    <xf numFmtId="0" fontId="6" fillId="0" borderId="13" xfId="0" applyFont="1" applyBorder="1" applyAlignment="1">
      <alignment horizontal="center"/>
    </xf>
    <xf numFmtId="0" fontId="6" fillId="0" borderId="36" xfId="0" applyFont="1" applyBorder="1"/>
    <xf numFmtId="0" fontId="6" fillId="0" borderId="16" xfId="0" applyFont="1" applyBorder="1" applyAlignment="1">
      <alignment horizontal="center"/>
    </xf>
    <xf numFmtId="0" fontId="6" fillId="0" borderId="42" xfId="0" applyFont="1" applyBorder="1"/>
    <xf numFmtId="0" fontId="6" fillId="0" borderId="14" xfId="0" applyFont="1" applyBorder="1" applyAlignment="1">
      <alignment horizontal="center"/>
    </xf>
    <xf numFmtId="0" fontId="6" fillId="0" borderId="40" xfId="0" applyFont="1" applyBorder="1"/>
    <xf numFmtId="0" fontId="15" fillId="0" borderId="13" xfId="0" applyFont="1" applyBorder="1" applyAlignment="1">
      <alignment horizontal="center"/>
    </xf>
    <xf numFmtId="0" fontId="15" fillId="0" borderId="36" xfId="0" applyFont="1" applyBorder="1"/>
    <xf numFmtId="0" fontId="6" fillId="0" borderId="0" xfId="0" applyFont="1" applyBorder="1"/>
    <xf numFmtId="0" fontId="6" fillId="0" borderId="13" xfId="0" applyFont="1" applyBorder="1"/>
    <xf numFmtId="0" fontId="15" fillId="0" borderId="13" xfId="0" applyFont="1" applyBorder="1"/>
    <xf numFmtId="0" fontId="16" fillId="0" borderId="13" xfId="0" applyFont="1" applyBorder="1"/>
    <xf numFmtId="0" fontId="6" fillId="0" borderId="21" xfId="0" applyFont="1" applyBorder="1"/>
    <xf numFmtId="0" fontId="6" fillId="0" borderId="43" xfId="0" applyFont="1" applyBorder="1" applyAlignment="1">
      <alignment horizontal="center"/>
    </xf>
    <xf numFmtId="0" fontId="6" fillId="0" borderId="43" xfId="0" applyFont="1" applyFill="1" applyBorder="1"/>
    <xf numFmtId="0" fontId="16" fillId="0" borderId="11" xfId="0" applyFont="1" applyBorder="1"/>
    <xf numFmtId="0" fontId="16" fillId="0" borderId="13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7" fillId="0" borderId="0" xfId="0" applyFont="1"/>
    <xf numFmtId="0" fontId="16" fillId="0" borderId="16" xfId="0" applyFont="1" applyBorder="1" applyAlignment="1">
      <alignment horizontal="center"/>
    </xf>
    <xf numFmtId="0" fontId="16" fillId="0" borderId="16" xfId="0" applyFont="1" applyBorder="1"/>
    <xf numFmtId="0" fontId="18" fillId="0" borderId="0" xfId="0" applyFont="1"/>
    <xf numFmtId="0" fontId="6" fillId="0" borderId="8" xfId="0" applyFont="1" applyBorder="1" applyAlignment="1">
      <alignment horizontal="center"/>
    </xf>
    <xf numFmtId="3" fontId="16" fillId="0" borderId="7" xfId="0" applyNumberFormat="1" applyFont="1" applyBorder="1"/>
    <xf numFmtId="0" fontId="16" fillId="0" borderId="8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22" xfId="0" applyFont="1" applyBorder="1"/>
    <xf numFmtId="0" fontId="16" fillId="0" borderId="22" xfId="0" applyFont="1" applyBorder="1" applyAlignment="1">
      <alignment horizontal="left"/>
    </xf>
    <xf numFmtId="3" fontId="12" fillId="0" borderId="13" xfId="0" applyNumberFormat="1" applyFont="1" applyBorder="1"/>
    <xf numFmtId="0" fontId="6" fillId="0" borderId="11" xfId="0" applyFont="1" applyBorder="1"/>
    <xf numFmtId="0" fontId="6" fillId="0" borderId="22" xfId="0" applyFont="1" applyBorder="1" applyAlignment="1">
      <alignment horizontal="center"/>
    </xf>
    <xf numFmtId="0" fontId="6" fillId="0" borderId="22" xfId="0" applyFont="1" applyBorder="1"/>
    <xf numFmtId="0" fontId="16" fillId="0" borderId="11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1" xfId="0" applyFont="1" applyBorder="1"/>
    <xf numFmtId="0" fontId="16" fillId="0" borderId="44" xfId="0" applyFont="1" applyBorder="1" applyAlignment="1">
      <alignment horizontal="left"/>
    </xf>
    <xf numFmtId="0" fontId="6" fillId="0" borderId="45" xfId="0" applyFont="1" applyBorder="1" applyAlignment="1">
      <alignment horizontal="center"/>
    </xf>
    <xf numFmtId="0" fontId="12" fillId="0" borderId="46" xfId="0" applyFont="1" applyBorder="1" applyAlignment="1"/>
    <xf numFmtId="0" fontId="4" fillId="0" borderId="47" xfId="0" applyFont="1" applyBorder="1"/>
    <xf numFmtId="3" fontId="13" fillId="0" borderId="48" xfId="0" applyNumberFormat="1" applyFont="1" applyBorder="1" applyAlignment="1">
      <alignment horizontal="right"/>
    </xf>
    <xf numFmtId="3" fontId="4" fillId="0" borderId="49" xfId="0" applyNumberFormat="1" applyFont="1" applyBorder="1"/>
    <xf numFmtId="3" fontId="4" fillId="0" borderId="50" xfId="0" applyNumberFormat="1" applyFont="1" applyBorder="1"/>
    <xf numFmtId="0" fontId="6" fillId="0" borderId="0" xfId="0" applyFont="1" applyBorder="1" applyAlignment="1">
      <alignment horizontal="center"/>
    </xf>
    <xf numFmtId="0" fontId="12" fillId="0" borderId="0" xfId="0" applyFont="1" applyBorder="1" applyAlignment="1"/>
    <xf numFmtId="0" fontId="4" fillId="0" borderId="0" xfId="0" applyFont="1" applyBorder="1" applyAlignment="1">
      <alignment horizontal="center"/>
    </xf>
    <xf numFmtId="0" fontId="21" fillId="5" borderId="1" xfId="0" applyFont="1" applyFill="1" applyBorder="1" applyAlignment="1">
      <alignment horizontal="center"/>
    </xf>
    <xf numFmtId="0" fontId="21" fillId="5" borderId="37" xfId="0" applyFont="1" applyFill="1" applyBorder="1" applyAlignment="1">
      <alignment horizontal="center"/>
    </xf>
    <xf numFmtId="0" fontId="21" fillId="5" borderId="2" xfId="0" applyFont="1" applyFill="1" applyBorder="1" applyAlignment="1">
      <alignment horizontal="center"/>
    </xf>
    <xf numFmtId="0" fontId="21" fillId="5" borderId="20" xfId="0" applyFont="1" applyFill="1" applyBorder="1" applyAlignment="1">
      <alignment horizontal="center"/>
    </xf>
    <xf numFmtId="0" fontId="21" fillId="5" borderId="25" xfId="0" applyFont="1" applyFill="1" applyBorder="1" applyAlignment="1">
      <alignment horizontal="center"/>
    </xf>
    <xf numFmtId="0" fontId="21" fillId="0" borderId="38" xfId="0" applyFont="1" applyBorder="1" applyAlignment="1">
      <alignment horizontal="left"/>
    </xf>
    <xf numFmtId="4" fontId="0" fillId="0" borderId="40" xfId="0" applyNumberFormat="1" applyFont="1" applyBorder="1" applyAlignment="1">
      <alignment horizontal="center"/>
    </xf>
    <xf numFmtId="4" fontId="0" fillId="0" borderId="14" xfId="0" applyNumberFormat="1" applyBorder="1"/>
    <xf numFmtId="4" fontId="0" fillId="0" borderId="21" xfId="0" applyNumberFormat="1" applyBorder="1"/>
    <xf numFmtId="10" fontId="0" fillId="0" borderId="27" xfId="0" applyNumberFormat="1" applyBorder="1"/>
    <xf numFmtId="0" fontId="21" fillId="0" borderId="6" xfId="0" applyFont="1" applyBorder="1" applyAlignment="1">
      <alignment horizontal="left"/>
    </xf>
    <xf numFmtId="4" fontId="0" fillId="0" borderId="36" xfId="0" applyNumberFormat="1" applyFont="1" applyBorder="1" applyAlignment="1">
      <alignment horizontal="center"/>
    </xf>
    <xf numFmtId="4" fontId="0" fillId="0" borderId="13" xfId="0" applyNumberFormat="1" applyFont="1" applyBorder="1"/>
    <xf numFmtId="4" fontId="21" fillId="0" borderId="36" xfId="0" applyNumberFormat="1" applyFont="1" applyBorder="1" applyAlignment="1">
      <alignment horizontal="left"/>
    </xf>
    <xf numFmtId="0" fontId="21" fillId="0" borderId="8" xfId="0" applyFont="1" applyBorder="1" applyAlignment="1">
      <alignment horizontal="left"/>
    </xf>
    <xf numFmtId="4" fontId="21" fillId="0" borderId="42" xfId="0" applyNumberFormat="1" applyFont="1" applyBorder="1" applyAlignment="1">
      <alignment horizontal="left"/>
    </xf>
    <xf numFmtId="4" fontId="0" fillId="0" borderId="42" xfId="0" applyNumberFormat="1" applyFont="1" applyBorder="1" applyAlignment="1">
      <alignment horizontal="center"/>
    </xf>
    <xf numFmtId="4" fontId="0" fillId="0" borderId="22" xfId="0" applyNumberFormat="1" applyBorder="1"/>
    <xf numFmtId="10" fontId="0" fillId="0" borderId="51" xfId="0" applyNumberFormat="1" applyBorder="1"/>
    <xf numFmtId="0" fontId="21" fillId="5" borderId="1" xfId="0" applyFont="1" applyFill="1" applyBorder="1"/>
    <xf numFmtId="4" fontId="21" fillId="5" borderId="2" xfId="0" applyNumberFormat="1" applyFont="1" applyFill="1" applyBorder="1"/>
    <xf numFmtId="4" fontId="21" fillId="5" borderId="20" xfId="0" applyNumberFormat="1" applyFont="1" applyFill="1" applyBorder="1"/>
    <xf numFmtId="10" fontId="21" fillId="5" borderId="32" xfId="0" applyNumberFormat="1" applyFont="1" applyFill="1" applyBorder="1"/>
    <xf numFmtId="10" fontId="21" fillId="5" borderId="25" xfId="0" applyNumberFormat="1" applyFont="1" applyFill="1" applyBorder="1"/>
    <xf numFmtId="0" fontId="21" fillId="0" borderId="0" xfId="0" applyFont="1" applyAlignment="1">
      <alignment horizontal="center"/>
    </xf>
    <xf numFmtId="4" fontId="21" fillId="0" borderId="0" xfId="0" applyNumberFormat="1" applyFont="1"/>
    <xf numFmtId="4" fontId="21" fillId="5" borderId="52" xfId="0" applyNumberFormat="1" applyFont="1" applyFill="1" applyBorder="1"/>
    <xf numFmtId="4" fontId="21" fillId="5" borderId="52" xfId="0" applyNumberFormat="1" applyFont="1" applyFill="1" applyBorder="1" applyAlignment="1">
      <alignment horizontal="center"/>
    </xf>
    <xf numFmtId="0" fontId="21" fillId="2" borderId="13" xfId="0" applyFont="1" applyFill="1" applyBorder="1" applyAlignment="1">
      <alignment horizontal="center" wrapText="1"/>
    </xf>
    <xf numFmtId="4" fontId="1" fillId="2" borderId="13" xfId="0" applyNumberFormat="1" applyFont="1" applyFill="1" applyBorder="1"/>
    <xf numFmtId="4" fontId="21" fillId="2" borderId="13" xfId="0" applyNumberFormat="1" applyFont="1" applyFill="1" applyBorder="1"/>
    <xf numFmtId="3" fontId="13" fillId="0" borderId="53" xfId="1" applyNumberFormat="1" applyFont="1" applyBorder="1" applyAlignment="1">
      <alignment horizontal="right"/>
    </xf>
    <xf numFmtId="3" fontId="13" fillId="0" borderId="35" xfId="1" applyNumberFormat="1" applyFont="1" applyBorder="1" applyAlignment="1">
      <alignment horizontal="right"/>
    </xf>
    <xf numFmtId="3" fontId="14" fillId="0" borderId="21" xfId="1" applyNumberFormat="1" applyFont="1" applyBorder="1" applyAlignment="1">
      <alignment horizontal="right"/>
    </xf>
    <xf numFmtId="3" fontId="14" fillId="0" borderId="11" xfId="1" applyNumberFormat="1" applyFont="1" applyBorder="1" applyAlignment="1">
      <alignment horizontal="right"/>
    </xf>
    <xf numFmtId="3" fontId="14" fillId="0" borderId="44" xfId="1" applyNumberFormat="1" applyFont="1" applyBorder="1" applyAlignment="1">
      <alignment horizontal="right"/>
    </xf>
    <xf numFmtId="3" fontId="14" fillId="0" borderId="35" xfId="1" applyNumberFormat="1" applyFont="1" applyBorder="1" applyAlignment="1">
      <alignment horizontal="right"/>
    </xf>
    <xf numFmtId="3" fontId="14" fillId="0" borderId="39" xfId="1" applyNumberFormat="1" applyFont="1" applyBorder="1" applyAlignment="1">
      <alignment horizontal="right"/>
    </xf>
    <xf numFmtId="3" fontId="14" fillId="0" borderId="43" xfId="1" applyNumberFormat="1" applyFont="1" applyFill="1" applyBorder="1" applyAlignment="1">
      <alignment horizontal="right"/>
    </xf>
    <xf numFmtId="3" fontId="14" fillId="0" borderId="22" xfId="1" applyNumberFormat="1" applyFont="1" applyBorder="1" applyAlignment="1">
      <alignment horizontal="right"/>
    </xf>
    <xf numFmtId="3" fontId="13" fillId="0" borderId="11" xfId="1" applyNumberFormat="1" applyFont="1" applyBorder="1" applyAlignment="1">
      <alignment horizontal="right"/>
    </xf>
    <xf numFmtId="3" fontId="13" fillId="0" borderId="46" xfId="1" applyNumberFormat="1" applyFont="1" applyBorder="1" applyAlignment="1">
      <alignment horizontal="right"/>
    </xf>
    <xf numFmtId="0" fontId="15" fillId="2" borderId="22" xfId="0" applyFont="1" applyFill="1" applyBorder="1" applyAlignment="1">
      <alignment horizontal="center"/>
    </xf>
    <xf numFmtId="0" fontId="15" fillId="2" borderId="22" xfId="0" applyFont="1" applyFill="1" applyBorder="1"/>
    <xf numFmtId="3" fontId="14" fillId="2" borderId="22" xfId="1" applyNumberFormat="1" applyFont="1" applyFill="1" applyBorder="1" applyAlignment="1">
      <alignment horizontal="right"/>
    </xf>
    <xf numFmtId="3" fontId="14" fillId="2" borderId="11" xfId="0" applyNumberFormat="1" applyFont="1" applyFill="1" applyBorder="1" applyAlignment="1">
      <alignment horizontal="right"/>
    </xf>
    <xf numFmtId="3" fontId="6" fillId="2" borderId="13" xfId="0" applyNumberFormat="1" applyFont="1" applyFill="1" applyBorder="1"/>
    <xf numFmtId="3" fontId="16" fillId="2" borderId="7" xfId="0" applyNumberFormat="1" applyFont="1" applyFill="1" applyBorder="1" applyAlignment="1">
      <alignment horizontal="right"/>
    </xf>
    <xf numFmtId="0" fontId="16" fillId="2" borderId="0" xfId="0" applyFont="1" applyFill="1"/>
    <xf numFmtId="0" fontId="0" fillId="2" borderId="0" xfId="0" applyFill="1"/>
    <xf numFmtId="3" fontId="12" fillId="0" borderId="7" xfId="0" applyNumberFormat="1" applyFont="1" applyBorder="1"/>
    <xf numFmtId="3" fontId="14" fillId="0" borderId="13" xfId="1" applyNumberFormat="1" applyFont="1" applyBorder="1" applyAlignment="1">
      <alignment horizontal="right"/>
    </xf>
    <xf numFmtId="49" fontId="1" fillId="0" borderId="0" xfId="0" applyNumberFormat="1" applyFont="1" applyFill="1" applyBorder="1" applyAlignment="1">
      <alignment horizontal="center" wrapText="1"/>
    </xf>
    <xf numFmtId="3" fontId="1" fillId="0" borderId="0" xfId="0" applyNumberFormat="1" applyFont="1" applyFill="1" applyBorder="1" applyAlignment="1">
      <alignment horizontal="center" wrapText="1"/>
    </xf>
    <xf numFmtId="3" fontId="1" fillId="3" borderId="0" xfId="0" applyNumberFormat="1" applyFont="1" applyFill="1" applyBorder="1"/>
    <xf numFmtId="4" fontId="1" fillId="3" borderId="0" xfId="0" applyNumberFormat="1" applyFont="1" applyFill="1"/>
    <xf numFmtId="0" fontId="0" fillId="0" borderId="0" xfId="0" applyAlignment="1">
      <alignment wrapText="1"/>
    </xf>
    <xf numFmtId="0" fontId="4" fillId="2" borderId="0" xfId="0" applyFont="1" applyFill="1" applyBorder="1" applyAlignment="1"/>
    <xf numFmtId="0" fontId="19" fillId="2" borderId="0" xfId="0" applyFont="1" applyFill="1" applyAlignment="1"/>
    <xf numFmtId="0" fontId="0" fillId="2" borderId="0" xfId="0" applyFill="1" applyAlignment="1"/>
    <xf numFmtId="0" fontId="11" fillId="0" borderId="0" xfId="0" applyFont="1" applyAlignment="1">
      <alignment horizontal="center"/>
    </xf>
    <xf numFmtId="0" fontId="0" fillId="0" borderId="0" xfId="0" applyAlignment="1"/>
    <xf numFmtId="0" fontId="6" fillId="0" borderId="0" xfId="0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12" fillId="0" borderId="40" xfId="0" applyFont="1" applyBorder="1" applyAlignment="1">
      <alignment horizontal="center"/>
    </xf>
    <xf numFmtId="0" fontId="12" fillId="0" borderId="35" xfId="0" applyFont="1" applyBorder="1" applyAlignment="1">
      <alignment horizontal="left"/>
    </xf>
    <xf numFmtId="0" fontId="12" fillId="0" borderId="36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35" xfId="0" applyFont="1" applyBorder="1" applyAlignment="1">
      <alignment horizontal="center"/>
    </xf>
    <xf numFmtId="0" fontId="20" fillId="5" borderId="43" xfId="0" applyFont="1" applyFill="1" applyBorder="1" applyAlignment="1">
      <alignment horizontal="center"/>
    </xf>
    <xf numFmtId="0" fontId="20" fillId="5" borderId="0" xfId="0" applyFont="1" applyFill="1" applyBorder="1" applyAlignment="1">
      <alignment horizontal="center"/>
    </xf>
    <xf numFmtId="0" fontId="0" fillId="5" borderId="0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10" fillId="2" borderId="0" xfId="0" applyFont="1" applyFill="1" applyAlignment="1">
      <alignment horizontal="center"/>
    </xf>
    <xf numFmtId="0" fontId="0" fillId="0" borderId="11" xfId="0" applyBorder="1" applyAlignment="1"/>
    <xf numFmtId="0" fontId="0" fillId="0" borderId="35" xfId="0" applyBorder="1" applyAlignment="1"/>
    <xf numFmtId="0" fontId="0" fillId="0" borderId="36" xfId="0" applyBorder="1" applyAlignment="1"/>
    <xf numFmtId="0" fontId="8" fillId="2" borderId="0" xfId="0" applyFont="1" applyFill="1" applyAlignment="1">
      <alignment horizontal="center"/>
    </xf>
    <xf numFmtId="0" fontId="9" fillId="0" borderId="0" xfId="0" applyFont="1" applyAlignment="1"/>
    <xf numFmtId="0" fontId="1" fillId="0" borderId="0" xfId="0" applyFont="1"/>
  </cellXfs>
  <cellStyles count="65">
    <cellStyle name="Normální" xfId="0" builtinId="0"/>
    <cellStyle name="normální 10" xfId="9"/>
    <cellStyle name="normální 11" xfId="10"/>
    <cellStyle name="normální 12" xfId="11"/>
    <cellStyle name="normální 13" xfId="12"/>
    <cellStyle name="normální 14" xfId="13"/>
    <cellStyle name="normální 15" xfId="14"/>
    <cellStyle name="normální 16" xfId="15"/>
    <cellStyle name="normální 17" xfId="40"/>
    <cellStyle name="normální 18" xfId="41"/>
    <cellStyle name="normální 19" xfId="42"/>
    <cellStyle name="normální 2" xfId="1"/>
    <cellStyle name="normální 2 10" xfId="23"/>
    <cellStyle name="normální 2 11" xfId="24"/>
    <cellStyle name="normální 2 12" xfId="25"/>
    <cellStyle name="normální 2 13" xfId="26"/>
    <cellStyle name="normální 2 14" xfId="27"/>
    <cellStyle name="normální 2 15" xfId="28"/>
    <cellStyle name="normální 2 16" xfId="29"/>
    <cellStyle name="normální 2 17" xfId="30"/>
    <cellStyle name="normální 2 18" xfId="31"/>
    <cellStyle name="normální 2 19" xfId="32"/>
    <cellStyle name="normální 2 2" xfId="4"/>
    <cellStyle name="normální 2 20" xfId="33"/>
    <cellStyle name="normální 2 21" xfId="34"/>
    <cellStyle name="normální 2 22" xfId="35"/>
    <cellStyle name="normální 2 23" xfId="36"/>
    <cellStyle name="normální 2 24" xfId="37"/>
    <cellStyle name="normální 2 25" xfId="38"/>
    <cellStyle name="normální 2 26" xfId="39"/>
    <cellStyle name="normální 2 27" xfId="53"/>
    <cellStyle name="normální 2 28" xfId="54"/>
    <cellStyle name="normální 2 29" xfId="55"/>
    <cellStyle name="normální 2 3" xfId="16"/>
    <cellStyle name="normální 2 30" xfId="56"/>
    <cellStyle name="normální 2 31" xfId="57"/>
    <cellStyle name="normální 2 32" xfId="58"/>
    <cellStyle name="normální 2 33" xfId="59"/>
    <cellStyle name="normální 2 34" xfId="60"/>
    <cellStyle name="normální 2 35" xfId="61"/>
    <cellStyle name="normální 2 36" xfId="62"/>
    <cellStyle name="normální 2 37" xfId="63"/>
    <cellStyle name="normální 2 38" xfId="64"/>
    <cellStyle name="normální 2 4" xfId="17"/>
    <cellStyle name="normální 2 5" xfId="18"/>
    <cellStyle name="normální 2 6" xfId="19"/>
    <cellStyle name="normální 2 7" xfId="20"/>
    <cellStyle name="normální 2 8" xfId="21"/>
    <cellStyle name="normální 2 9" xfId="22"/>
    <cellStyle name="normální 20" xfId="43"/>
    <cellStyle name="normální 22" xfId="44"/>
    <cellStyle name="normální 23" xfId="45"/>
    <cellStyle name="normální 24" xfId="46"/>
    <cellStyle name="normální 25" xfId="47"/>
    <cellStyle name="normální 26" xfId="48"/>
    <cellStyle name="normální 27" xfId="49"/>
    <cellStyle name="normální 28" xfId="50"/>
    <cellStyle name="normální 29" xfId="51"/>
    <cellStyle name="normální 30" xfId="52"/>
    <cellStyle name="normální 4" xfId="2"/>
    <cellStyle name="normální 5" xfId="3"/>
    <cellStyle name="normální 6" xfId="5"/>
    <cellStyle name="normální 7" xfId="6"/>
    <cellStyle name="normální 8" xfId="7"/>
    <cellStyle name="normální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tabSelected="1" zoomScaleNormal="100" workbookViewId="0">
      <selection activeCell="C2" sqref="C2"/>
    </sheetView>
  </sheetViews>
  <sheetFormatPr defaultRowHeight="15" x14ac:dyDescent="0.25"/>
  <cols>
    <col min="1" max="1" width="4.7109375" customWidth="1"/>
    <col min="3" max="3" width="46.5703125" customWidth="1"/>
    <col min="4" max="4" width="16" style="1" customWidth="1"/>
    <col min="5" max="5" width="12.7109375" customWidth="1"/>
    <col min="6" max="6" width="15" customWidth="1"/>
    <col min="7" max="7" width="13.7109375" customWidth="1"/>
    <col min="8" max="9" width="9.140625" customWidth="1"/>
    <col min="10" max="10" width="8.7109375" customWidth="1"/>
  </cols>
  <sheetData>
    <row r="1" spans="1:9" s="1" customFormat="1" x14ac:dyDescent="0.25"/>
    <row r="2" spans="1:9" s="1" customFormat="1" x14ac:dyDescent="0.25">
      <c r="C2" s="246" t="s">
        <v>185</v>
      </c>
    </row>
    <row r="3" spans="1:9" x14ac:dyDescent="0.25">
      <c r="A3" s="220" t="s">
        <v>181</v>
      </c>
      <c r="B3" s="220"/>
      <c r="C3" s="220"/>
      <c r="D3" s="220"/>
      <c r="E3" s="220"/>
      <c r="F3" s="220"/>
      <c r="G3" s="220"/>
      <c r="H3" s="220"/>
      <c r="I3" s="220"/>
    </row>
    <row r="4" spans="1:9" x14ac:dyDescent="0.25">
      <c r="A4" s="220"/>
      <c r="B4" s="220"/>
      <c r="C4" s="220"/>
      <c r="D4" s="220"/>
      <c r="E4" s="220"/>
      <c r="F4" s="220"/>
      <c r="G4" s="220"/>
      <c r="H4" s="220"/>
      <c r="I4" s="220"/>
    </row>
    <row r="5" spans="1:9" s="1" customFormat="1" x14ac:dyDescent="0.25"/>
    <row r="6" spans="1:9" x14ac:dyDescent="0.25">
      <c r="A6" s="224" t="s">
        <v>76</v>
      </c>
      <c r="B6" s="224"/>
      <c r="C6" s="224"/>
      <c r="D6" s="224"/>
      <c r="E6" s="224"/>
      <c r="F6" s="225"/>
      <c r="G6" s="225"/>
      <c r="H6" s="97"/>
    </row>
    <row r="7" spans="1:9" ht="15.75" thickBot="1" x14ac:dyDescent="0.3">
      <c r="A7" s="226" t="s">
        <v>77</v>
      </c>
      <c r="B7" s="226"/>
      <c r="C7" s="226"/>
      <c r="D7" s="226"/>
      <c r="E7" s="226"/>
      <c r="F7" s="97"/>
      <c r="G7" s="97"/>
      <c r="H7" s="97"/>
    </row>
    <row r="8" spans="1:9" ht="15.75" thickBot="1" x14ac:dyDescent="0.3">
      <c r="A8" s="98" t="s">
        <v>78</v>
      </c>
      <c r="B8" s="99" t="s">
        <v>79</v>
      </c>
      <c r="C8" s="100" t="s">
        <v>80</v>
      </c>
      <c r="D8" s="101" t="s">
        <v>180</v>
      </c>
      <c r="E8" s="101" t="s">
        <v>81</v>
      </c>
      <c r="F8" s="102" t="s">
        <v>82</v>
      </c>
      <c r="G8" s="103" t="s">
        <v>83</v>
      </c>
      <c r="H8" s="97"/>
    </row>
    <row r="9" spans="1:9" x14ac:dyDescent="0.25">
      <c r="A9" s="104">
        <v>1</v>
      </c>
      <c r="B9" s="227" t="s">
        <v>84</v>
      </c>
      <c r="C9" s="228"/>
      <c r="D9" s="195">
        <f>D10+D46+D52+D55</f>
        <v>177015.4</v>
      </c>
      <c r="E9" s="105">
        <f>E10++E46</f>
        <v>269416</v>
      </c>
      <c r="F9" s="106">
        <f>G9-E9</f>
        <v>13934</v>
      </c>
      <c r="G9" s="107">
        <f>G10++G46+G52+G55</f>
        <v>283350</v>
      </c>
      <c r="H9" s="97"/>
    </row>
    <row r="10" spans="1:9" x14ac:dyDescent="0.25">
      <c r="A10" s="108">
        <v>2</v>
      </c>
      <c r="B10" s="229" t="s">
        <v>85</v>
      </c>
      <c r="C10" s="230"/>
      <c r="D10" s="196">
        <f>D11+D12+D18+D19+D20+D22+D23+D24+D25+D26+D30+D35+D37+D44+D45</f>
        <v>177013.9</v>
      </c>
      <c r="E10" s="109">
        <f>E11+E12+E18++E19+E20+E21++E22++E23+E24+E25+E26+E28++E30+E35+E37+E42+E43+E44+E45</f>
        <v>269216</v>
      </c>
      <c r="F10" s="110">
        <v>14124</v>
      </c>
      <c r="G10" s="111">
        <f>E10+F10</f>
        <v>283340</v>
      </c>
      <c r="H10" s="97"/>
    </row>
    <row r="11" spans="1:9" x14ac:dyDescent="0.25">
      <c r="A11" s="108">
        <v>3</v>
      </c>
      <c r="B11" s="112">
        <v>501</v>
      </c>
      <c r="C11" s="113" t="s">
        <v>86</v>
      </c>
      <c r="D11" s="197">
        <v>9728</v>
      </c>
      <c r="E11" s="114">
        <v>17000</v>
      </c>
      <c r="F11" s="115">
        <v>-1432</v>
      </c>
      <c r="G11" s="116">
        <f>E11+F11</f>
        <v>15568</v>
      </c>
      <c r="H11" s="97"/>
    </row>
    <row r="12" spans="1:9" x14ac:dyDescent="0.25">
      <c r="A12" s="108">
        <v>4</v>
      </c>
      <c r="B12" s="117">
        <v>502</v>
      </c>
      <c r="C12" s="118" t="s">
        <v>87</v>
      </c>
      <c r="D12" s="198">
        <v>1170.0999999999999</v>
      </c>
      <c r="E12" s="114">
        <v>4000</v>
      </c>
      <c r="F12" s="115">
        <v>0</v>
      </c>
      <c r="G12" s="116">
        <f>E12+F12</f>
        <v>4000</v>
      </c>
      <c r="H12" s="97"/>
    </row>
    <row r="13" spans="1:9" x14ac:dyDescent="0.25">
      <c r="A13" s="108">
        <v>5</v>
      </c>
      <c r="B13" s="119">
        <v>503</v>
      </c>
      <c r="C13" s="120" t="s">
        <v>88</v>
      </c>
      <c r="D13" s="198">
        <v>0</v>
      </c>
      <c r="E13" s="114">
        <v>0</v>
      </c>
      <c r="F13" s="115">
        <f t="shared" ref="F13:F72" si="0">G13-E13</f>
        <v>0</v>
      </c>
      <c r="G13" s="116">
        <v>0</v>
      </c>
      <c r="H13" s="97"/>
    </row>
    <row r="14" spans="1:9" x14ac:dyDescent="0.25">
      <c r="A14" s="108">
        <v>6</v>
      </c>
      <c r="B14" s="121">
        <v>504</v>
      </c>
      <c r="C14" s="122" t="s">
        <v>89</v>
      </c>
      <c r="D14" s="199">
        <v>0</v>
      </c>
      <c r="E14" s="114">
        <v>0</v>
      </c>
      <c r="F14" s="115">
        <f t="shared" si="0"/>
        <v>0</v>
      </c>
      <c r="G14" s="116">
        <v>0</v>
      </c>
      <c r="H14" s="97"/>
    </row>
    <row r="15" spans="1:9" x14ac:dyDescent="0.25">
      <c r="A15" s="108">
        <v>7</v>
      </c>
      <c r="B15" s="121">
        <v>506</v>
      </c>
      <c r="C15" s="122" t="s">
        <v>90</v>
      </c>
      <c r="D15" s="199">
        <v>0</v>
      </c>
      <c r="E15" s="114">
        <v>0</v>
      </c>
      <c r="F15" s="115">
        <f t="shared" si="0"/>
        <v>0</v>
      </c>
      <c r="G15" s="116">
        <v>0</v>
      </c>
      <c r="H15" s="97"/>
    </row>
    <row r="16" spans="1:9" x14ac:dyDescent="0.25">
      <c r="A16" s="108">
        <v>8</v>
      </c>
      <c r="B16" s="119">
        <v>507</v>
      </c>
      <c r="C16" s="120" t="s">
        <v>91</v>
      </c>
      <c r="D16" s="200">
        <v>0</v>
      </c>
      <c r="E16" s="114">
        <v>0</v>
      </c>
      <c r="F16" s="115">
        <f t="shared" si="0"/>
        <v>0</v>
      </c>
      <c r="G16" s="116">
        <v>0</v>
      </c>
      <c r="H16" s="97"/>
    </row>
    <row r="17" spans="1:8" x14ac:dyDescent="0.25">
      <c r="A17" s="108">
        <v>9</v>
      </c>
      <c r="B17" s="123">
        <v>508</v>
      </c>
      <c r="C17" s="124" t="s">
        <v>92</v>
      </c>
      <c r="D17" s="201">
        <v>0</v>
      </c>
      <c r="E17" s="114">
        <v>0</v>
      </c>
      <c r="F17" s="115">
        <f t="shared" si="0"/>
        <v>0</v>
      </c>
      <c r="G17" s="116">
        <v>0</v>
      </c>
      <c r="H17" s="97"/>
    </row>
    <row r="18" spans="1:8" x14ac:dyDescent="0.25">
      <c r="A18" s="108">
        <v>10</v>
      </c>
      <c r="B18" s="123">
        <v>511</v>
      </c>
      <c r="C18" s="124" t="s">
        <v>93</v>
      </c>
      <c r="D18" s="201">
        <v>5304</v>
      </c>
      <c r="E18" s="114">
        <v>8500</v>
      </c>
      <c r="F18" s="115">
        <v>-476</v>
      </c>
      <c r="G18" s="116">
        <f>E18+F18</f>
        <v>8024</v>
      </c>
      <c r="H18" s="97"/>
    </row>
    <row r="19" spans="1:8" x14ac:dyDescent="0.25">
      <c r="A19" s="108">
        <v>11</v>
      </c>
      <c r="B19" s="119">
        <v>512</v>
      </c>
      <c r="C19" s="120" t="s">
        <v>94</v>
      </c>
      <c r="D19" s="200">
        <v>35</v>
      </c>
      <c r="E19" s="114">
        <v>150</v>
      </c>
      <c r="F19" s="115">
        <v>-66</v>
      </c>
      <c r="G19" s="116">
        <f>E19+F19</f>
        <v>84</v>
      </c>
      <c r="H19" s="97"/>
    </row>
    <row r="20" spans="1:8" x14ac:dyDescent="0.25">
      <c r="A20" s="108">
        <v>12</v>
      </c>
      <c r="B20" s="125">
        <v>513</v>
      </c>
      <c r="C20" s="126" t="s">
        <v>95</v>
      </c>
      <c r="D20" s="200">
        <v>12.5</v>
      </c>
      <c r="E20" s="114">
        <v>20</v>
      </c>
      <c r="F20" s="115">
        <v>0</v>
      </c>
      <c r="G20" s="116">
        <f>E20+F20</f>
        <v>20</v>
      </c>
      <c r="H20" s="97"/>
    </row>
    <row r="21" spans="1:8" x14ac:dyDescent="0.25">
      <c r="A21" s="108">
        <v>13</v>
      </c>
      <c r="B21" s="123">
        <v>516</v>
      </c>
      <c r="C21" s="127" t="s">
        <v>96</v>
      </c>
      <c r="D21" s="215">
        <v>0</v>
      </c>
      <c r="E21" s="114">
        <v>0</v>
      </c>
      <c r="F21" s="115">
        <f t="shared" si="0"/>
        <v>0</v>
      </c>
      <c r="G21" s="116">
        <v>0</v>
      </c>
      <c r="H21" s="97"/>
    </row>
    <row r="22" spans="1:8" x14ac:dyDescent="0.25">
      <c r="A22" s="108">
        <v>14</v>
      </c>
      <c r="B22" s="119">
        <v>518</v>
      </c>
      <c r="C22" s="128" t="s">
        <v>97</v>
      </c>
      <c r="D22" s="198">
        <v>5265</v>
      </c>
      <c r="E22" s="114">
        <v>11000</v>
      </c>
      <c r="F22" s="115">
        <v>-2061</v>
      </c>
      <c r="G22" s="116">
        <f>E22+F22</f>
        <v>8939</v>
      </c>
      <c r="H22" s="97"/>
    </row>
    <row r="23" spans="1:8" x14ac:dyDescent="0.25">
      <c r="A23" s="108">
        <v>15</v>
      </c>
      <c r="B23" s="125">
        <v>521</v>
      </c>
      <c r="C23" s="129" t="s">
        <v>98</v>
      </c>
      <c r="D23" s="198">
        <v>107260</v>
      </c>
      <c r="E23" s="114">
        <v>153284</v>
      </c>
      <c r="F23" s="115">
        <v>11976</v>
      </c>
      <c r="G23" s="116">
        <f>E23+F23</f>
        <v>165260</v>
      </c>
      <c r="H23" s="97"/>
    </row>
    <row r="24" spans="1:8" x14ac:dyDescent="0.25">
      <c r="A24" s="108">
        <v>16</v>
      </c>
      <c r="B24" s="119">
        <v>524</v>
      </c>
      <c r="C24" s="128" t="s">
        <v>99</v>
      </c>
      <c r="D24" s="198">
        <v>35983</v>
      </c>
      <c r="E24" s="114">
        <v>52014</v>
      </c>
      <c r="F24" s="115">
        <v>5669</v>
      </c>
      <c r="G24" s="116">
        <f>E24+F24</f>
        <v>57683</v>
      </c>
      <c r="H24" s="97"/>
    </row>
    <row r="25" spans="1:8" x14ac:dyDescent="0.25">
      <c r="A25" s="108">
        <v>17</v>
      </c>
      <c r="B25" s="119">
        <v>525</v>
      </c>
      <c r="C25" s="130" t="s">
        <v>100</v>
      </c>
      <c r="D25" s="198">
        <v>445</v>
      </c>
      <c r="E25" s="114">
        <v>900</v>
      </c>
      <c r="F25" s="115">
        <v>281</v>
      </c>
      <c r="G25" s="116">
        <f>E25+F25</f>
        <v>1181</v>
      </c>
      <c r="H25" s="97"/>
    </row>
    <row r="26" spans="1:8" x14ac:dyDescent="0.25">
      <c r="A26" s="108">
        <v>18</v>
      </c>
      <c r="B26" s="119">
        <v>527</v>
      </c>
      <c r="C26" s="128" t="s">
        <v>101</v>
      </c>
      <c r="D26" s="198">
        <v>3446</v>
      </c>
      <c r="E26" s="114">
        <v>5000</v>
      </c>
      <c r="F26" s="115">
        <v>582</v>
      </c>
      <c r="G26" s="116">
        <f>E26+F26</f>
        <v>5582</v>
      </c>
      <c r="H26" s="97"/>
    </row>
    <row r="27" spans="1:8" x14ac:dyDescent="0.25">
      <c r="A27" s="108">
        <v>19</v>
      </c>
      <c r="B27" s="117">
        <v>528</v>
      </c>
      <c r="C27" s="130" t="s">
        <v>102</v>
      </c>
      <c r="D27" s="198">
        <v>0</v>
      </c>
      <c r="E27" s="114">
        <v>0</v>
      </c>
      <c r="F27" s="115">
        <f t="shared" si="0"/>
        <v>0</v>
      </c>
      <c r="G27" s="116">
        <v>0</v>
      </c>
      <c r="H27" s="97"/>
    </row>
    <row r="28" spans="1:8" x14ac:dyDescent="0.25">
      <c r="A28" s="108">
        <v>20</v>
      </c>
      <c r="B28" s="112">
        <v>531</v>
      </c>
      <c r="C28" s="131" t="s">
        <v>103</v>
      </c>
      <c r="D28" s="197">
        <v>0</v>
      </c>
      <c r="E28" s="114">
        <v>15</v>
      </c>
      <c r="F28" s="115">
        <v>0</v>
      </c>
      <c r="G28" s="116">
        <f>E28+F28</f>
        <v>15</v>
      </c>
      <c r="H28" s="97"/>
    </row>
    <row r="29" spans="1:8" x14ac:dyDescent="0.25">
      <c r="A29" s="108">
        <v>21</v>
      </c>
      <c r="B29" s="132">
        <v>532</v>
      </c>
      <c r="C29" s="133" t="s">
        <v>104</v>
      </c>
      <c r="D29" s="202">
        <v>0</v>
      </c>
      <c r="E29" s="114">
        <v>0</v>
      </c>
      <c r="F29" s="115">
        <f t="shared" si="0"/>
        <v>0</v>
      </c>
      <c r="G29" s="116">
        <v>0</v>
      </c>
      <c r="H29" s="97"/>
    </row>
    <row r="30" spans="1:8" x14ac:dyDescent="0.25">
      <c r="A30" s="108">
        <v>22</v>
      </c>
      <c r="B30" s="117">
        <v>538</v>
      </c>
      <c r="C30" s="134" t="s">
        <v>105</v>
      </c>
      <c r="D30" s="198">
        <v>2075</v>
      </c>
      <c r="E30" s="114">
        <v>4800</v>
      </c>
      <c r="F30" s="115">
        <v>0</v>
      </c>
      <c r="G30" s="116">
        <f>E30+F30</f>
        <v>4800</v>
      </c>
      <c r="H30" s="97"/>
    </row>
    <row r="31" spans="1:8" x14ac:dyDescent="0.25">
      <c r="A31" s="108">
        <v>23</v>
      </c>
      <c r="B31" s="119">
        <v>541</v>
      </c>
      <c r="C31" s="128" t="s">
        <v>106</v>
      </c>
      <c r="D31" s="198">
        <v>0</v>
      </c>
      <c r="E31" s="114">
        <v>0</v>
      </c>
      <c r="F31" s="115">
        <f t="shared" si="0"/>
        <v>0</v>
      </c>
      <c r="G31" s="116">
        <v>0</v>
      </c>
      <c r="H31" s="97"/>
    </row>
    <row r="32" spans="1:8" x14ac:dyDescent="0.25">
      <c r="A32" s="108">
        <v>24</v>
      </c>
      <c r="B32" s="135">
        <v>542</v>
      </c>
      <c r="C32" s="130" t="s">
        <v>107</v>
      </c>
      <c r="D32" s="198">
        <v>0</v>
      </c>
      <c r="E32" s="114">
        <v>0</v>
      </c>
      <c r="F32" s="115">
        <f t="shared" si="0"/>
        <v>0</v>
      </c>
      <c r="G32" s="116">
        <v>0</v>
      </c>
      <c r="H32" s="97"/>
    </row>
    <row r="33" spans="1:8" x14ac:dyDescent="0.25">
      <c r="A33" s="108">
        <v>25</v>
      </c>
      <c r="B33" s="135">
        <v>543</v>
      </c>
      <c r="C33" s="130" t="s">
        <v>108</v>
      </c>
      <c r="D33" s="198">
        <v>0</v>
      </c>
      <c r="E33" s="114">
        <v>0</v>
      </c>
      <c r="F33" s="115">
        <f t="shared" si="0"/>
        <v>0</v>
      </c>
      <c r="G33" s="116">
        <v>0</v>
      </c>
      <c r="H33" s="97"/>
    </row>
    <row r="34" spans="1:8" x14ac:dyDescent="0.25">
      <c r="A34" s="136">
        <v>26</v>
      </c>
      <c r="B34" s="135">
        <v>544</v>
      </c>
      <c r="C34" s="130" t="s">
        <v>109</v>
      </c>
      <c r="D34" s="198">
        <v>0</v>
      </c>
      <c r="E34" s="114">
        <v>0</v>
      </c>
      <c r="F34" s="115">
        <f t="shared" si="0"/>
        <v>0</v>
      </c>
      <c r="G34" s="116">
        <v>0</v>
      </c>
      <c r="H34" s="137"/>
    </row>
    <row r="35" spans="1:8" x14ac:dyDescent="0.25">
      <c r="A35" s="108">
        <v>27</v>
      </c>
      <c r="B35" s="135">
        <v>547</v>
      </c>
      <c r="C35" s="130" t="s">
        <v>110</v>
      </c>
      <c r="D35" s="198">
        <v>121.3</v>
      </c>
      <c r="E35" s="114">
        <v>7</v>
      </c>
      <c r="F35" s="115">
        <v>193</v>
      </c>
      <c r="G35" s="116">
        <f>E35+F35</f>
        <v>200</v>
      </c>
      <c r="H35" s="97"/>
    </row>
    <row r="36" spans="1:8" x14ac:dyDescent="0.25">
      <c r="A36" s="136">
        <v>28</v>
      </c>
      <c r="B36" s="138">
        <v>548</v>
      </c>
      <c r="C36" s="139" t="s">
        <v>111</v>
      </c>
      <c r="D36" s="203">
        <v>0</v>
      </c>
      <c r="E36" s="114">
        <v>0</v>
      </c>
      <c r="F36" s="115">
        <f t="shared" si="0"/>
        <v>0</v>
      </c>
      <c r="G36" s="116">
        <v>0</v>
      </c>
      <c r="H36" s="137"/>
    </row>
    <row r="37" spans="1:8" x14ac:dyDescent="0.25">
      <c r="A37" s="108">
        <v>29</v>
      </c>
      <c r="B37" s="125">
        <v>551</v>
      </c>
      <c r="C37" s="129" t="s">
        <v>112</v>
      </c>
      <c r="D37" s="198">
        <v>4244</v>
      </c>
      <c r="E37" s="114">
        <v>6206</v>
      </c>
      <c r="F37" s="115">
        <v>158</v>
      </c>
      <c r="G37" s="116">
        <f>E37+F37</f>
        <v>6364</v>
      </c>
      <c r="H37" s="97"/>
    </row>
    <row r="38" spans="1:8" x14ac:dyDescent="0.25">
      <c r="A38" s="108">
        <v>30</v>
      </c>
      <c r="B38" s="135">
        <v>552</v>
      </c>
      <c r="C38" s="130" t="s">
        <v>113</v>
      </c>
      <c r="D38" s="198">
        <v>0</v>
      </c>
      <c r="E38" s="114">
        <v>0</v>
      </c>
      <c r="F38" s="115">
        <f t="shared" si="0"/>
        <v>0</v>
      </c>
      <c r="G38" s="116">
        <v>0</v>
      </c>
      <c r="H38" s="97"/>
    </row>
    <row r="39" spans="1:8" x14ac:dyDescent="0.25">
      <c r="A39" s="108">
        <v>31</v>
      </c>
      <c r="B39" s="135">
        <v>553</v>
      </c>
      <c r="C39" s="130" t="s">
        <v>114</v>
      </c>
      <c r="D39" s="198">
        <v>0</v>
      </c>
      <c r="E39" s="114">
        <v>0</v>
      </c>
      <c r="F39" s="115">
        <f t="shared" si="0"/>
        <v>0</v>
      </c>
      <c r="G39" s="116">
        <v>0</v>
      </c>
      <c r="H39" s="1"/>
    </row>
    <row r="40" spans="1:8" x14ac:dyDescent="0.25">
      <c r="A40" s="136">
        <v>32</v>
      </c>
      <c r="B40" s="135">
        <v>554</v>
      </c>
      <c r="C40" s="130" t="s">
        <v>115</v>
      </c>
      <c r="D40" s="198">
        <v>0</v>
      </c>
      <c r="E40" s="114">
        <v>0</v>
      </c>
      <c r="F40" s="115">
        <f t="shared" si="0"/>
        <v>0</v>
      </c>
      <c r="G40" s="116">
        <v>0</v>
      </c>
      <c r="H40" s="140"/>
    </row>
    <row r="41" spans="1:8" x14ac:dyDescent="0.25">
      <c r="A41" s="108">
        <v>33</v>
      </c>
      <c r="B41" s="135">
        <v>555</v>
      </c>
      <c r="C41" s="130" t="s">
        <v>116</v>
      </c>
      <c r="D41" s="198">
        <v>0</v>
      </c>
      <c r="E41" s="114">
        <v>0</v>
      </c>
      <c r="F41" s="115">
        <f t="shared" si="0"/>
        <v>0</v>
      </c>
      <c r="G41" s="116">
        <v>0</v>
      </c>
      <c r="H41" s="1"/>
    </row>
    <row r="42" spans="1:8" x14ac:dyDescent="0.25">
      <c r="A42" s="141">
        <v>34</v>
      </c>
      <c r="B42" s="138">
        <v>556</v>
      </c>
      <c r="C42" s="139" t="s">
        <v>117</v>
      </c>
      <c r="D42" s="203">
        <v>0</v>
      </c>
      <c r="E42" s="114">
        <v>200</v>
      </c>
      <c r="F42" s="115">
        <v>0</v>
      </c>
      <c r="G42" s="116">
        <f>E42+F42</f>
        <v>200</v>
      </c>
      <c r="H42" s="1"/>
    </row>
    <row r="43" spans="1:8" x14ac:dyDescent="0.25">
      <c r="A43" s="136">
        <v>35</v>
      </c>
      <c r="B43" s="135">
        <v>557</v>
      </c>
      <c r="C43" s="130" t="s">
        <v>118</v>
      </c>
      <c r="D43" s="198">
        <v>0</v>
      </c>
      <c r="E43" s="114">
        <v>120</v>
      </c>
      <c r="F43" s="115">
        <v>0</v>
      </c>
      <c r="G43" s="116">
        <f>E43+F43</f>
        <v>120</v>
      </c>
      <c r="H43" s="140"/>
    </row>
    <row r="44" spans="1:8" x14ac:dyDescent="0.25">
      <c r="A44" s="143">
        <v>36</v>
      </c>
      <c r="B44" s="144">
        <v>558</v>
      </c>
      <c r="C44" s="145" t="s">
        <v>119</v>
      </c>
      <c r="D44" s="203">
        <v>354</v>
      </c>
      <c r="E44" s="114">
        <v>3500</v>
      </c>
      <c r="F44" s="115">
        <v>-700</v>
      </c>
      <c r="G44" s="116">
        <f>E44+F44</f>
        <v>2800</v>
      </c>
      <c r="H44" s="140"/>
    </row>
    <row r="45" spans="1:8" x14ac:dyDescent="0.25">
      <c r="A45" s="136">
        <v>37</v>
      </c>
      <c r="B45" s="138">
        <v>549</v>
      </c>
      <c r="C45" s="139" t="s">
        <v>120</v>
      </c>
      <c r="D45" s="203">
        <v>1571</v>
      </c>
      <c r="E45" s="114">
        <v>2500</v>
      </c>
      <c r="F45" s="115">
        <v>0</v>
      </c>
      <c r="G45" s="116">
        <f>E45+F45</f>
        <v>2500</v>
      </c>
      <c r="H45" s="137"/>
    </row>
    <row r="46" spans="1:8" x14ac:dyDescent="0.25">
      <c r="A46" s="108">
        <v>38</v>
      </c>
      <c r="B46" s="231" t="s">
        <v>121</v>
      </c>
      <c r="C46" s="231"/>
      <c r="D46" s="204">
        <f>D47+D48+D49++D50+D51</f>
        <v>1.5</v>
      </c>
      <c r="E46" s="109">
        <f>E49</f>
        <v>200</v>
      </c>
      <c r="F46" s="110">
        <v>-190</v>
      </c>
      <c r="G46" s="111">
        <f>E46+F46</f>
        <v>10</v>
      </c>
      <c r="H46" s="97"/>
    </row>
    <row r="47" spans="1:8" x14ac:dyDescent="0.25">
      <c r="A47" s="141">
        <v>39</v>
      </c>
      <c r="B47" s="144">
        <v>561</v>
      </c>
      <c r="C47" s="146" t="s">
        <v>122</v>
      </c>
      <c r="D47" s="203">
        <v>0</v>
      </c>
      <c r="E47" s="114"/>
      <c r="F47" s="115">
        <f t="shared" si="0"/>
        <v>0</v>
      </c>
      <c r="G47" s="116">
        <v>0</v>
      </c>
      <c r="H47" s="97"/>
    </row>
    <row r="48" spans="1:8" x14ac:dyDescent="0.25">
      <c r="A48" s="143">
        <v>40</v>
      </c>
      <c r="B48" s="144">
        <v>562</v>
      </c>
      <c r="C48" s="145" t="s">
        <v>123</v>
      </c>
      <c r="D48" s="203">
        <v>0</v>
      </c>
      <c r="E48" s="109"/>
      <c r="F48" s="115">
        <f t="shared" si="0"/>
        <v>0</v>
      </c>
      <c r="G48" s="116">
        <v>0</v>
      </c>
      <c r="H48" s="140"/>
    </row>
    <row r="49" spans="1:8" x14ac:dyDescent="0.25">
      <c r="A49" s="143">
        <v>41</v>
      </c>
      <c r="B49" s="144">
        <v>563</v>
      </c>
      <c r="C49" s="145" t="s">
        <v>124</v>
      </c>
      <c r="D49" s="203">
        <v>1.5</v>
      </c>
      <c r="E49" s="114">
        <v>200</v>
      </c>
      <c r="F49" s="115">
        <v>-190</v>
      </c>
      <c r="G49" s="116">
        <f>E49+F49</f>
        <v>10</v>
      </c>
      <c r="H49" s="140"/>
    </row>
    <row r="50" spans="1:8" x14ac:dyDescent="0.25">
      <c r="A50" s="143">
        <v>42</v>
      </c>
      <c r="B50" s="144">
        <v>564</v>
      </c>
      <c r="C50" s="145" t="s">
        <v>125</v>
      </c>
      <c r="D50" s="203">
        <v>0</v>
      </c>
      <c r="E50" s="109"/>
      <c r="F50" s="115">
        <f t="shared" si="0"/>
        <v>0</v>
      </c>
      <c r="G50" s="116">
        <v>0</v>
      </c>
      <c r="H50" s="140"/>
    </row>
    <row r="51" spans="1:8" x14ac:dyDescent="0.25">
      <c r="A51" s="143">
        <v>43</v>
      </c>
      <c r="B51" s="144">
        <v>569</v>
      </c>
      <c r="C51" s="145" t="s">
        <v>126</v>
      </c>
      <c r="D51" s="203">
        <v>0</v>
      </c>
      <c r="E51" s="114">
        <v>0</v>
      </c>
      <c r="F51" s="115">
        <f t="shared" si="0"/>
        <v>0</v>
      </c>
      <c r="G51" s="116">
        <v>0</v>
      </c>
      <c r="H51" s="140"/>
    </row>
    <row r="52" spans="1:8" x14ac:dyDescent="0.25">
      <c r="A52" s="108">
        <v>44</v>
      </c>
      <c r="B52" s="231" t="s">
        <v>127</v>
      </c>
      <c r="C52" s="231"/>
      <c r="D52" s="204">
        <v>0</v>
      </c>
      <c r="E52" s="109">
        <v>0</v>
      </c>
      <c r="F52" s="147">
        <f t="shared" si="0"/>
        <v>0</v>
      </c>
      <c r="G52" s="214">
        <v>0</v>
      </c>
      <c r="H52" s="97"/>
    </row>
    <row r="53" spans="1:8" x14ac:dyDescent="0.25">
      <c r="A53" s="143">
        <v>45</v>
      </c>
      <c r="B53" s="144">
        <v>571</v>
      </c>
      <c r="C53" s="145" t="s">
        <v>128</v>
      </c>
      <c r="D53" s="203">
        <v>0</v>
      </c>
      <c r="E53" s="114">
        <v>0</v>
      </c>
      <c r="F53" s="115">
        <f t="shared" si="0"/>
        <v>0</v>
      </c>
      <c r="G53" s="116">
        <v>0</v>
      </c>
      <c r="H53" s="140"/>
    </row>
    <row r="54" spans="1:8" x14ac:dyDescent="0.25">
      <c r="A54" s="141">
        <v>46</v>
      </c>
      <c r="B54" s="144">
        <v>572</v>
      </c>
      <c r="C54" s="145" t="s">
        <v>129</v>
      </c>
      <c r="D54" s="203">
        <v>0</v>
      </c>
      <c r="E54" s="114">
        <v>0</v>
      </c>
      <c r="F54" s="115">
        <f t="shared" si="0"/>
        <v>0</v>
      </c>
      <c r="G54" s="116">
        <v>0</v>
      </c>
      <c r="H54" s="1"/>
    </row>
    <row r="55" spans="1:8" x14ac:dyDescent="0.25">
      <c r="A55" s="108">
        <v>47</v>
      </c>
      <c r="B55" s="232" t="s">
        <v>130</v>
      </c>
      <c r="C55" s="232"/>
      <c r="D55" s="204">
        <v>0</v>
      </c>
      <c r="E55" s="109">
        <v>0</v>
      </c>
      <c r="F55" s="147">
        <f t="shared" si="0"/>
        <v>0</v>
      </c>
      <c r="G55" s="111">
        <v>0</v>
      </c>
      <c r="H55" s="1"/>
    </row>
    <row r="56" spans="1:8" x14ac:dyDescent="0.25">
      <c r="A56" s="108">
        <v>48</v>
      </c>
      <c r="B56" s="117">
        <v>591</v>
      </c>
      <c r="C56" s="148" t="s">
        <v>131</v>
      </c>
      <c r="D56" s="198">
        <v>0</v>
      </c>
      <c r="E56" s="114">
        <v>0</v>
      </c>
      <c r="F56" s="115">
        <f t="shared" si="0"/>
        <v>0</v>
      </c>
      <c r="G56" s="116">
        <v>0</v>
      </c>
      <c r="H56" s="1"/>
    </row>
    <row r="57" spans="1:8" x14ac:dyDescent="0.25">
      <c r="A57" s="108">
        <v>49</v>
      </c>
      <c r="B57" s="149">
        <v>595</v>
      </c>
      <c r="C57" s="150" t="s">
        <v>132</v>
      </c>
      <c r="D57" s="203">
        <v>0</v>
      </c>
      <c r="E57" s="114">
        <v>0</v>
      </c>
      <c r="F57" s="115">
        <f t="shared" si="0"/>
        <v>0</v>
      </c>
      <c r="G57" s="116">
        <v>0</v>
      </c>
      <c r="H57" s="1"/>
    </row>
    <row r="58" spans="1:8" x14ac:dyDescent="0.25">
      <c r="A58" s="108">
        <v>50</v>
      </c>
      <c r="B58" s="233" t="s">
        <v>133</v>
      </c>
      <c r="C58" s="233"/>
      <c r="D58" s="196">
        <f>D59+D75+D81</f>
        <v>185813</v>
      </c>
      <c r="E58" s="109">
        <f>E59+E75+E81</f>
        <v>269416</v>
      </c>
      <c r="F58" s="110">
        <f>F59++F75+F81</f>
        <v>13934</v>
      </c>
      <c r="G58" s="111">
        <f>G59+G75+G81</f>
        <v>283350</v>
      </c>
      <c r="H58" s="1"/>
    </row>
    <row r="59" spans="1:8" x14ac:dyDescent="0.25">
      <c r="A59" s="108">
        <v>51</v>
      </c>
      <c r="B59" s="231" t="s">
        <v>134</v>
      </c>
      <c r="C59" s="231"/>
      <c r="D59" s="204">
        <f>D61+D62+D66+D73+D74</f>
        <v>77740.5</v>
      </c>
      <c r="E59" s="109">
        <f>E61+E73+E74</f>
        <v>124500</v>
      </c>
      <c r="F59" s="110">
        <f>F61+F62+F66+F73+F74</f>
        <v>-12107</v>
      </c>
      <c r="G59" s="111">
        <f>E59+F59</f>
        <v>112393</v>
      </c>
      <c r="H59" s="1"/>
    </row>
    <row r="60" spans="1:8" x14ac:dyDescent="0.25">
      <c r="A60" s="108">
        <v>52</v>
      </c>
      <c r="B60" s="135">
        <v>601</v>
      </c>
      <c r="C60" s="130" t="s">
        <v>135</v>
      </c>
      <c r="D60" s="198">
        <v>0</v>
      </c>
      <c r="E60" s="114"/>
      <c r="F60" s="115">
        <f t="shared" si="0"/>
        <v>0</v>
      </c>
      <c r="G60" s="142"/>
      <c r="H60" s="1"/>
    </row>
    <row r="61" spans="1:8" x14ac:dyDescent="0.25">
      <c r="A61" s="108">
        <v>53</v>
      </c>
      <c r="B61" s="135">
        <v>602</v>
      </c>
      <c r="C61" s="130" t="s">
        <v>136</v>
      </c>
      <c r="D61" s="198">
        <v>76693</v>
      </c>
      <c r="E61" s="114">
        <v>110000</v>
      </c>
      <c r="F61" s="115">
        <v>613</v>
      </c>
      <c r="G61" s="142">
        <f>E61+F61</f>
        <v>110613</v>
      </c>
      <c r="H61" s="1"/>
    </row>
    <row r="62" spans="1:8" x14ac:dyDescent="0.25">
      <c r="A62" s="136">
        <v>54</v>
      </c>
      <c r="B62" s="138">
        <v>603</v>
      </c>
      <c r="C62" s="139" t="s">
        <v>137</v>
      </c>
      <c r="D62" s="203">
        <v>47.5</v>
      </c>
      <c r="E62" s="114">
        <v>0</v>
      </c>
      <c r="F62" s="115">
        <v>80</v>
      </c>
      <c r="G62" s="142">
        <f>E62+F62</f>
        <v>80</v>
      </c>
      <c r="H62" s="140"/>
    </row>
    <row r="63" spans="1:8" x14ac:dyDescent="0.25">
      <c r="A63" s="108">
        <v>55</v>
      </c>
      <c r="B63" s="138">
        <v>604</v>
      </c>
      <c r="C63" s="139" t="s">
        <v>138</v>
      </c>
      <c r="D63" s="203">
        <v>0</v>
      </c>
      <c r="E63" s="114"/>
      <c r="F63" s="115">
        <f t="shared" si="0"/>
        <v>0</v>
      </c>
      <c r="G63" s="142"/>
      <c r="H63" s="1"/>
    </row>
    <row r="64" spans="1:8" x14ac:dyDescent="0.25">
      <c r="A64" s="108">
        <v>56</v>
      </c>
      <c r="B64" s="138">
        <v>609</v>
      </c>
      <c r="C64" s="139" t="s">
        <v>139</v>
      </c>
      <c r="D64" s="203">
        <v>0</v>
      </c>
      <c r="E64" s="109"/>
      <c r="F64" s="115">
        <f t="shared" si="0"/>
        <v>0</v>
      </c>
      <c r="G64" s="142"/>
      <c r="H64" s="1"/>
    </row>
    <row r="65" spans="1:8" x14ac:dyDescent="0.25">
      <c r="A65" s="108"/>
      <c r="B65" s="138">
        <v>621</v>
      </c>
      <c r="C65" s="139" t="s">
        <v>140</v>
      </c>
      <c r="D65" s="203">
        <v>0</v>
      </c>
      <c r="E65" s="109"/>
      <c r="F65" s="115">
        <f t="shared" si="0"/>
        <v>0</v>
      </c>
      <c r="G65" s="142"/>
      <c r="H65" s="1"/>
    </row>
    <row r="66" spans="1:8" x14ac:dyDescent="0.25">
      <c r="A66" s="108">
        <v>57</v>
      </c>
      <c r="B66" s="119">
        <v>641</v>
      </c>
      <c r="C66" s="128" t="s">
        <v>106</v>
      </c>
      <c r="D66" s="198">
        <v>196</v>
      </c>
      <c r="E66" s="114">
        <v>0</v>
      </c>
      <c r="F66" s="115">
        <v>200</v>
      </c>
      <c r="G66" s="142">
        <f>E66+F66</f>
        <v>200</v>
      </c>
      <c r="H66" s="1"/>
    </row>
    <row r="67" spans="1:8" x14ac:dyDescent="0.25">
      <c r="A67" s="108">
        <v>58</v>
      </c>
      <c r="B67" s="135">
        <v>642</v>
      </c>
      <c r="C67" s="130" t="s">
        <v>107</v>
      </c>
      <c r="D67" s="198">
        <v>0</v>
      </c>
      <c r="E67" s="114"/>
      <c r="F67" s="115">
        <f t="shared" si="0"/>
        <v>0</v>
      </c>
      <c r="G67" s="142"/>
      <c r="H67" s="1"/>
    </row>
    <row r="68" spans="1:8" x14ac:dyDescent="0.25">
      <c r="A68" s="108">
        <v>59</v>
      </c>
      <c r="B68" s="135">
        <v>643</v>
      </c>
      <c r="C68" s="130" t="s">
        <v>141</v>
      </c>
      <c r="D68" s="198">
        <v>0</v>
      </c>
      <c r="E68" s="114"/>
      <c r="F68" s="115">
        <f t="shared" si="0"/>
        <v>0</v>
      </c>
      <c r="G68" s="142"/>
      <c r="H68" s="1"/>
    </row>
    <row r="69" spans="1:8" x14ac:dyDescent="0.25">
      <c r="A69" s="108">
        <v>60</v>
      </c>
      <c r="B69" s="151">
        <v>644</v>
      </c>
      <c r="C69" s="130" t="s">
        <v>142</v>
      </c>
      <c r="D69" s="198">
        <v>0</v>
      </c>
      <c r="E69" s="109"/>
      <c r="F69" s="115">
        <f t="shared" si="0"/>
        <v>0</v>
      </c>
      <c r="G69" s="142"/>
      <c r="H69" s="1"/>
    </row>
    <row r="70" spans="1:8" x14ac:dyDescent="0.25">
      <c r="A70" s="108">
        <v>61</v>
      </c>
      <c r="B70" s="151">
        <v>645</v>
      </c>
      <c r="C70" s="134" t="s">
        <v>143</v>
      </c>
      <c r="D70" s="198">
        <v>0</v>
      </c>
      <c r="E70" s="109"/>
      <c r="F70" s="115">
        <f t="shared" si="0"/>
        <v>0</v>
      </c>
      <c r="G70" s="142"/>
      <c r="H70" s="1"/>
    </row>
    <row r="71" spans="1:8" x14ac:dyDescent="0.25">
      <c r="A71" s="108">
        <v>62</v>
      </c>
      <c r="B71" s="151">
        <v>646</v>
      </c>
      <c r="C71" s="134" t="s">
        <v>144</v>
      </c>
      <c r="D71" s="198">
        <v>0</v>
      </c>
      <c r="E71" s="109"/>
      <c r="F71" s="115">
        <f t="shared" si="0"/>
        <v>0</v>
      </c>
      <c r="G71" s="142"/>
      <c r="H71" s="1"/>
    </row>
    <row r="72" spans="1:8" x14ac:dyDescent="0.25">
      <c r="A72" s="108">
        <v>63</v>
      </c>
      <c r="B72" s="151">
        <v>647</v>
      </c>
      <c r="C72" s="134" t="s">
        <v>145</v>
      </c>
      <c r="D72" s="198">
        <v>0</v>
      </c>
      <c r="E72" s="109"/>
      <c r="F72" s="115">
        <f t="shared" si="0"/>
        <v>0</v>
      </c>
      <c r="G72" s="142"/>
      <c r="H72" s="1"/>
    </row>
    <row r="73" spans="1:8" x14ac:dyDescent="0.25">
      <c r="A73" s="108">
        <v>64</v>
      </c>
      <c r="B73" s="152">
        <v>648</v>
      </c>
      <c r="C73" s="153" t="s">
        <v>146</v>
      </c>
      <c r="D73" s="198">
        <v>50</v>
      </c>
      <c r="E73" s="114">
        <v>12000</v>
      </c>
      <c r="F73" s="115">
        <v>-12000</v>
      </c>
      <c r="G73" s="142">
        <f>E73+F73</f>
        <v>0</v>
      </c>
      <c r="H73" s="1"/>
    </row>
    <row r="74" spans="1:8" x14ac:dyDescent="0.25">
      <c r="A74" s="108">
        <v>65</v>
      </c>
      <c r="B74" s="144">
        <v>649</v>
      </c>
      <c r="C74" s="145" t="s">
        <v>147</v>
      </c>
      <c r="D74" s="203">
        <v>754</v>
      </c>
      <c r="E74" s="114">
        <v>2500</v>
      </c>
      <c r="F74" s="115">
        <v>-1000</v>
      </c>
      <c r="G74" s="142">
        <f>E74+F74</f>
        <v>1500</v>
      </c>
      <c r="H74" s="1"/>
    </row>
    <row r="75" spans="1:8" x14ac:dyDescent="0.25">
      <c r="A75" s="108">
        <v>66</v>
      </c>
      <c r="B75" s="232" t="s">
        <v>148</v>
      </c>
      <c r="C75" s="230"/>
      <c r="D75" s="196">
        <f>D76+D77+D78+D79+D80</f>
        <v>16.5</v>
      </c>
      <c r="E75" s="109">
        <f>E77+E78</f>
        <v>130</v>
      </c>
      <c r="F75" s="110">
        <f>F76+F77+F78+F79+F80</f>
        <v>-105</v>
      </c>
      <c r="G75" s="111">
        <v>25</v>
      </c>
      <c r="H75" s="1"/>
    </row>
    <row r="76" spans="1:8" x14ac:dyDescent="0.25">
      <c r="A76" s="108">
        <v>67</v>
      </c>
      <c r="B76" s="144">
        <v>661</v>
      </c>
      <c r="C76" s="154" t="s">
        <v>149</v>
      </c>
      <c r="D76" s="199">
        <v>0</v>
      </c>
      <c r="E76" s="114"/>
      <c r="F76" s="115">
        <f t="shared" ref="F76:F80" si="1">G76-E76</f>
        <v>0</v>
      </c>
      <c r="G76" s="142"/>
      <c r="H76" s="1"/>
    </row>
    <row r="77" spans="1:8" x14ac:dyDescent="0.25">
      <c r="A77" s="108">
        <v>68</v>
      </c>
      <c r="B77" s="144">
        <v>662</v>
      </c>
      <c r="C77" s="145" t="s">
        <v>123</v>
      </c>
      <c r="D77" s="203">
        <v>13</v>
      </c>
      <c r="E77" s="114">
        <v>80</v>
      </c>
      <c r="F77" s="115">
        <v>-60</v>
      </c>
      <c r="G77" s="142">
        <f>E77+F77</f>
        <v>20</v>
      </c>
      <c r="H77" s="1"/>
    </row>
    <row r="78" spans="1:8" x14ac:dyDescent="0.25">
      <c r="A78" s="108">
        <v>69</v>
      </c>
      <c r="B78" s="144">
        <v>663</v>
      </c>
      <c r="C78" s="145" t="s">
        <v>150</v>
      </c>
      <c r="D78" s="203">
        <v>3.5</v>
      </c>
      <c r="E78" s="114">
        <v>50</v>
      </c>
      <c r="F78" s="115">
        <v>-45</v>
      </c>
      <c r="G78" s="142">
        <f>E78+F78</f>
        <v>5</v>
      </c>
      <c r="H78" s="1"/>
    </row>
    <row r="79" spans="1:8" x14ac:dyDescent="0.25">
      <c r="A79" s="108">
        <v>70</v>
      </c>
      <c r="B79" s="144">
        <v>664</v>
      </c>
      <c r="C79" s="145" t="s">
        <v>151</v>
      </c>
      <c r="D79" s="203">
        <v>0</v>
      </c>
      <c r="E79" s="109"/>
      <c r="F79" s="115">
        <f t="shared" si="1"/>
        <v>0</v>
      </c>
      <c r="G79" s="142"/>
      <c r="H79" s="1"/>
    </row>
    <row r="80" spans="1:8" x14ac:dyDescent="0.25">
      <c r="A80" s="108">
        <v>74</v>
      </c>
      <c r="B80" s="144">
        <v>669</v>
      </c>
      <c r="C80" s="145" t="s">
        <v>152</v>
      </c>
      <c r="D80" s="203">
        <v>0</v>
      </c>
      <c r="E80" s="109"/>
      <c r="F80" s="115">
        <f t="shared" si="1"/>
        <v>0</v>
      </c>
      <c r="G80" s="142"/>
      <c r="H80" s="1"/>
    </row>
    <row r="81" spans="1:9" x14ac:dyDescent="0.25">
      <c r="A81" s="108">
        <v>72</v>
      </c>
      <c r="B81" s="231" t="s">
        <v>153</v>
      </c>
      <c r="C81" s="231"/>
      <c r="D81" s="204">
        <f>D82+D83</f>
        <v>108056</v>
      </c>
      <c r="E81" s="109">
        <f>E82+E83</f>
        <v>144786</v>
      </c>
      <c r="F81" s="110">
        <f>F82+F83</f>
        <v>26146</v>
      </c>
      <c r="G81" s="111">
        <f>E81+F81</f>
        <v>170932</v>
      </c>
      <c r="H81" s="1"/>
    </row>
    <row r="82" spans="1:9" x14ac:dyDescent="0.25">
      <c r="A82" s="108">
        <v>73</v>
      </c>
      <c r="B82" s="144">
        <v>671</v>
      </c>
      <c r="C82" s="145" t="s">
        <v>154</v>
      </c>
      <c r="D82" s="203">
        <v>4500</v>
      </c>
      <c r="E82" s="114">
        <v>4500</v>
      </c>
      <c r="F82" s="115">
        <v>-114</v>
      </c>
      <c r="G82" s="142">
        <f>E82+F82</f>
        <v>4386</v>
      </c>
      <c r="H82" s="1"/>
    </row>
    <row r="83" spans="1:9" x14ac:dyDescent="0.25">
      <c r="A83" s="108">
        <v>74</v>
      </c>
      <c r="B83" s="206">
        <v>672</v>
      </c>
      <c r="C83" s="207" t="s">
        <v>155</v>
      </c>
      <c r="D83" s="208">
        <v>103556</v>
      </c>
      <c r="E83" s="209">
        <v>140286</v>
      </c>
      <c r="F83" s="210">
        <v>26260</v>
      </c>
      <c r="G83" s="211" t="s">
        <v>156</v>
      </c>
      <c r="H83" s="212" t="s">
        <v>157</v>
      </c>
      <c r="I83" s="213"/>
    </row>
    <row r="84" spans="1:9" ht="15.75" thickBot="1" x14ac:dyDescent="0.3">
      <c r="A84" s="155">
        <v>75</v>
      </c>
      <c r="B84" s="156"/>
      <c r="C84" s="157" t="s">
        <v>158</v>
      </c>
      <c r="D84" s="205">
        <f>D58-D9</f>
        <v>8797.6000000000058</v>
      </c>
      <c r="E84" s="158">
        <f>E58-E9</f>
        <v>0</v>
      </c>
      <c r="F84" s="159">
        <v>0</v>
      </c>
      <c r="G84" s="160">
        <f>G58-G9</f>
        <v>0</v>
      </c>
      <c r="H84" s="212" t="s">
        <v>159</v>
      </c>
      <c r="I84" s="213"/>
    </row>
    <row r="85" spans="1:9" x14ac:dyDescent="0.25">
      <c r="A85" s="161"/>
      <c r="B85" s="162"/>
      <c r="C85" s="127"/>
      <c r="D85" s="127"/>
      <c r="E85" s="127"/>
      <c r="F85" s="1"/>
      <c r="G85" s="1"/>
      <c r="H85" s="1"/>
    </row>
    <row r="86" spans="1:9" x14ac:dyDescent="0.25">
      <c r="A86" s="163" t="s">
        <v>160</v>
      </c>
      <c r="B86" s="221" t="s">
        <v>161</v>
      </c>
      <c r="C86" s="222"/>
      <c r="D86" s="222"/>
      <c r="E86" s="222"/>
      <c r="F86" s="222"/>
      <c r="G86" s="222"/>
      <c r="H86" s="223"/>
    </row>
  </sheetData>
  <mergeCells count="13">
    <mergeCell ref="A3:I4"/>
    <mergeCell ref="B86:H86"/>
    <mergeCell ref="A6:G6"/>
    <mergeCell ref="A7:E7"/>
    <mergeCell ref="B9:C9"/>
    <mergeCell ref="B10:C10"/>
    <mergeCell ref="B46:C46"/>
    <mergeCell ref="B52:C52"/>
    <mergeCell ref="B55:C55"/>
    <mergeCell ref="B58:C58"/>
    <mergeCell ref="B59:C59"/>
    <mergeCell ref="B75:C75"/>
    <mergeCell ref="B81:C81"/>
  </mergeCells>
  <pageMargins left="0.7" right="0.7" top="0.78740157499999996" bottom="0.78740157499999996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0"/>
  <sheetViews>
    <sheetView view="pageBreakPreview" zoomScale="60" zoomScaleNormal="100" workbookViewId="0">
      <selection activeCell="F28" sqref="F28"/>
    </sheetView>
  </sheetViews>
  <sheetFormatPr defaultRowHeight="15" x14ac:dyDescent="0.25"/>
  <cols>
    <col min="1" max="1" width="14.28515625" customWidth="1"/>
    <col min="2" max="2" width="13.7109375" customWidth="1"/>
    <col min="3" max="3" width="14.28515625" customWidth="1"/>
    <col min="4" max="4" width="13.28515625" customWidth="1"/>
    <col min="5" max="5" width="12.85546875" customWidth="1"/>
    <col min="6" max="6" width="13.7109375" customWidth="1"/>
    <col min="7" max="7" width="10.85546875" customWidth="1"/>
    <col min="8" max="8" width="15.85546875" customWidth="1"/>
  </cols>
  <sheetData>
    <row r="3" spans="1:8" ht="15.75" x14ac:dyDescent="0.25">
      <c r="A3" s="234" t="s">
        <v>162</v>
      </c>
      <c r="B3" s="235"/>
      <c r="C3" s="235"/>
      <c r="D3" s="235"/>
      <c r="E3" s="236"/>
      <c r="F3" s="236"/>
      <c r="G3" s="236"/>
      <c r="H3" s="225"/>
    </row>
    <row r="4" spans="1:8" ht="15.75" thickBot="1" x14ac:dyDescent="0.3">
      <c r="A4" s="1" t="s">
        <v>163</v>
      </c>
      <c r="B4" s="1"/>
      <c r="C4" s="1"/>
      <c r="D4" s="1"/>
      <c r="E4" s="1"/>
      <c r="F4" s="1"/>
      <c r="G4" s="1"/>
      <c r="H4" s="1"/>
    </row>
    <row r="5" spans="1:8" ht="15.75" thickBot="1" x14ac:dyDescent="0.3">
      <c r="A5" s="164"/>
      <c r="B5" s="165">
        <v>2013</v>
      </c>
      <c r="C5" s="165">
        <v>2012</v>
      </c>
      <c r="D5" s="165">
        <v>2011</v>
      </c>
      <c r="E5" s="166">
        <v>2010</v>
      </c>
      <c r="F5" s="167">
        <v>2009</v>
      </c>
      <c r="G5" s="168" t="s">
        <v>164</v>
      </c>
      <c r="H5" s="168" t="s">
        <v>165</v>
      </c>
    </row>
    <row r="6" spans="1:8" x14ac:dyDescent="0.25">
      <c r="A6" s="169" t="s">
        <v>166</v>
      </c>
      <c r="B6" s="170">
        <v>9882896.6199999992</v>
      </c>
      <c r="C6" s="170">
        <v>8518620.5099999998</v>
      </c>
      <c r="D6" s="170">
        <v>6497020.2800000003</v>
      </c>
      <c r="E6" s="171">
        <v>6715990.9699999997</v>
      </c>
      <c r="F6" s="172">
        <v>6810031.96</v>
      </c>
      <c r="G6" s="173">
        <f t="shared" ref="G6:G18" si="0">C6/D6</f>
        <v>1.3111580605994353</v>
      </c>
      <c r="H6" s="173">
        <f>B6/C6</f>
        <v>1.1601522345547002</v>
      </c>
    </row>
    <row r="7" spans="1:8" x14ac:dyDescent="0.25">
      <c r="A7" s="174" t="s">
        <v>167</v>
      </c>
      <c r="B7" s="175">
        <v>9473269.1500000004</v>
      </c>
      <c r="C7" s="175">
        <v>8527158.5600000005</v>
      </c>
      <c r="D7" s="175">
        <v>6956312.79</v>
      </c>
      <c r="E7" s="71">
        <v>6236233.3499999996</v>
      </c>
      <c r="F7" s="72">
        <v>6571869.3300000001</v>
      </c>
      <c r="G7" s="173">
        <f t="shared" si="0"/>
        <v>1.2258158621415298</v>
      </c>
      <c r="H7" s="173">
        <f t="shared" ref="H7:H18" si="1">B7/C7</f>
        <v>1.1109526207754721</v>
      </c>
    </row>
    <row r="8" spans="1:8" x14ac:dyDescent="0.25">
      <c r="A8" s="174" t="s">
        <v>168</v>
      </c>
      <c r="B8" s="175">
        <v>9292909.0700000003</v>
      </c>
      <c r="C8" s="175">
        <v>8396877.7699999996</v>
      </c>
      <c r="D8" s="175">
        <v>7475920.29</v>
      </c>
      <c r="E8" s="71">
        <v>6931059.0700000003</v>
      </c>
      <c r="F8" s="72">
        <v>6230594.4199999999</v>
      </c>
      <c r="G8" s="173">
        <f t="shared" si="0"/>
        <v>1.1231898474401738</v>
      </c>
      <c r="H8" s="173">
        <f t="shared" si="1"/>
        <v>1.1067100563499093</v>
      </c>
    </row>
    <row r="9" spans="1:8" x14ac:dyDescent="0.25">
      <c r="A9" s="174" t="s">
        <v>169</v>
      </c>
      <c r="B9" s="175">
        <v>8834891.9399999995</v>
      </c>
      <c r="C9" s="175">
        <v>10098183.76</v>
      </c>
      <c r="D9" s="175">
        <v>6431244</v>
      </c>
      <c r="E9" s="71">
        <v>6581944.96</v>
      </c>
      <c r="F9" s="72">
        <v>6039094.3700000001</v>
      </c>
      <c r="G9" s="173">
        <f t="shared" si="0"/>
        <v>1.5701758104652848</v>
      </c>
      <c r="H9" s="173">
        <f t="shared" si="1"/>
        <v>0.87489910561896922</v>
      </c>
    </row>
    <row r="10" spans="1:8" x14ac:dyDescent="0.25">
      <c r="A10" s="174" t="s">
        <v>170</v>
      </c>
      <c r="B10" s="175">
        <v>9092043.9000000004</v>
      </c>
      <c r="C10" s="175">
        <v>9659560.1400000006</v>
      </c>
      <c r="D10" s="175">
        <v>7852805.0300000003</v>
      </c>
      <c r="E10" s="71">
        <v>6467916.0300000003</v>
      </c>
      <c r="F10" s="72">
        <v>7159428.9199999999</v>
      </c>
      <c r="G10" s="173">
        <f t="shared" si="0"/>
        <v>1.2300776732769589</v>
      </c>
      <c r="H10" s="173">
        <f t="shared" si="1"/>
        <v>0.94124823161978888</v>
      </c>
    </row>
    <row r="11" spans="1:8" x14ac:dyDescent="0.25">
      <c r="A11" s="174" t="s">
        <v>171</v>
      </c>
      <c r="B11" s="175">
        <v>8591604</v>
      </c>
      <c r="C11" s="175">
        <v>4710129.84</v>
      </c>
      <c r="D11" s="175">
        <v>6843949</v>
      </c>
      <c r="E11" s="176">
        <v>7007421.3700000001</v>
      </c>
      <c r="F11" s="72">
        <v>6141478.0199999996</v>
      </c>
      <c r="G11" s="173">
        <f t="shared" si="0"/>
        <v>0.68821813838764723</v>
      </c>
      <c r="H11" s="173">
        <f t="shared" si="1"/>
        <v>1.824069461320837</v>
      </c>
    </row>
    <row r="12" spans="1:8" x14ac:dyDescent="0.25">
      <c r="A12" s="174" t="s">
        <v>172</v>
      </c>
      <c r="B12" s="175">
        <v>10105258.109999999</v>
      </c>
      <c r="C12" s="175">
        <v>9505849.7699999996</v>
      </c>
      <c r="D12" s="175">
        <v>7893408</v>
      </c>
      <c r="E12" s="176">
        <v>6324746.4100000001</v>
      </c>
      <c r="F12" s="72">
        <v>7344257.7599999998</v>
      </c>
      <c r="G12" s="173">
        <f t="shared" si="0"/>
        <v>1.2042770081060044</v>
      </c>
      <c r="H12" s="173">
        <f t="shared" si="1"/>
        <v>1.0630567865580733</v>
      </c>
    </row>
    <row r="13" spans="1:8" x14ac:dyDescent="0.25">
      <c r="A13" s="174" t="s">
        <v>173</v>
      </c>
      <c r="B13" s="175">
        <v>7115807.2599999998</v>
      </c>
      <c r="C13" s="175">
        <v>8116938.9000000004</v>
      </c>
      <c r="D13" s="175">
        <v>8461691.3900000006</v>
      </c>
      <c r="E13" s="176">
        <v>5157134</v>
      </c>
      <c r="F13" s="72">
        <v>4899453.26</v>
      </c>
      <c r="G13" s="173">
        <f t="shared" si="0"/>
        <v>0.95925726026744162</v>
      </c>
      <c r="H13" s="173">
        <f t="shared" si="1"/>
        <v>0.87666142959385829</v>
      </c>
    </row>
    <row r="14" spans="1:8" x14ac:dyDescent="0.25">
      <c r="A14" s="174" t="s">
        <v>174</v>
      </c>
      <c r="B14" s="177"/>
      <c r="C14" s="175">
        <v>8338068.9900000002</v>
      </c>
      <c r="D14" s="175">
        <v>5861775.29</v>
      </c>
      <c r="E14" s="176">
        <v>6882132</v>
      </c>
      <c r="F14" s="72">
        <v>6973135.0099999998</v>
      </c>
      <c r="G14" s="173">
        <f t="shared" si="0"/>
        <v>1.4224477359656686</v>
      </c>
      <c r="H14" s="173">
        <f t="shared" si="1"/>
        <v>0</v>
      </c>
    </row>
    <row r="15" spans="1:8" x14ac:dyDescent="0.25">
      <c r="A15" s="174" t="s">
        <v>175</v>
      </c>
      <c r="B15" s="177"/>
      <c r="C15" s="175">
        <v>8088854.1100000003</v>
      </c>
      <c r="D15" s="175">
        <v>8196497.8700000001</v>
      </c>
      <c r="E15" s="176">
        <v>6277130</v>
      </c>
      <c r="F15" s="72">
        <v>5599790.4299999997</v>
      </c>
      <c r="G15" s="173">
        <f t="shared" si="0"/>
        <v>0.98686710327907401</v>
      </c>
      <c r="H15" s="173">
        <f t="shared" si="1"/>
        <v>0</v>
      </c>
    </row>
    <row r="16" spans="1:8" x14ac:dyDescent="0.25">
      <c r="A16" s="174" t="s">
        <v>176</v>
      </c>
      <c r="B16" s="177"/>
      <c r="C16" s="175">
        <v>8805847.8399999999</v>
      </c>
      <c r="D16" s="175">
        <v>7317510.3399999999</v>
      </c>
      <c r="E16" s="176">
        <v>6795091</v>
      </c>
      <c r="F16" s="72">
        <v>5886867.3899999997</v>
      </c>
      <c r="G16" s="173">
        <f t="shared" si="0"/>
        <v>1.2033939729287761</v>
      </c>
      <c r="H16" s="173">
        <f t="shared" si="1"/>
        <v>0</v>
      </c>
    </row>
    <row r="17" spans="1:8" ht="15.75" thickBot="1" x14ac:dyDescent="0.3">
      <c r="A17" s="178" t="s">
        <v>177</v>
      </c>
      <c r="B17" s="179"/>
      <c r="C17" s="180">
        <v>9994682.0700000003</v>
      </c>
      <c r="D17" s="180">
        <v>9327002.0500000007</v>
      </c>
      <c r="E17" s="176">
        <v>6976173</v>
      </c>
      <c r="F17" s="181">
        <v>9103900.4800000004</v>
      </c>
      <c r="G17" s="173">
        <f t="shared" si="0"/>
        <v>1.0715857052910158</v>
      </c>
      <c r="H17" s="182">
        <f t="shared" si="1"/>
        <v>0</v>
      </c>
    </row>
    <row r="18" spans="1:8" ht="15.75" thickBot="1" x14ac:dyDescent="0.3">
      <c r="A18" s="183" t="s">
        <v>0</v>
      </c>
      <c r="B18" s="190">
        <f>SUM(B6:B17)</f>
        <v>72388680.049999997</v>
      </c>
      <c r="C18" s="191">
        <f>SUM(C6:C17)</f>
        <v>102760772.25999999</v>
      </c>
      <c r="D18" s="184">
        <f>SUM(D6:D17)</f>
        <v>89115136.329999998</v>
      </c>
      <c r="E18" s="184">
        <f>SUM(E6:E17)</f>
        <v>78352972.159999996</v>
      </c>
      <c r="F18" s="185">
        <f>SUM(F6:F17)</f>
        <v>78759901.349999994</v>
      </c>
      <c r="G18" s="186">
        <f t="shared" si="0"/>
        <v>1.1531236610520259</v>
      </c>
      <c r="H18" s="187">
        <f t="shared" si="1"/>
        <v>0.70443884819049341</v>
      </c>
    </row>
    <row r="19" spans="1:8" ht="45" x14ac:dyDescent="0.25">
      <c r="A19" s="1"/>
      <c r="B19" s="95" t="s">
        <v>178</v>
      </c>
      <c r="C19" s="192" t="s">
        <v>179</v>
      </c>
      <c r="D19" s="188"/>
      <c r="E19" s="188"/>
      <c r="F19" s="1"/>
      <c r="G19" s="1"/>
      <c r="H19" s="1"/>
    </row>
    <row r="20" spans="1:8" x14ac:dyDescent="0.25">
      <c r="A20" s="1"/>
      <c r="B20" s="193">
        <f>B18-C20</f>
        <v>4855360.799999997</v>
      </c>
      <c r="C20" s="194">
        <f>C6+C7+C8++C9+C10+C11+C12+C13</f>
        <v>67533319.25</v>
      </c>
      <c r="D20" s="189"/>
      <c r="E20" s="189"/>
      <c r="F20" s="1"/>
      <c r="G20" s="1"/>
      <c r="H20" s="1"/>
    </row>
  </sheetData>
  <mergeCells count="1">
    <mergeCell ref="A3:H3"/>
  </mergeCells>
  <pageMargins left="0.7" right="0.7" top="0.78740157499999996" bottom="0.78740157499999996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2"/>
  <sheetViews>
    <sheetView view="pageBreakPreview" zoomScale="60" zoomScaleNormal="100" workbookViewId="0">
      <selection activeCell="F24" sqref="F24"/>
    </sheetView>
  </sheetViews>
  <sheetFormatPr defaultRowHeight="15" x14ac:dyDescent="0.25"/>
  <cols>
    <col min="2" max="2" width="15.28515625" customWidth="1"/>
    <col min="3" max="3" width="16.140625" customWidth="1"/>
    <col min="4" max="4" width="15" customWidth="1"/>
    <col min="5" max="5" width="15.7109375" customWidth="1"/>
    <col min="6" max="6" width="17" customWidth="1"/>
    <col min="7" max="7" width="21.140625" customWidth="1"/>
    <col min="8" max="8" width="15.28515625" customWidth="1"/>
    <col min="9" max="9" width="16" customWidth="1"/>
  </cols>
  <sheetData>
    <row r="3" spans="2:9" ht="18.75" x14ac:dyDescent="0.3">
      <c r="B3" s="237" t="s">
        <v>43</v>
      </c>
      <c r="C3" s="237"/>
      <c r="D3" s="237"/>
      <c r="E3" s="237"/>
      <c r="F3" s="237"/>
      <c r="G3" s="237"/>
      <c r="H3" s="237"/>
      <c r="I3" s="237"/>
    </row>
    <row r="4" spans="2:9" ht="15.75" thickBot="1" x14ac:dyDescent="0.3">
      <c r="B4" s="1"/>
      <c r="C4" s="1"/>
      <c r="D4" s="1"/>
      <c r="E4" s="1"/>
      <c r="F4" s="1"/>
      <c r="G4" s="1"/>
      <c r="H4" s="1"/>
      <c r="I4" s="1"/>
    </row>
    <row r="5" spans="2:9" ht="60.75" thickBot="1" x14ac:dyDescent="0.3">
      <c r="B5" s="66" t="s">
        <v>44</v>
      </c>
      <c r="C5" s="67" t="s">
        <v>45</v>
      </c>
      <c r="D5" s="67" t="s">
        <v>46</v>
      </c>
      <c r="E5" s="67" t="s">
        <v>47</v>
      </c>
      <c r="F5" s="67" t="s">
        <v>48</v>
      </c>
      <c r="G5" s="67" t="s">
        <v>49</v>
      </c>
      <c r="H5" s="68" t="s">
        <v>50</v>
      </c>
      <c r="I5" s="69" t="s">
        <v>0</v>
      </c>
    </row>
    <row r="6" spans="2:9" x14ac:dyDescent="0.25">
      <c r="B6" s="70" t="s">
        <v>51</v>
      </c>
      <c r="C6" s="71">
        <v>74241</v>
      </c>
      <c r="D6" s="71">
        <v>35.92</v>
      </c>
      <c r="E6" s="71">
        <f>C6/13</f>
        <v>5710.8461538461543</v>
      </c>
      <c r="F6" s="71">
        <f>E6*5</f>
        <v>28554.230769230773</v>
      </c>
      <c r="G6" s="72">
        <f>F6*D6</f>
        <v>1025667.9692307694</v>
      </c>
      <c r="H6" s="72">
        <f>G6*0.34</f>
        <v>348727.10953846161</v>
      </c>
      <c r="I6" s="73">
        <f>G6+H6</f>
        <v>1374395.078769231</v>
      </c>
    </row>
    <row r="7" spans="2:9" x14ac:dyDescent="0.25">
      <c r="B7" s="70" t="s">
        <v>52</v>
      </c>
      <c r="C7" s="71">
        <v>36449</v>
      </c>
      <c r="D7" s="71">
        <v>106.41</v>
      </c>
      <c r="E7" s="71">
        <f t="shared" ref="E7:E8" si="0">C7/13</f>
        <v>2803.7692307692309</v>
      </c>
      <c r="F7" s="71">
        <f t="shared" ref="F7:F8" si="1">E7*5</f>
        <v>14018.846153846154</v>
      </c>
      <c r="G7" s="72">
        <f t="shared" ref="G7:G8" si="2">F7*D7</f>
        <v>1491745.4192307692</v>
      </c>
      <c r="H7" s="72">
        <f t="shared" ref="H7:H8" si="3">G7*0.34</f>
        <v>507193.44253846153</v>
      </c>
      <c r="I7" s="73">
        <f t="shared" ref="I7:I8" si="4">G7+H7</f>
        <v>1998938.8617692306</v>
      </c>
    </row>
    <row r="8" spans="2:9" ht="15.75" thickBot="1" x14ac:dyDescent="0.3">
      <c r="B8" s="70" t="s">
        <v>53</v>
      </c>
      <c r="C8" s="71">
        <v>25708</v>
      </c>
      <c r="D8" s="71">
        <v>126.56</v>
      </c>
      <c r="E8" s="71">
        <f t="shared" si="0"/>
        <v>1977.5384615384614</v>
      </c>
      <c r="F8" s="71">
        <f t="shared" si="1"/>
        <v>9887.6923076923067</v>
      </c>
      <c r="G8" s="72">
        <f t="shared" si="2"/>
        <v>1251386.3384615383</v>
      </c>
      <c r="H8" s="72">
        <f t="shared" si="3"/>
        <v>425471.35507692304</v>
      </c>
      <c r="I8" s="73">
        <f t="shared" si="4"/>
        <v>1676857.6935384613</v>
      </c>
    </row>
    <row r="9" spans="2:9" ht="15.75" thickBot="1" x14ac:dyDescent="0.3">
      <c r="B9" s="74" t="s">
        <v>0</v>
      </c>
      <c r="C9" s="75">
        <f t="shared" ref="C9:I9" si="5">SUM(C6:C8)</f>
        <v>136398</v>
      </c>
      <c r="D9" s="75">
        <f t="shared" si="5"/>
        <v>268.89</v>
      </c>
      <c r="E9" s="75">
        <f t="shared" si="5"/>
        <v>10492.153846153846</v>
      </c>
      <c r="F9" s="75">
        <f t="shared" si="5"/>
        <v>52460.769230769234</v>
      </c>
      <c r="G9" s="76">
        <f t="shared" si="5"/>
        <v>3768799.7269230769</v>
      </c>
      <c r="H9" s="76">
        <f t="shared" si="5"/>
        <v>1281391.9071538462</v>
      </c>
      <c r="I9" s="77">
        <f t="shared" si="5"/>
        <v>5050191.6340769231</v>
      </c>
    </row>
    <row r="12" spans="2:9" x14ac:dyDescent="0.25">
      <c r="B12" s="238" t="s">
        <v>54</v>
      </c>
      <c r="C12" s="239"/>
      <c r="D12" s="239"/>
      <c r="E12" s="239"/>
      <c r="F12" s="239"/>
      <c r="G12" s="239"/>
      <c r="H12" s="239"/>
      <c r="I12" s="239"/>
    </row>
  </sheetData>
  <mergeCells count="2">
    <mergeCell ref="B3:I3"/>
    <mergeCell ref="B12:I12"/>
  </mergeCells>
  <pageMargins left="0.7" right="0.7" top="0.78740157499999996" bottom="0.78740157499999996" header="0.3" footer="0.3"/>
  <pageSetup paperSize="9" scale="6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1"/>
  <sheetViews>
    <sheetView view="pageBreakPreview" zoomScale="60" zoomScaleNormal="100" workbookViewId="0">
      <selection activeCell="M23" sqref="M23"/>
    </sheetView>
  </sheetViews>
  <sheetFormatPr defaultRowHeight="15" x14ac:dyDescent="0.25"/>
  <cols>
    <col min="1" max="1" width="19.85546875" customWidth="1"/>
    <col min="2" max="9" width="10" bestFit="1" customWidth="1"/>
    <col min="10" max="10" width="10.85546875" customWidth="1"/>
    <col min="11" max="11" width="10" bestFit="1" customWidth="1"/>
    <col min="12" max="12" width="17.28515625" customWidth="1"/>
  </cols>
  <sheetData>
    <row r="3" spans="1:12" ht="18.75" x14ac:dyDescent="0.3">
      <c r="A3" s="240" t="s">
        <v>55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12" ht="15.75" thickBot="1" x14ac:dyDescent="0.3">
      <c r="A4" s="91" t="s">
        <v>56</v>
      </c>
      <c r="B4" s="91" t="s">
        <v>57</v>
      </c>
      <c r="C4" s="91"/>
      <c r="D4" s="91"/>
      <c r="E4" s="78"/>
      <c r="F4" s="78"/>
      <c r="G4" s="78"/>
      <c r="H4" s="78"/>
      <c r="I4" s="78"/>
      <c r="J4" s="78" t="s">
        <v>58</v>
      </c>
      <c r="K4" s="78"/>
      <c r="L4" s="78"/>
    </row>
    <row r="5" spans="1:12" x14ac:dyDescent="0.25">
      <c r="A5" s="80"/>
      <c r="B5" s="81">
        <v>2004</v>
      </c>
      <c r="C5" s="81">
        <v>2005</v>
      </c>
      <c r="D5" s="81">
        <v>2006</v>
      </c>
      <c r="E5" s="81">
        <v>2007</v>
      </c>
      <c r="F5" s="81">
        <v>2008</v>
      </c>
      <c r="G5" s="81">
        <v>2009</v>
      </c>
      <c r="H5" s="81">
        <v>2010</v>
      </c>
      <c r="I5" s="81">
        <v>2011</v>
      </c>
      <c r="J5" s="81">
        <v>2012</v>
      </c>
      <c r="K5" s="81">
        <v>2013</v>
      </c>
      <c r="L5" s="82" t="s">
        <v>59</v>
      </c>
    </row>
    <row r="6" spans="1:12" x14ac:dyDescent="0.25">
      <c r="A6" s="79" t="s">
        <v>60</v>
      </c>
      <c r="B6" s="83">
        <v>8279</v>
      </c>
      <c r="C6" s="83">
        <v>9940</v>
      </c>
      <c r="D6" s="83">
        <v>11398</v>
      </c>
      <c r="E6" s="83">
        <v>13080</v>
      </c>
      <c r="F6" s="83">
        <v>12050</v>
      </c>
      <c r="G6" s="83">
        <v>12771</v>
      </c>
      <c r="H6" s="83">
        <v>12979</v>
      </c>
      <c r="I6" s="83">
        <v>15318</v>
      </c>
      <c r="J6" s="83">
        <v>16933</v>
      </c>
      <c r="K6" s="83">
        <v>17709</v>
      </c>
      <c r="L6" s="84">
        <v>1.0458276737731058</v>
      </c>
    </row>
    <row r="7" spans="1:12" x14ac:dyDescent="0.25">
      <c r="A7" s="79" t="s">
        <v>61</v>
      </c>
      <c r="B7" s="83">
        <v>8850</v>
      </c>
      <c r="C7" s="83">
        <v>9584</v>
      </c>
      <c r="D7" s="83">
        <v>10913</v>
      </c>
      <c r="E7" s="83">
        <v>11542</v>
      </c>
      <c r="F7" s="83">
        <v>12057</v>
      </c>
      <c r="G7" s="83">
        <v>13032</v>
      </c>
      <c r="H7" s="83">
        <v>12652</v>
      </c>
      <c r="I7" s="83">
        <v>15295</v>
      </c>
      <c r="J7" s="83">
        <v>16758</v>
      </c>
      <c r="K7" s="83">
        <v>17491</v>
      </c>
      <c r="L7" s="84">
        <v>1.0437403031387993</v>
      </c>
    </row>
    <row r="8" spans="1:12" x14ac:dyDescent="0.25">
      <c r="A8" s="79" t="s">
        <v>62</v>
      </c>
      <c r="B8" s="83">
        <v>8471</v>
      </c>
      <c r="C8" s="83">
        <v>9607</v>
      </c>
      <c r="D8" s="83">
        <v>10863</v>
      </c>
      <c r="E8" s="83">
        <v>12359</v>
      </c>
      <c r="F8" s="83">
        <v>13913</v>
      </c>
      <c r="G8" s="83">
        <v>13660</v>
      </c>
      <c r="H8" s="83">
        <v>13641</v>
      </c>
      <c r="I8" s="83">
        <v>16586</v>
      </c>
      <c r="J8" s="83">
        <v>18101</v>
      </c>
      <c r="K8" s="83">
        <v>18382</v>
      </c>
      <c r="L8" s="84">
        <v>1.0155240041986631</v>
      </c>
    </row>
    <row r="9" spans="1:12" x14ac:dyDescent="0.25">
      <c r="A9" s="79" t="s">
        <v>63</v>
      </c>
      <c r="B9" s="83">
        <v>8367</v>
      </c>
      <c r="C9" s="83">
        <v>9957</v>
      </c>
      <c r="D9" s="83">
        <v>12043</v>
      </c>
      <c r="E9" s="83">
        <v>12087</v>
      </c>
      <c r="F9" s="83">
        <v>11752</v>
      </c>
      <c r="G9" s="83">
        <v>13578</v>
      </c>
      <c r="H9" s="83">
        <v>14245</v>
      </c>
      <c r="I9" s="83">
        <v>17271</v>
      </c>
      <c r="J9" s="83">
        <v>18287</v>
      </c>
      <c r="K9" s="83">
        <v>17859</v>
      </c>
      <c r="L9" s="84">
        <v>0.97659539563624431</v>
      </c>
    </row>
    <row r="10" spans="1:12" x14ac:dyDescent="0.25">
      <c r="A10" s="79" t="s">
        <v>64</v>
      </c>
      <c r="B10" s="83">
        <v>10110</v>
      </c>
      <c r="C10" s="83">
        <v>10964</v>
      </c>
      <c r="D10" s="83">
        <v>11655</v>
      </c>
      <c r="E10" s="83">
        <v>12121</v>
      </c>
      <c r="F10" s="83">
        <v>13219</v>
      </c>
      <c r="G10" s="83">
        <v>14286</v>
      </c>
      <c r="H10" s="83">
        <v>15140</v>
      </c>
      <c r="I10" s="83">
        <v>18985</v>
      </c>
      <c r="J10" s="83">
        <v>20948</v>
      </c>
      <c r="K10" s="83">
        <v>18406</v>
      </c>
      <c r="L10" s="84">
        <v>0.87865189994271531</v>
      </c>
    </row>
    <row r="11" spans="1:12" x14ac:dyDescent="0.25">
      <c r="A11" s="79" t="s">
        <v>65</v>
      </c>
      <c r="B11" s="83">
        <v>8939</v>
      </c>
      <c r="C11" s="83">
        <v>10061</v>
      </c>
      <c r="D11" s="83">
        <v>11502</v>
      </c>
      <c r="E11" s="83">
        <v>12192</v>
      </c>
      <c r="F11" s="83">
        <v>13859</v>
      </c>
      <c r="G11" s="83">
        <v>13652</v>
      </c>
      <c r="H11" s="83">
        <v>14717</v>
      </c>
      <c r="I11" s="83">
        <v>17076</v>
      </c>
      <c r="J11" s="83">
        <v>18774</v>
      </c>
      <c r="K11" s="83">
        <v>18319</v>
      </c>
      <c r="L11" s="84">
        <v>0.97576435495898584</v>
      </c>
    </row>
    <row r="12" spans="1:12" x14ac:dyDescent="0.25">
      <c r="A12" s="79" t="s">
        <v>66</v>
      </c>
      <c r="B12" s="83">
        <v>10010</v>
      </c>
      <c r="C12" s="83">
        <v>12033</v>
      </c>
      <c r="D12" s="83">
        <v>13474</v>
      </c>
      <c r="E12" s="83">
        <v>14375</v>
      </c>
      <c r="F12" s="83">
        <v>14001</v>
      </c>
      <c r="G12" s="83">
        <v>14318</v>
      </c>
      <c r="H12" s="83">
        <v>15601</v>
      </c>
      <c r="I12" s="83">
        <v>18841</v>
      </c>
      <c r="J12" s="83">
        <v>20302</v>
      </c>
      <c r="K12" s="83">
        <v>19777</v>
      </c>
      <c r="L12" s="84">
        <v>0.97414047877056442</v>
      </c>
    </row>
    <row r="13" spans="1:12" x14ac:dyDescent="0.25">
      <c r="A13" s="79" t="s">
        <v>67</v>
      </c>
      <c r="B13" s="83">
        <v>9524</v>
      </c>
      <c r="C13" s="83">
        <v>11191</v>
      </c>
      <c r="D13" s="83">
        <v>12474</v>
      </c>
      <c r="E13" s="83">
        <v>12637</v>
      </c>
      <c r="F13" s="83">
        <v>14747</v>
      </c>
      <c r="G13" s="83">
        <v>14862</v>
      </c>
      <c r="H13" s="83">
        <v>17879</v>
      </c>
      <c r="I13" s="83">
        <v>18564</v>
      </c>
      <c r="J13" s="83">
        <v>19467</v>
      </c>
      <c r="K13" s="83">
        <v>18942</v>
      </c>
      <c r="L13" s="84">
        <v>0.97303128371089531</v>
      </c>
    </row>
    <row r="14" spans="1:12" x14ac:dyDescent="0.25">
      <c r="A14" s="79" t="s">
        <v>68</v>
      </c>
      <c r="B14" s="83">
        <v>9289</v>
      </c>
      <c r="C14" s="83">
        <v>11324</v>
      </c>
      <c r="D14" s="83">
        <v>14606</v>
      </c>
      <c r="E14" s="83">
        <v>13094</v>
      </c>
      <c r="F14" s="83">
        <v>13933</v>
      </c>
      <c r="G14" s="83">
        <v>14105</v>
      </c>
      <c r="H14" s="83">
        <v>16285</v>
      </c>
      <c r="I14" s="83">
        <v>17785</v>
      </c>
      <c r="J14" s="83">
        <v>19623</v>
      </c>
      <c r="K14" s="83"/>
      <c r="L14" s="84">
        <v>0</v>
      </c>
    </row>
    <row r="15" spans="1:12" x14ac:dyDescent="0.25">
      <c r="A15" s="79" t="s">
        <v>69</v>
      </c>
      <c r="B15" s="83">
        <v>9184</v>
      </c>
      <c r="C15" s="83">
        <v>11796</v>
      </c>
      <c r="D15" s="83">
        <v>14342</v>
      </c>
      <c r="E15" s="83">
        <v>12357</v>
      </c>
      <c r="F15" s="83">
        <v>13395</v>
      </c>
      <c r="G15" s="83">
        <v>14205</v>
      </c>
      <c r="H15" s="83">
        <v>16184</v>
      </c>
      <c r="I15" s="83">
        <v>18312</v>
      </c>
      <c r="J15" s="83">
        <v>18998</v>
      </c>
      <c r="K15" s="83"/>
      <c r="L15" s="84">
        <v>0</v>
      </c>
    </row>
    <row r="16" spans="1:12" x14ac:dyDescent="0.25">
      <c r="A16" s="79" t="s">
        <v>70</v>
      </c>
      <c r="B16" s="83">
        <v>10171</v>
      </c>
      <c r="C16" s="83">
        <v>11565</v>
      </c>
      <c r="D16" s="83">
        <v>14112</v>
      </c>
      <c r="E16" s="83">
        <v>12506</v>
      </c>
      <c r="F16" s="83">
        <v>14394</v>
      </c>
      <c r="G16" s="83">
        <v>14064</v>
      </c>
      <c r="H16" s="83">
        <v>17134</v>
      </c>
      <c r="I16" s="83">
        <v>19699</v>
      </c>
      <c r="J16" s="83">
        <v>19394</v>
      </c>
      <c r="K16" s="83"/>
      <c r="L16" s="84">
        <v>0</v>
      </c>
    </row>
    <row r="17" spans="1:12" ht="15.75" thickBot="1" x14ac:dyDescent="0.3">
      <c r="A17" s="85" t="s">
        <v>71</v>
      </c>
      <c r="B17" s="86">
        <v>9353</v>
      </c>
      <c r="C17" s="86">
        <v>15107</v>
      </c>
      <c r="D17" s="86">
        <v>16032</v>
      </c>
      <c r="E17" s="86">
        <v>15770</v>
      </c>
      <c r="F17" s="86">
        <v>17005</v>
      </c>
      <c r="G17" s="86">
        <v>14818</v>
      </c>
      <c r="H17" s="86">
        <v>18541</v>
      </c>
      <c r="I17" s="86">
        <v>19614</v>
      </c>
      <c r="J17" s="86">
        <v>21177</v>
      </c>
      <c r="K17" s="86"/>
      <c r="L17" s="87">
        <v>0</v>
      </c>
    </row>
    <row r="18" spans="1:12" ht="15.75" thickBot="1" x14ac:dyDescent="0.3">
      <c r="A18" s="88" t="s">
        <v>0</v>
      </c>
      <c r="B18" s="89">
        <v>110547</v>
      </c>
      <c r="C18" s="89">
        <v>133129</v>
      </c>
      <c r="D18" s="89">
        <v>153414</v>
      </c>
      <c r="E18" s="89">
        <v>154120</v>
      </c>
      <c r="F18" s="89">
        <v>164325</v>
      </c>
      <c r="G18" s="89">
        <v>167351</v>
      </c>
      <c r="H18" s="89">
        <v>184998</v>
      </c>
      <c r="I18" s="89">
        <v>213346</v>
      </c>
      <c r="J18" s="89">
        <v>228762</v>
      </c>
      <c r="K18" s="89">
        <v>146885</v>
      </c>
      <c r="L18" s="90">
        <v>0.64208653535115101</v>
      </c>
    </row>
    <row r="20" spans="1:12" ht="45" x14ac:dyDescent="0.25">
      <c r="G20" s="241"/>
      <c r="H20" s="242"/>
      <c r="I20" s="243"/>
      <c r="J20" s="95" t="s">
        <v>74</v>
      </c>
      <c r="K20" s="95" t="s">
        <v>73</v>
      </c>
    </row>
    <row r="21" spans="1:12" x14ac:dyDescent="0.25">
      <c r="G21" s="92" t="s">
        <v>72</v>
      </c>
      <c r="H21" s="92"/>
      <c r="I21" s="92"/>
      <c r="J21" s="93">
        <v>149570</v>
      </c>
      <c r="K21" s="94">
        <f>J21-K18</f>
        <v>2685</v>
      </c>
    </row>
  </sheetData>
  <mergeCells count="2">
    <mergeCell ref="A3:L3"/>
    <mergeCell ref="G20:I20"/>
  </mergeCells>
  <pageMargins left="0.7" right="0.7" top="0.78740157499999996" bottom="0.78740157499999996" header="0.3" footer="0.3"/>
  <pageSetup paperSize="9"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43"/>
  <sheetViews>
    <sheetView view="pageBreakPreview" topLeftCell="C1" zoomScale="60" zoomScaleNormal="100" workbookViewId="0">
      <selection activeCell="W46" sqref="W46"/>
    </sheetView>
  </sheetViews>
  <sheetFormatPr defaultRowHeight="15" x14ac:dyDescent="0.25"/>
  <cols>
    <col min="2" max="2" width="18.28515625" customWidth="1"/>
    <col min="3" max="4" width="10.28515625" bestFit="1" customWidth="1"/>
    <col min="5" max="5" width="11.140625" customWidth="1"/>
    <col min="6" max="6" width="10" customWidth="1"/>
    <col min="7" max="7" width="10.28515625" bestFit="1" customWidth="1"/>
    <col min="8" max="8" width="10.140625" customWidth="1"/>
    <col min="9" max="13" width="9.28515625" bestFit="1" customWidth="1"/>
    <col min="14" max="14" width="10" bestFit="1" customWidth="1"/>
    <col min="15" max="15" width="13" customWidth="1"/>
    <col min="16" max="16" width="13.140625" customWidth="1"/>
    <col min="17" max="17" width="13" customWidth="1"/>
    <col min="18" max="18" width="13.7109375" bestFit="1" customWidth="1"/>
  </cols>
  <sheetData>
    <row r="3" spans="2:18" ht="15.75" x14ac:dyDescent="0.25">
      <c r="B3" s="244" t="s">
        <v>29</v>
      </c>
      <c r="C3" s="244"/>
      <c r="D3" s="244"/>
      <c r="E3" s="244"/>
      <c r="F3" s="244"/>
      <c r="G3" s="244"/>
      <c r="H3" s="244"/>
      <c r="I3" s="244"/>
      <c r="J3" s="245"/>
      <c r="K3" s="245"/>
      <c r="L3" s="245"/>
      <c r="M3" s="245"/>
      <c r="N3" s="245"/>
      <c r="O3" s="245"/>
    </row>
    <row r="4" spans="2:18" ht="15.75" thickBot="1" x14ac:dyDescent="0.3">
      <c r="B4" s="3" t="s">
        <v>75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8" ht="15.75" thickBot="1" x14ac:dyDescent="0.3">
      <c r="B5" s="32" t="s">
        <v>0</v>
      </c>
      <c r="C5" s="33" t="s">
        <v>15</v>
      </c>
      <c r="D5" s="33" t="s">
        <v>16</v>
      </c>
      <c r="E5" s="34" t="s">
        <v>17</v>
      </c>
      <c r="F5" s="34" t="s">
        <v>18</v>
      </c>
      <c r="G5" s="34" t="s">
        <v>19</v>
      </c>
      <c r="H5" s="34" t="s">
        <v>20</v>
      </c>
      <c r="I5" s="34" t="s">
        <v>21</v>
      </c>
      <c r="J5" s="34" t="s">
        <v>22</v>
      </c>
      <c r="K5" s="34" t="s">
        <v>23</v>
      </c>
      <c r="L5" s="34" t="s">
        <v>24</v>
      </c>
      <c r="M5" s="34" t="s">
        <v>25</v>
      </c>
      <c r="N5" s="34" t="s">
        <v>26</v>
      </c>
      <c r="O5" s="35" t="s">
        <v>0</v>
      </c>
      <c r="P5" s="36"/>
      <c r="Q5" s="37"/>
    </row>
    <row r="6" spans="2:18" ht="15.75" thickBot="1" x14ac:dyDescent="0.3">
      <c r="B6" s="41" t="s">
        <v>0</v>
      </c>
      <c r="C6" s="42">
        <f>SUM(C7:C18)</f>
        <v>11603468</v>
      </c>
      <c r="D6" s="42">
        <f>SUM(D7:D18)</f>
        <v>11312247</v>
      </c>
      <c r="E6" s="42">
        <f>SUM(E7:E18)</f>
        <v>12080561</v>
      </c>
      <c r="F6" s="42">
        <f t="shared" ref="F6:H6" si="0">SUM(F7:F18)</f>
        <v>11688975</v>
      </c>
      <c r="G6" s="42">
        <f t="shared" si="0"/>
        <v>13211005</v>
      </c>
      <c r="H6" s="42">
        <f t="shared" si="0"/>
        <v>11904880</v>
      </c>
      <c r="I6" s="42">
        <f>I7+I8++I10+I11+I12+I13+I14+I15+I16+I17+I18</f>
        <v>12785274</v>
      </c>
      <c r="J6" s="43">
        <v>12639356</v>
      </c>
      <c r="K6" s="44"/>
      <c r="L6" s="44"/>
      <c r="M6" s="44"/>
      <c r="N6" s="44"/>
      <c r="O6" s="45">
        <f>C6+D6+E6+F6+G6+H6+I6+J6+K6+L6+M6+N6</f>
        <v>97225766</v>
      </c>
      <c r="P6" s="38"/>
      <c r="Q6" s="38"/>
    </row>
    <row r="7" spans="2:18" x14ac:dyDescent="0.25">
      <c r="B7" s="4" t="s">
        <v>1</v>
      </c>
      <c r="C7" s="5">
        <v>6521955</v>
      </c>
      <c r="D7" s="5">
        <v>6747111</v>
      </c>
      <c r="E7" s="5">
        <v>7075564</v>
      </c>
      <c r="F7" s="5">
        <v>7010882</v>
      </c>
      <c r="G7" s="5">
        <v>6877505</v>
      </c>
      <c r="H7" s="5">
        <v>6987905</v>
      </c>
      <c r="I7" s="6">
        <v>6603999</v>
      </c>
      <c r="J7" s="7">
        <v>6755384</v>
      </c>
      <c r="K7" s="8"/>
      <c r="L7" s="8"/>
      <c r="M7" s="8"/>
      <c r="N7" s="7"/>
      <c r="O7" s="46">
        <f t="shared" ref="O7:O18" si="1">C7+D7+E7+F7+G7+H7+I7+J7+K7+L7+M7+N7</f>
        <v>54580305</v>
      </c>
      <c r="P7" s="39"/>
      <c r="Q7" s="39"/>
    </row>
    <row r="8" spans="2:18" x14ac:dyDescent="0.25">
      <c r="B8" s="13" t="s">
        <v>2</v>
      </c>
      <c r="C8" s="9">
        <v>79499</v>
      </c>
      <c r="D8" s="9">
        <v>78694</v>
      </c>
      <c r="E8" s="9">
        <v>78541</v>
      </c>
      <c r="F8" s="9">
        <v>81899</v>
      </c>
      <c r="G8" s="9">
        <v>80617</v>
      </c>
      <c r="H8" s="9">
        <v>71723</v>
      </c>
      <c r="I8" s="10">
        <v>67172</v>
      </c>
      <c r="J8" s="11">
        <v>62969</v>
      </c>
      <c r="K8" s="12"/>
      <c r="L8" s="12"/>
      <c r="M8" s="12"/>
      <c r="N8" s="11"/>
      <c r="O8" s="47">
        <f t="shared" si="1"/>
        <v>601114</v>
      </c>
      <c r="P8" s="39"/>
      <c r="Q8" s="39"/>
    </row>
    <row r="9" spans="2:18" x14ac:dyDescent="0.25">
      <c r="B9" s="13" t="s">
        <v>3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10"/>
      <c r="J9" s="11">
        <v>0</v>
      </c>
      <c r="K9" s="12"/>
      <c r="L9" s="12"/>
      <c r="M9" s="12"/>
      <c r="N9" s="11"/>
      <c r="O9" s="47">
        <f t="shared" si="1"/>
        <v>0</v>
      </c>
      <c r="P9" s="39"/>
      <c r="Q9" s="40"/>
    </row>
    <row r="10" spans="2:18" x14ac:dyDescent="0.25">
      <c r="B10" s="13" t="s">
        <v>4</v>
      </c>
      <c r="C10" s="9">
        <v>334050</v>
      </c>
      <c r="D10" s="9">
        <v>328639</v>
      </c>
      <c r="E10" s="9">
        <v>326698</v>
      </c>
      <c r="F10" s="9">
        <v>335004</v>
      </c>
      <c r="G10" s="9">
        <v>321426</v>
      </c>
      <c r="H10" s="9">
        <v>323349</v>
      </c>
      <c r="I10" s="10">
        <v>309997</v>
      </c>
      <c r="J10" s="11">
        <v>300791</v>
      </c>
      <c r="K10" s="12"/>
      <c r="L10" s="12"/>
      <c r="M10" s="12"/>
      <c r="N10" s="11"/>
      <c r="O10" s="47">
        <f t="shared" si="1"/>
        <v>2579954</v>
      </c>
      <c r="P10" s="39"/>
      <c r="Q10" s="39"/>
    </row>
    <row r="11" spans="2:18" x14ac:dyDescent="0.25">
      <c r="B11" s="13" t="s">
        <v>5</v>
      </c>
      <c r="C11" s="9">
        <v>165520</v>
      </c>
      <c r="D11" s="9">
        <v>99297</v>
      </c>
      <c r="E11" s="9">
        <v>102856</v>
      </c>
      <c r="F11" s="9">
        <v>75058</v>
      </c>
      <c r="G11" s="9">
        <v>60927</v>
      </c>
      <c r="H11" s="9">
        <v>91536</v>
      </c>
      <c r="I11" s="10">
        <v>108544</v>
      </c>
      <c r="J11" s="11">
        <v>102729</v>
      </c>
      <c r="K11" s="12"/>
      <c r="L11" s="12"/>
      <c r="M11" s="12"/>
      <c r="N11" s="11"/>
      <c r="O11" s="47">
        <f t="shared" si="1"/>
        <v>806467</v>
      </c>
      <c r="P11" s="39"/>
      <c r="Q11" s="39"/>
    </row>
    <row r="12" spans="2:18" x14ac:dyDescent="0.25">
      <c r="B12" s="13" t="s">
        <v>6</v>
      </c>
      <c r="C12" s="9">
        <v>21159</v>
      </c>
      <c r="D12" s="9">
        <v>22116</v>
      </c>
      <c r="E12" s="9">
        <v>24333</v>
      </c>
      <c r="F12" s="9">
        <v>21925</v>
      </c>
      <c r="G12" s="9">
        <v>23195</v>
      </c>
      <c r="H12" s="9">
        <v>22018</v>
      </c>
      <c r="I12" s="10">
        <v>39024</v>
      </c>
      <c r="J12" s="11">
        <v>189722</v>
      </c>
      <c r="K12" s="12"/>
      <c r="L12" s="12"/>
      <c r="M12" s="12"/>
      <c r="N12" s="11"/>
      <c r="O12" s="47">
        <f t="shared" si="1"/>
        <v>363492</v>
      </c>
      <c r="P12" s="39"/>
      <c r="Q12" s="39"/>
    </row>
    <row r="13" spans="2:18" x14ac:dyDescent="0.25">
      <c r="B13" s="13" t="s">
        <v>7</v>
      </c>
      <c r="C13" s="9">
        <v>715579</v>
      </c>
      <c r="D13" s="9">
        <v>680417</v>
      </c>
      <c r="E13" s="9">
        <v>910549</v>
      </c>
      <c r="F13" s="9">
        <v>637218</v>
      </c>
      <c r="G13" s="9">
        <v>609327</v>
      </c>
      <c r="H13" s="9">
        <v>800801</v>
      </c>
      <c r="I13" s="10">
        <v>676568</v>
      </c>
      <c r="J13" s="11">
        <v>778144</v>
      </c>
      <c r="K13" s="12"/>
      <c r="L13" s="12"/>
      <c r="M13" s="12"/>
      <c r="N13" s="11"/>
      <c r="O13" s="47">
        <f t="shared" si="1"/>
        <v>5808603</v>
      </c>
      <c r="P13" s="39"/>
      <c r="Q13" s="39"/>
    </row>
    <row r="14" spans="2:18" x14ac:dyDescent="0.25">
      <c r="B14" s="13" t="s">
        <v>8</v>
      </c>
      <c r="C14" s="9">
        <v>354699</v>
      </c>
      <c r="D14" s="9">
        <v>0</v>
      </c>
      <c r="E14" s="9">
        <v>0</v>
      </c>
      <c r="F14" s="9">
        <v>345140</v>
      </c>
      <c r="G14" s="9">
        <v>1744093</v>
      </c>
      <c r="H14" s="9">
        <v>0</v>
      </c>
      <c r="I14" s="10">
        <v>727503</v>
      </c>
      <c r="J14" s="11">
        <v>0</v>
      </c>
      <c r="K14" s="12"/>
      <c r="L14" s="12"/>
      <c r="M14" s="12"/>
      <c r="N14" s="11"/>
      <c r="O14" s="47">
        <f t="shared" si="1"/>
        <v>3171435</v>
      </c>
      <c r="P14" s="39"/>
      <c r="Q14" s="39"/>
    </row>
    <row r="15" spans="2:18" ht="75" x14ac:dyDescent="0.25">
      <c r="B15" s="13" t="s">
        <v>9</v>
      </c>
      <c r="C15" s="9">
        <v>699817</v>
      </c>
      <c r="D15" s="9">
        <v>631895</v>
      </c>
      <c r="E15" s="9">
        <v>691691</v>
      </c>
      <c r="F15" s="9">
        <v>618382</v>
      </c>
      <c r="G15" s="9">
        <v>618868</v>
      </c>
      <c r="H15" s="9">
        <v>589045</v>
      </c>
      <c r="I15" s="10">
        <v>632248</v>
      </c>
      <c r="J15" s="11">
        <v>640332</v>
      </c>
      <c r="K15" s="12"/>
      <c r="L15" s="12"/>
      <c r="M15" s="12"/>
      <c r="N15" s="11"/>
      <c r="O15" s="47">
        <f t="shared" si="1"/>
        <v>5122278</v>
      </c>
      <c r="P15" s="217" t="s">
        <v>183</v>
      </c>
      <c r="Q15" s="216" t="s">
        <v>182</v>
      </c>
      <c r="R15" s="217" t="s">
        <v>184</v>
      </c>
    </row>
    <row r="16" spans="2:18" x14ac:dyDescent="0.25">
      <c r="B16" s="52" t="s">
        <v>10</v>
      </c>
      <c r="C16" s="53">
        <v>863700</v>
      </c>
      <c r="D16" s="53">
        <v>902363</v>
      </c>
      <c r="E16" s="53">
        <v>1134824</v>
      </c>
      <c r="F16" s="53">
        <v>782003</v>
      </c>
      <c r="G16" s="53">
        <v>1130954</v>
      </c>
      <c r="H16" s="53">
        <v>1382052</v>
      </c>
      <c r="I16" s="54">
        <v>2065522</v>
      </c>
      <c r="J16" s="54">
        <v>2286178</v>
      </c>
      <c r="K16" s="53"/>
      <c r="L16" s="53"/>
      <c r="M16" s="53"/>
      <c r="N16" s="54"/>
      <c r="O16" s="55">
        <f t="shared" si="1"/>
        <v>10547596</v>
      </c>
      <c r="P16" s="218">
        <f>O16-Q16</f>
        <v>2251963</v>
      </c>
      <c r="Q16" s="218">
        <f>C37+D37+E37+F37+G37+H37+I37+J37</f>
        <v>8295633</v>
      </c>
      <c r="R16" s="219">
        <f>P16*1.34</f>
        <v>3017630.4200000004</v>
      </c>
    </row>
    <row r="17" spans="2:17" x14ac:dyDescent="0.25">
      <c r="B17" s="13" t="s">
        <v>11</v>
      </c>
      <c r="C17" s="9">
        <v>1839490</v>
      </c>
      <c r="D17" s="9">
        <v>1821715</v>
      </c>
      <c r="E17" s="9">
        <v>1717505</v>
      </c>
      <c r="F17" s="9">
        <v>1781464</v>
      </c>
      <c r="G17" s="9">
        <v>1744093</v>
      </c>
      <c r="H17" s="9">
        <v>1636451</v>
      </c>
      <c r="I17" s="10">
        <v>1554697</v>
      </c>
      <c r="J17" s="11">
        <v>1523107</v>
      </c>
      <c r="K17" s="12"/>
      <c r="L17" s="12"/>
      <c r="M17" s="12"/>
      <c r="N17" s="11"/>
      <c r="O17" s="47">
        <f t="shared" si="1"/>
        <v>13618522</v>
      </c>
      <c r="P17" s="39"/>
      <c r="Q17" s="39"/>
    </row>
    <row r="18" spans="2:17" ht="15.75" thickBot="1" x14ac:dyDescent="0.3">
      <c r="B18" s="14" t="s">
        <v>12</v>
      </c>
      <c r="C18" s="15">
        <v>8000</v>
      </c>
      <c r="D18" s="15">
        <v>0</v>
      </c>
      <c r="E18" s="15">
        <v>18000</v>
      </c>
      <c r="F18" s="15">
        <v>0</v>
      </c>
      <c r="G18" s="15">
        <v>0</v>
      </c>
      <c r="H18" s="15">
        <v>0</v>
      </c>
      <c r="I18" s="16">
        <v>0</v>
      </c>
      <c r="J18" s="17">
        <v>0</v>
      </c>
      <c r="K18" s="18"/>
      <c r="L18" s="18"/>
      <c r="M18" s="18"/>
      <c r="N18" s="17"/>
      <c r="O18" s="48">
        <f t="shared" si="1"/>
        <v>26000</v>
      </c>
      <c r="P18" s="39"/>
      <c r="Q18" s="39"/>
    </row>
    <row r="19" spans="2:17" x14ac:dyDescent="0.25">
      <c r="B19" s="19" t="s">
        <v>13</v>
      </c>
      <c r="C19" s="20">
        <v>321.12</v>
      </c>
      <c r="D19" s="20">
        <v>323.89</v>
      </c>
      <c r="E19" s="21">
        <v>327</v>
      </c>
      <c r="F19" s="21">
        <v>324.95999999999998</v>
      </c>
      <c r="G19" s="21">
        <v>327.7</v>
      </c>
      <c r="H19" s="21">
        <v>328.93</v>
      </c>
      <c r="I19" s="22">
        <v>328.97</v>
      </c>
      <c r="J19" s="23">
        <v>331.64</v>
      </c>
      <c r="K19" s="24"/>
      <c r="L19" s="24"/>
      <c r="M19" s="24"/>
      <c r="N19" s="23"/>
      <c r="O19" s="49">
        <f>(C19+D19+E19+F19+G19+H19+I19+J19)/8</f>
        <v>326.77625</v>
      </c>
      <c r="P19" s="39"/>
      <c r="Q19" s="40"/>
    </row>
    <row r="20" spans="2:17" x14ac:dyDescent="0.25">
      <c r="B20" s="25" t="s">
        <v>27</v>
      </c>
      <c r="C20" s="9">
        <v>79030</v>
      </c>
      <c r="D20" s="12">
        <v>164030</v>
      </c>
      <c r="E20" s="9">
        <v>100729</v>
      </c>
      <c r="F20" s="9">
        <v>105515</v>
      </c>
      <c r="G20" s="9">
        <v>249820</v>
      </c>
      <c r="H20" s="9">
        <v>299480</v>
      </c>
      <c r="I20" s="10">
        <v>316770</v>
      </c>
      <c r="J20" s="11">
        <v>83069</v>
      </c>
      <c r="K20" s="26"/>
      <c r="L20" s="26"/>
      <c r="M20" s="26"/>
      <c r="N20" s="11"/>
      <c r="O20" s="50">
        <f>C20+D20+E20+F20+G20+H20+I20+J20</f>
        <v>1398443</v>
      </c>
      <c r="P20" s="39"/>
      <c r="Q20" s="39"/>
    </row>
    <row r="21" spans="2:17" ht="15.75" thickBot="1" x14ac:dyDescent="0.3">
      <c r="B21" s="27" t="s">
        <v>28</v>
      </c>
      <c r="C21" s="15">
        <v>1154219</v>
      </c>
      <c r="D21" s="18">
        <v>1240894</v>
      </c>
      <c r="E21" s="15">
        <v>1433198</v>
      </c>
      <c r="F21" s="15">
        <v>1195946</v>
      </c>
      <c r="G21" s="15">
        <v>1055479</v>
      </c>
      <c r="H21" s="15">
        <v>1138249</v>
      </c>
      <c r="I21" s="16">
        <v>1283717</v>
      </c>
      <c r="J21" s="17">
        <v>1266117</v>
      </c>
      <c r="K21" s="28"/>
      <c r="L21" s="28"/>
      <c r="M21" s="28"/>
      <c r="N21" s="17"/>
      <c r="O21" s="50">
        <f>C21+D21+E21+F21+G21+H21++I21+J21</f>
        <v>9767819</v>
      </c>
      <c r="P21" s="39"/>
      <c r="Q21" s="39"/>
    </row>
    <row r="22" spans="2:17" ht="15.75" thickBot="1" x14ac:dyDescent="0.3">
      <c r="B22" s="29" t="s">
        <v>14</v>
      </c>
      <c r="C22" s="30">
        <v>37888</v>
      </c>
      <c r="D22" s="31">
        <v>36732</v>
      </c>
      <c r="E22" s="30">
        <v>38880</v>
      </c>
      <c r="F22" s="30">
        <v>37653</v>
      </c>
      <c r="G22" s="30">
        <v>39037</v>
      </c>
      <c r="H22" s="30">
        <v>38164</v>
      </c>
      <c r="I22" s="30">
        <v>40940</v>
      </c>
      <c r="J22" s="31">
        <v>39618</v>
      </c>
      <c r="K22" s="31"/>
      <c r="L22" s="31"/>
      <c r="M22" s="31"/>
      <c r="N22" s="31"/>
      <c r="O22" s="51">
        <f>(C22+D22+E22+F22+G22+H22+I22+J22)/8</f>
        <v>38614</v>
      </c>
      <c r="P22" s="38"/>
      <c r="Q22" s="39"/>
    </row>
    <row r="23" spans="2:17" x14ac:dyDescent="0.25">
      <c r="P23" s="40"/>
      <c r="Q23" s="40"/>
    </row>
    <row r="24" spans="2:17" s="1" customFormat="1" ht="15.75" x14ac:dyDescent="0.25">
      <c r="B24" s="244" t="s">
        <v>42</v>
      </c>
      <c r="C24" s="244"/>
      <c r="D24" s="244"/>
      <c r="E24" s="244"/>
      <c r="F24" s="244"/>
      <c r="G24" s="244"/>
      <c r="H24" s="244"/>
      <c r="I24" s="244"/>
      <c r="J24" s="245"/>
      <c r="K24" s="245"/>
      <c r="L24" s="245"/>
      <c r="M24" s="245"/>
      <c r="N24" s="245"/>
      <c r="O24" s="245"/>
      <c r="P24" s="40"/>
      <c r="Q24" s="40"/>
    </row>
    <row r="25" spans="2:17" ht="15.75" thickBot="1" x14ac:dyDescent="0.3">
      <c r="B25" s="96" t="s">
        <v>75</v>
      </c>
    </row>
    <row r="26" spans="2:17" ht="15.75" thickBot="1" x14ac:dyDescent="0.3">
      <c r="B26" s="56" t="s">
        <v>0</v>
      </c>
      <c r="C26" s="57" t="s">
        <v>30</v>
      </c>
      <c r="D26" s="57" t="s">
        <v>31</v>
      </c>
      <c r="E26" s="58" t="s">
        <v>32</v>
      </c>
      <c r="F26" s="58" t="s">
        <v>33</v>
      </c>
      <c r="G26" s="58" t="s">
        <v>34</v>
      </c>
      <c r="H26" s="58" t="s">
        <v>35</v>
      </c>
      <c r="I26" s="58" t="s">
        <v>36</v>
      </c>
      <c r="J26" s="58" t="s">
        <v>37</v>
      </c>
      <c r="K26" s="58" t="s">
        <v>38</v>
      </c>
      <c r="L26" s="58" t="s">
        <v>39</v>
      </c>
      <c r="M26" s="58" t="s">
        <v>40</v>
      </c>
      <c r="N26" s="59" t="s">
        <v>41</v>
      </c>
      <c r="O26" s="60" t="s">
        <v>0</v>
      </c>
    </row>
    <row r="27" spans="2:17" ht="15.75" thickBot="1" x14ac:dyDescent="0.3">
      <c r="B27" s="41" t="s">
        <v>0</v>
      </c>
      <c r="C27" s="42">
        <v>10947297</v>
      </c>
      <c r="D27" s="42">
        <v>10872318</v>
      </c>
      <c r="E27" s="42">
        <v>11710398</v>
      </c>
      <c r="F27" s="42">
        <v>11820654</v>
      </c>
      <c r="G27" s="44">
        <v>13676396</v>
      </c>
      <c r="H27" s="44">
        <v>11757950</v>
      </c>
      <c r="I27" s="43">
        <v>13146553</v>
      </c>
      <c r="J27" s="43">
        <v>12740683</v>
      </c>
      <c r="K27" s="44">
        <v>12632642</v>
      </c>
      <c r="L27" s="44">
        <v>12516848</v>
      </c>
      <c r="M27" s="44">
        <v>13057316</v>
      </c>
      <c r="N27" s="44">
        <v>14202511</v>
      </c>
      <c r="O27" s="61">
        <v>149081566</v>
      </c>
    </row>
    <row r="28" spans="2:17" x14ac:dyDescent="0.25">
      <c r="B28" s="4" t="s">
        <v>1</v>
      </c>
      <c r="C28" s="5">
        <v>6436997</v>
      </c>
      <c r="D28" s="5">
        <v>6589956</v>
      </c>
      <c r="E28" s="5">
        <v>6939596</v>
      </c>
      <c r="F28" s="5">
        <v>7042020</v>
      </c>
      <c r="G28" s="5">
        <v>6927858</v>
      </c>
      <c r="H28" s="5">
        <v>6828621</v>
      </c>
      <c r="I28" s="6">
        <v>6708950</v>
      </c>
      <c r="J28" s="7">
        <v>6745437</v>
      </c>
      <c r="K28" s="8">
        <v>7010619</v>
      </c>
      <c r="L28" s="8">
        <v>7247690</v>
      </c>
      <c r="M28" s="8">
        <v>7724075</v>
      </c>
      <c r="N28" s="7">
        <v>7667248</v>
      </c>
      <c r="O28" s="62">
        <v>83869067</v>
      </c>
    </row>
    <row r="29" spans="2:17" x14ac:dyDescent="0.25">
      <c r="B29" s="63" t="s">
        <v>2</v>
      </c>
      <c r="C29" s="9">
        <v>75293</v>
      </c>
      <c r="D29" s="9">
        <v>73286</v>
      </c>
      <c r="E29" s="9">
        <v>71475</v>
      </c>
      <c r="F29" s="9">
        <v>76186</v>
      </c>
      <c r="G29" s="9">
        <v>75773</v>
      </c>
      <c r="H29" s="9">
        <v>68116</v>
      </c>
      <c r="I29" s="10">
        <v>64971</v>
      </c>
      <c r="J29" s="11">
        <v>61762</v>
      </c>
      <c r="K29" s="12">
        <v>74599</v>
      </c>
      <c r="L29" s="12">
        <v>76459</v>
      </c>
      <c r="M29" s="12">
        <v>77558</v>
      </c>
      <c r="N29" s="11">
        <v>71346</v>
      </c>
      <c r="O29" s="47">
        <v>866824</v>
      </c>
    </row>
    <row r="30" spans="2:17" x14ac:dyDescent="0.25">
      <c r="B30" s="13" t="s">
        <v>3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10">
        <v>0</v>
      </c>
      <c r="J30" s="11">
        <v>0</v>
      </c>
      <c r="K30" s="12">
        <v>0</v>
      </c>
      <c r="L30" s="12">
        <v>0</v>
      </c>
      <c r="M30" s="12">
        <v>0</v>
      </c>
      <c r="N30" s="11">
        <v>0</v>
      </c>
      <c r="O30" s="47">
        <v>0</v>
      </c>
    </row>
    <row r="31" spans="2:17" x14ac:dyDescent="0.25">
      <c r="B31" s="13" t="s">
        <v>4</v>
      </c>
      <c r="C31" s="9">
        <v>316041</v>
      </c>
      <c r="D31" s="9">
        <v>318389</v>
      </c>
      <c r="E31" s="9">
        <v>316424</v>
      </c>
      <c r="F31" s="9">
        <v>324109</v>
      </c>
      <c r="G31" s="9">
        <v>312537</v>
      </c>
      <c r="H31" s="9">
        <v>306334</v>
      </c>
      <c r="I31" s="10">
        <v>295871</v>
      </c>
      <c r="J31" s="11">
        <v>288260</v>
      </c>
      <c r="K31" s="12">
        <v>306333</v>
      </c>
      <c r="L31" s="12">
        <v>319819</v>
      </c>
      <c r="M31" s="12">
        <v>317613</v>
      </c>
      <c r="N31" s="11">
        <v>310829</v>
      </c>
      <c r="O31" s="47">
        <v>3732559</v>
      </c>
    </row>
    <row r="32" spans="2:17" x14ac:dyDescent="0.25">
      <c r="B32" s="13" t="s">
        <v>5</v>
      </c>
      <c r="C32" s="9">
        <v>243562</v>
      </c>
      <c r="D32" s="9">
        <v>273089</v>
      </c>
      <c r="E32" s="9">
        <v>417195</v>
      </c>
      <c r="F32" s="9">
        <v>326819</v>
      </c>
      <c r="G32" s="9">
        <v>357749</v>
      </c>
      <c r="H32" s="9">
        <v>359632</v>
      </c>
      <c r="I32" s="10">
        <v>424049</v>
      </c>
      <c r="J32" s="11">
        <v>466076</v>
      </c>
      <c r="K32" s="12">
        <v>400355</v>
      </c>
      <c r="L32" s="12">
        <v>428902</v>
      </c>
      <c r="M32" s="12">
        <v>489341</v>
      </c>
      <c r="N32" s="11">
        <v>517216</v>
      </c>
      <c r="O32" s="47">
        <v>4703985</v>
      </c>
    </row>
    <row r="33" spans="2:16" x14ac:dyDescent="0.25">
      <c r="B33" s="13" t="s">
        <v>6</v>
      </c>
      <c r="C33" s="9">
        <v>8235</v>
      </c>
      <c r="D33" s="9">
        <v>8639</v>
      </c>
      <c r="E33" s="9">
        <v>5803</v>
      </c>
      <c r="F33" s="9">
        <v>8631</v>
      </c>
      <c r="G33" s="9">
        <v>25112</v>
      </c>
      <c r="H33" s="9">
        <v>21854</v>
      </c>
      <c r="I33" s="10">
        <v>19792</v>
      </c>
      <c r="J33" s="11">
        <v>22837</v>
      </c>
      <c r="K33" s="12">
        <v>21809</v>
      </c>
      <c r="L33" s="12">
        <v>22612</v>
      </c>
      <c r="M33" s="12">
        <v>22247</v>
      </c>
      <c r="N33" s="11">
        <v>21962</v>
      </c>
      <c r="O33" s="47">
        <v>209533</v>
      </c>
    </row>
    <row r="34" spans="2:16" x14ac:dyDescent="0.25">
      <c r="B34" s="13" t="s">
        <v>7</v>
      </c>
      <c r="C34" s="9">
        <v>749463</v>
      </c>
      <c r="D34" s="9">
        <v>666975</v>
      </c>
      <c r="E34" s="9">
        <v>752988</v>
      </c>
      <c r="F34" s="9">
        <v>662216</v>
      </c>
      <c r="G34" s="9">
        <v>580473</v>
      </c>
      <c r="H34" s="9">
        <v>654144</v>
      </c>
      <c r="I34" s="10">
        <v>735011</v>
      </c>
      <c r="J34" s="11">
        <v>635751</v>
      </c>
      <c r="K34" s="12">
        <v>802479</v>
      </c>
      <c r="L34" s="12">
        <v>645863</v>
      </c>
      <c r="M34" s="12">
        <v>651446</v>
      </c>
      <c r="N34" s="11">
        <v>795281</v>
      </c>
      <c r="O34" s="47">
        <v>8332090</v>
      </c>
    </row>
    <row r="35" spans="2:16" x14ac:dyDescent="0.25">
      <c r="B35" s="13" t="s">
        <v>8</v>
      </c>
      <c r="C35" s="9">
        <v>338643</v>
      </c>
      <c r="D35" s="9">
        <v>0</v>
      </c>
      <c r="E35" s="9">
        <v>0</v>
      </c>
      <c r="F35" s="9">
        <v>294156</v>
      </c>
      <c r="G35" s="9">
        <v>651847</v>
      </c>
      <c r="H35" s="9">
        <v>0</v>
      </c>
      <c r="I35" s="10">
        <v>690402</v>
      </c>
      <c r="J35" s="11">
        <v>68</v>
      </c>
      <c r="K35" s="12">
        <v>314984</v>
      </c>
      <c r="L35" s="12">
        <v>298762</v>
      </c>
      <c r="M35" s="12">
        <v>289981</v>
      </c>
      <c r="N35" s="11">
        <v>1000158</v>
      </c>
      <c r="O35" s="47">
        <v>3879001</v>
      </c>
    </row>
    <row r="36" spans="2:16" x14ac:dyDescent="0.25">
      <c r="B36" s="13" t="s">
        <v>9</v>
      </c>
      <c r="C36" s="9">
        <v>677852</v>
      </c>
      <c r="D36" s="9">
        <v>635578</v>
      </c>
      <c r="E36" s="9">
        <v>694101</v>
      </c>
      <c r="F36" s="9">
        <v>598839</v>
      </c>
      <c r="G36" s="9">
        <v>608578</v>
      </c>
      <c r="H36" s="9">
        <v>595086</v>
      </c>
      <c r="I36" s="10">
        <v>678597</v>
      </c>
      <c r="J36" s="11">
        <v>669864</v>
      </c>
      <c r="K36" s="12">
        <v>642874</v>
      </c>
      <c r="L36" s="12">
        <v>649491</v>
      </c>
      <c r="M36" s="12">
        <v>654701</v>
      </c>
      <c r="N36" s="11">
        <v>649487</v>
      </c>
      <c r="O36" s="47">
        <v>7755048</v>
      </c>
    </row>
    <row r="37" spans="2:16" x14ac:dyDescent="0.25">
      <c r="B37" s="52" t="s">
        <v>10</v>
      </c>
      <c r="C37" s="53">
        <v>435435</v>
      </c>
      <c r="D37" s="53">
        <v>502690</v>
      </c>
      <c r="E37" s="53">
        <v>800984</v>
      </c>
      <c r="F37" s="53">
        <v>523825</v>
      </c>
      <c r="G37" s="53">
        <v>867678</v>
      </c>
      <c r="H37" s="53">
        <v>1179052</v>
      </c>
      <c r="I37" s="54">
        <v>1821631</v>
      </c>
      <c r="J37" s="54">
        <v>2164338</v>
      </c>
      <c r="K37" s="53">
        <v>1314839</v>
      </c>
      <c r="L37" s="53">
        <v>935153</v>
      </c>
      <c r="M37" s="53">
        <v>978641</v>
      </c>
      <c r="N37" s="54">
        <v>1508340</v>
      </c>
      <c r="O37" s="55">
        <v>13032606</v>
      </c>
      <c r="P37" s="2"/>
    </row>
    <row r="38" spans="2:16" x14ac:dyDescent="0.25">
      <c r="B38" s="13" t="s">
        <v>11</v>
      </c>
      <c r="C38" s="9">
        <v>1649276</v>
      </c>
      <c r="D38" s="9">
        <v>1673316</v>
      </c>
      <c r="E38" s="9">
        <v>1662332</v>
      </c>
      <c r="F38" s="9">
        <v>1757353</v>
      </c>
      <c r="G38" s="9">
        <v>1738591</v>
      </c>
      <c r="H38" s="9">
        <v>1687611</v>
      </c>
      <c r="I38" s="10">
        <v>1609279</v>
      </c>
      <c r="J38" s="11">
        <v>1613290</v>
      </c>
      <c r="K38" s="12">
        <v>1743751</v>
      </c>
      <c r="L38" s="12">
        <v>1818097</v>
      </c>
      <c r="M38" s="12">
        <v>1809213</v>
      </c>
      <c r="N38" s="11">
        <v>1641644</v>
      </c>
      <c r="O38" s="47">
        <v>20403753</v>
      </c>
    </row>
    <row r="39" spans="2:16" ht="15.75" thickBot="1" x14ac:dyDescent="0.3">
      <c r="B39" s="14" t="s">
        <v>12</v>
      </c>
      <c r="C39" s="15">
        <v>16500</v>
      </c>
      <c r="D39" s="15">
        <v>130400</v>
      </c>
      <c r="E39" s="15">
        <v>49500</v>
      </c>
      <c r="F39" s="15">
        <v>206500</v>
      </c>
      <c r="G39" s="15">
        <v>1530200</v>
      </c>
      <c r="H39" s="15">
        <v>57500</v>
      </c>
      <c r="I39" s="16">
        <v>98000</v>
      </c>
      <c r="J39" s="17">
        <v>73000</v>
      </c>
      <c r="K39" s="18">
        <v>0</v>
      </c>
      <c r="L39" s="18">
        <v>74000</v>
      </c>
      <c r="M39" s="18">
        <v>42500</v>
      </c>
      <c r="N39" s="17">
        <v>19000</v>
      </c>
      <c r="O39" s="48">
        <v>2297100</v>
      </c>
    </row>
    <row r="40" spans="2:16" x14ac:dyDescent="0.25">
      <c r="B40" s="19" t="s">
        <v>13</v>
      </c>
      <c r="C40" s="20">
        <v>299.93</v>
      </c>
      <c r="D40" s="20">
        <v>303.93</v>
      </c>
      <c r="E40" s="21">
        <v>305</v>
      </c>
      <c r="F40" s="21">
        <v>305.63</v>
      </c>
      <c r="G40" s="21">
        <v>309.06</v>
      </c>
      <c r="H40" s="21">
        <v>308</v>
      </c>
      <c r="I40" s="22">
        <v>314.23</v>
      </c>
      <c r="J40" s="23">
        <v>312</v>
      </c>
      <c r="K40" s="24">
        <v>312.73</v>
      </c>
      <c r="L40" s="24">
        <v>316.32</v>
      </c>
      <c r="M40" s="24">
        <v>318.16000000000003</v>
      </c>
      <c r="N40" s="23">
        <v>320.95999999999998</v>
      </c>
      <c r="O40" s="50">
        <v>310.49583333333334</v>
      </c>
    </row>
    <row r="41" spans="2:16" x14ac:dyDescent="0.25">
      <c r="B41" s="25" t="s">
        <v>27</v>
      </c>
      <c r="C41" s="9">
        <v>41350</v>
      </c>
      <c r="D41" s="12">
        <v>5820</v>
      </c>
      <c r="E41" s="9">
        <v>11220</v>
      </c>
      <c r="F41" s="9">
        <v>106538</v>
      </c>
      <c r="G41" s="9">
        <v>174860</v>
      </c>
      <c r="H41" s="9">
        <v>540235</v>
      </c>
      <c r="I41" s="10">
        <v>309233</v>
      </c>
      <c r="J41" s="11">
        <v>87725</v>
      </c>
      <c r="K41" s="26">
        <v>393410</v>
      </c>
      <c r="L41" s="26">
        <v>160630</v>
      </c>
      <c r="M41" s="26">
        <v>123261</v>
      </c>
      <c r="N41" s="11">
        <v>49114</v>
      </c>
      <c r="O41" s="47">
        <v>2003396</v>
      </c>
    </row>
    <row r="42" spans="2:16" ht="15.75" thickBot="1" x14ac:dyDescent="0.3">
      <c r="B42" s="27" t="s">
        <v>28</v>
      </c>
      <c r="C42" s="15">
        <v>1297329</v>
      </c>
      <c r="D42" s="18">
        <v>1157262</v>
      </c>
      <c r="E42" s="15">
        <v>1437207</v>
      </c>
      <c r="F42" s="15">
        <v>1430178</v>
      </c>
      <c r="G42" s="15">
        <v>1431052</v>
      </c>
      <c r="H42" s="15">
        <v>1423298</v>
      </c>
      <c r="I42" s="16">
        <v>1310989</v>
      </c>
      <c r="J42" s="17">
        <v>1374200</v>
      </c>
      <c r="K42" s="28">
        <v>1336372</v>
      </c>
      <c r="L42" s="28">
        <v>1254132</v>
      </c>
      <c r="M42" s="28">
        <v>1091116</v>
      </c>
      <c r="N42" s="17">
        <v>1272922</v>
      </c>
      <c r="O42" s="64">
        <v>15816057</v>
      </c>
    </row>
    <row r="43" spans="2:16" ht="15.75" thickBot="1" x14ac:dyDescent="0.3">
      <c r="B43" s="29" t="s">
        <v>14</v>
      </c>
      <c r="C43" s="30">
        <v>37860</v>
      </c>
      <c r="D43" s="31">
        <v>37098</v>
      </c>
      <c r="E43" s="30">
        <v>39903</v>
      </c>
      <c r="F43" s="30">
        <v>40143</v>
      </c>
      <c r="G43" s="30">
        <v>46103</v>
      </c>
      <c r="H43" s="30">
        <v>39651</v>
      </c>
      <c r="I43" s="30">
        <v>44092.160000000003</v>
      </c>
      <c r="J43" s="31">
        <v>42336</v>
      </c>
      <c r="K43" s="31">
        <v>41848</v>
      </c>
      <c r="L43" s="31">
        <v>41021</v>
      </c>
      <c r="M43" s="31">
        <v>42870</v>
      </c>
      <c r="N43" s="31">
        <v>46213</v>
      </c>
      <c r="O43" s="65">
        <v>41594.846666666672</v>
      </c>
    </row>
  </sheetData>
  <mergeCells count="2">
    <mergeCell ref="B3:O3"/>
    <mergeCell ref="B24:O24"/>
  </mergeCells>
  <pageMargins left="0.70866141732283472" right="0.70866141732283472" top="0.78740157480314965" bottom="0.78740157480314965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náklady a výnosy</vt:lpstr>
      <vt:lpstr>pojišťovny</vt:lpstr>
      <vt:lpstr>dodatková dovolená</vt:lpstr>
      <vt:lpstr>mzdový vývoj</vt:lpstr>
      <vt:lpstr>přehled mezd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Lahodová</dc:creator>
  <cp:lastModifiedBy>Bubenikova Lucie</cp:lastModifiedBy>
  <cp:lastPrinted>2013-09-27T07:21:00Z</cp:lastPrinted>
  <dcterms:created xsi:type="dcterms:W3CDTF">2013-03-05T07:46:33Z</dcterms:created>
  <dcterms:modified xsi:type="dcterms:W3CDTF">2013-09-27T12:24:55Z</dcterms:modified>
</cp:coreProperties>
</file>