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1"/>
  </bookViews>
  <sheets>
    <sheet name="Bilance P+V" sheetId="1" r:id="rId1"/>
    <sheet name="91406" sheetId="2" r:id="rId2"/>
  </sheets>
  <definedNames/>
  <calcPr fullCalcOnLoad="1"/>
</workbook>
</file>

<file path=xl/sharedStrings.xml><?xml version="1.0" encoding="utf-8"?>
<sst xmlns="http://schemas.openxmlformats.org/spreadsheetml/2006/main" count="371" uniqueCount="190">
  <si>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</si>
  <si>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</si>
  <si>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</si>
  <si>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</si>
  <si>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</si>
  <si>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</si>
  <si>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</si>
  <si>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</si>
  <si>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</si>
  <si>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</si>
  <si>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</si>
  <si>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</si>
  <si>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</si>
  <si>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</si>
  <si>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</si>
  <si>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</si>
  <si>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</si>
  <si>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</si>
  <si>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</si>
  <si>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</si>
  <si>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</si>
  <si>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</si>
  <si>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</si>
  <si>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</si>
  <si>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</si>
  <si>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</si>
  <si>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</si>
  <si>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</si>
  <si>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</si>
  <si>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</si>
  <si>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</si>
  <si>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</si>
  <si>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</si>
  <si>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</si>
  <si>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</si>
  <si>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</si>
  <si>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</si>
  <si>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</si>
  <si>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</si>
  <si>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</si>
  <si>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</si>
  <si>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</si>
  <si>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</si>
  <si>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</si>
  <si>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</si>
  <si>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</si>
  <si>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</si>
  <si>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</si>
  <si>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</si>
  <si>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</si>
  <si>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</si>
  <si>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</si>
  <si>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</si>
  <si>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</si>
  <si>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</si>
  <si>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</si>
  <si>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</si>
  <si>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</si>
  <si>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</si>
  <si>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</si>
  <si>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</si>
  <si>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</si>
  <si>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tis. Kč</t>
  </si>
  <si>
    <t>správce rozpočtových výdajů = odbor dopravy</t>
  </si>
  <si>
    <t>RU</t>
  </si>
  <si>
    <t xml:space="preserve">    resort.účel. inv. dot.</t>
  </si>
  <si>
    <t xml:space="preserve">    investiční dotace od obcí </t>
  </si>
  <si>
    <t>5. uhrazené splátky krátkod.půjč.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</si>
  <si>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</si>
  <si>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</si>
  <si>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</si>
  <si>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</si>
  <si>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</si>
  <si>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</si>
  <si>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</si>
  <si>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</si>
  <si>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</si>
  <si>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0690620000</t>
  </si>
  <si>
    <t>Rozpis výdajů kapitoly 914</t>
  </si>
  <si>
    <t>91406 - Působnosti</t>
  </si>
  <si>
    <t>06</t>
  </si>
  <si>
    <t xml:space="preserve">P Ů S O B N O S T I  </t>
  </si>
  <si>
    <t>běžné (neinvestiční) výdaje resortu celkem</t>
  </si>
  <si>
    <t>silniční doprava a hospodářství</t>
  </si>
  <si>
    <t>061000</t>
  </si>
  <si>
    <t>studie, dokumentace a služby</t>
  </si>
  <si>
    <t>nájemné</t>
  </si>
  <si>
    <t>konzultační, poradenské a právní služby</t>
  </si>
  <si>
    <t>nákup ostatních služeb</t>
  </si>
  <si>
    <t>ostatní neinvestiční výdaje jinde nazařazené</t>
  </si>
  <si>
    <t>061100</t>
  </si>
  <si>
    <t>zahraniční spolupráce</t>
  </si>
  <si>
    <t>061200</t>
  </si>
  <si>
    <t>posudky, metodika, školení</t>
  </si>
  <si>
    <t>061400</t>
  </si>
  <si>
    <t>údržba cyklodopravy</t>
  </si>
  <si>
    <t>066000</t>
  </si>
  <si>
    <t>publikační činnost</t>
  </si>
  <si>
    <t>nákup materiálu</t>
  </si>
  <si>
    <t>066200</t>
  </si>
  <si>
    <t>nákup služeb</t>
  </si>
  <si>
    <t>pohoštění</t>
  </si>
  <si>
    <t>bezpečnost silničního provozu</t>
  </si>
  <si>
    <t>062000</t>
  </si>
  <si>
    <t>krajský program BESIP</t>
  </si>
  <si>
    <t>ostatní osobní náklady</t>
  </si>
  <si>
    <t>pojistné na sociální zabezpečení</t>
  </si>
  <si>
    <t>pojistné na veřejné zdravotní pojištění</t>
  </si>
  <si>
    <t>062600</t>
  </si>
  <si>
    <t>kampaň "Nepřiměřená rychlost"</t>
  </si>
  <si>
    <t>062700</t>
  </si>
  <si>
    <t>tým silniční bezpečnosti LK</t>
  </si>
  <si>
    <t>062900</t>
  </si>
  <si>
    <t>zajištění provozu krajského DDH</t>
  </si>
  <si>
    <t>studená voda</t>
  </si>
  <si>
    <t>plyn</t>
  </si>
  <si>
    <t>elektrická energie</t>
  </si>
  <si>
    <t>dopravní obslužnost</t>
  </si>
  <si>
    <t>065000</t>
  </si>
  <si>
    <t>dopravní obslužnost autobusová - kraj</t>
  </si>
  <si>
    <t>výdaje na dopravní územní obslužnost autobusovou</t>
  </si>
  <si>
    <t>065300</t>
  </si>
  <si>
    <t>dopravní obslužnost drážní</t>
  </si>
  <si>
    <t>výdaje na dopravní obslužnost drážní - železnice a tram.</t>
  </si>
  <si>
    <t>065600</t>
  </si>
  <si>
    <t>dopravní obslužnost autobusová - protarifovací ztráta</t>
  </si>
  <si>
    <t xml:space="preserve">výdaje na dopravní územní obslužnost </t>
  </si>
  <si>
    <t>066100</t>
  </si>
  <si>
    <t>činnost dopravního svazu</t>
  </si>
  <si>
    <t>066300</t>
  </si>
  <si>
    <t>integrovaný dopravní systém</t>
  </si>
  <si>
    <t>Povodně 2010 - podíl LK k MMR</t>
  </si>
  <si>
    <t>silnice II/290 Frýdlant - Bílý Potok (I.etapa) - povodně</t>
  </si>
  <si>
    <t>opravy a udržování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</si>
  <si>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</si>
  <si>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</si>
  <si>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</si>
  <si>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</si>
  <si>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</si>
  <si>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</si>
  <si>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vratka dotace za rok 2011</t>
  </si>
  <si>
    <t>0681490000</t>
  </si>
  <si>
    <t>Rekonstrukce mostu ev. č. 26842-4 Rousínov</t>
  </si>
  <si>
    <t>odvod přečerpané dotace na MF</t>
  </si>
  <si>
    <t>0681510000</t>
  </si>
  <si>
    <t>Most přes potok v Kryštofově Údolí ev.č. 592-006</t>
  </si>
  <si>
    <t>0681860000</t>
  </si>
  <si>
    <t>Most přes potok Jeřici v Mníšku 2904-8</t>
  </si>
  <si>
    <t>cestovné</t>
  </si>
  <si>
    <t>náhrady mezd v době nemoci</t>
  </si>
  <si>
    <t>telekomunikační služby</t>
  </si>
  <si>
    <t>ZDROJOVÁ  A VÝDAJOVÁ ČÁST ROZPOČTU LK 2013</t>
  </si>
  <si>
    <t>služby školení a vzdělávání</t>
  </si>
  <si>
    <t>Kap.926-dotační fond</t>
  </si>
  <si>
    <t>opatření v dopravě</t>
  </si>
  <si>
    <t>nespecifikované rezervy</t>
  </si>
  <si>
    <t>opravy silnic II. a III. tříd včetně opěrných zdí</t>
  </si>
  <si>
    <t>0682280000</t>
  </si>
  <si>
    <t>Povodně 2013 - SFDI</t>
  </si>
  <si>
    <t>0622002002</t>
  </si>
  <si>
    <t>podpora dopravní výchovy - DDH Český Dub</t>
  </si>
  <si>
    <t>neinvestiční transfery obcím</t>
  </si>
  <si>
    <t>0622002003</t>
  </si>
  <si>
    <t>podpora dopravní výchovy - DDH Frýdlant</t>
  </si>
  <si>
    <t>0622002007</t>
  </si>
  <si>
    <t>podpora dopravní výchovy - DDH Chrastava</t>
  </si>
  <si>
    <t>0622002038</t>
  </si>
  <si>
    <t>podpora dopravní výchovy - DDH Osečná</t>
  </si>
  <si>
    <t>0622003001</t>
  </si>
  <si>
    <t>podpora dopravní výchovy - DDH Jablonec nad Nisou</t>
  </si>
  <si>
    <t>0622004001</t>
  </si>
  <si>
    <t>podpora dopravní výchovy - DDH Česká Lípa</t>
  </si>
  <si>
    <t>0622005008</t>
  </si>
  <si>
    <t>podpora dopravní výchovy - DDH Turnov</t>
  </si>
  <si>
    <t>0622005029</t>
  </si>
  <si>
    <t>podpora dopravní výchovy - DDH Košťálov</t>
  </si>
  <si>
    <t>0682290000</t>
  </si>
  <si>
    <t>0682300000</t>
  </si>
  <si>
    <t>0682310000</t>
  </si>
  <si>
    <t>oprava propustku v Jílovém u Držkova</t>
  </si>
  <si>
    <t>III/2931 Nedaříž – havárie propustku</t>
  </si>
  <si>
    <t>(ÚZ 91252)</t>
  </si>
  <si>
    <t>0682320000</t>
  </si>
  <si>
    <t>údržba silnic II. a III. tříd - úklid komunikací po povodni</t>
  </si>
  <si>
    <t>III/03513 – Dětřichov, havárie silničního tělesa</t>
  </si>
  <si>
    <t>platby daní a poplatků státnímu rozpočtu</t>
  </si>
  <si>
    <t>nákup kolků</t>
  </si>
  <si>
    <t>15.změna-RO č. 253/13</t>
  </si>
  <si>
    <t>061500</t>
  </si>
  <si>
    <t>platby věcných břemen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</si>
</sst>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#,##0.000000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62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1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4" fontId="4" fillId="0" borderId="10" xfId="48" applyNumberFormat="1" applyFont="1" applyFill="1" applyBorder="1" applyAlignment="1">
      <alignment vertical="center"/>
      <protection/>
    </xf>
    <xf numFmtId="49" fontId="4" fillId="0" borderId="11" xfId="48" applyNumberFormat="1" applyFont="1" applyFill="1" applyBorder="1" applyAlignment="1">
      <alignment horizontal="center" vertical="center" wrapText="1"/>
      <protection/>
    </xf>
    <xf numFmtId="2" fontId="4" fillId="0" borderId="12" xfId="48" applyNumberFormat="1" applyFont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4" fontId="4" fillId="0" borderId="14" xfId="48" applyNumberFormat="1" applyFont="1" applyFill="1" applyBorder="1" applyAlignment="1">
      <alignment vertical="center"/>
      <protection/>
    </xf>
    <xf numFmtId="4" fontId="4" fillId="0" borderId="15" xfId="48" applyNumberFormat="1" applyFont="1" applyFill="1" applyBorder="1" applyAlignment="1">
      <alignment vertical="center"/>
      <protection/>
    </xf>
    <xf numFmtId="4" fontId="4" fillId="0" borderId="16" xfId="48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4" fontId="9" fillId="0" borderId="11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horizontal="right" wrapText="1"/>
    </xf>
    <xf numFmtId="4" fontId="10" fillId="0" borderId="26" xfId="0" applyNumberFormat="1" applyFont="1" applyBorder="1" applyAlignment="1">
      <alignment horizontal="right" wrapText="1"/>
    </xf>
    <xf numFmtId="4" fontId="10" fillId="0" borderId="27" xfId="0" applyNumberFormat="1" applyFont="1" applyBorder="1" applyAlignment="1">
      <alignment horizontal="right" wrapText="1"/>
    </xf>
    <xf numFmtId="171" fontId="10" fillId="0" borderId="27" xfId="0" applyNumberFormat="1" applyFont="1" applyFill="1" applyBorder="1" applyAlignment="1">
      <alignment horizontal="right" wrapText="1"/>
    </xf>
    <xf numFmtId="4" fontId="10" fillId="0" borderId="28" xfId="0" applyNumberFormat="1" applyFont="1" applyBorder="1" applyAlignment="1">
      <alignment horizontal="right" wrapText="1"/>
    </xf>
    <xf numFmtId="0" fontId="9" fillId="0" borderId="24" xfId="0" applyFont="1" applyBorder="1" applyAlignment="1">
      <alignment wrapText="1"/>
    </xf>
    <xf numFmtId="4" fontId="9" fillId="0" borderId="24" xfId="0" applyNumberFormat="1" applyFont="1" applyBorder="1" applyAlignment="1">
      <alignment horizontal="right" wrapText="1"/>
    </xf>
    <xf numFmtId="4" fontId="9" fillId="0" borderId="27" xfId="0" applyNumberFormat="1" applyFont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4" fontId="9" fillId="0" borderId="28" xfId="0" applyNumberFormat="1" applyFont="1" applyBorder="1" applyAlignment="1">
      <alignment horizontal="right" wrapText="1"/>
    </xf>
    <xf numFmtId="0" fontId="10" fillId="0" borderId="29" xfId="0" applyFont="1" applyBorder="1" applyAlignment="1">
      <alignment wrapText="1"/>
    </xf>
    <xf numFmtId="4" fontId="10" fillId="0" borderId="24" xfId="0" applyNumberFormat="1" applyFont="1" applyBorder="1" applyAlignment="1">
      <alignment horizontal="right" wrapText="1"/>
    </xf>
    <xf numFmtId="4" fontId="10" fillId="0" borderId="27" xfId="0" applyNumberFormat="1" applyFont="1" applyFill="1" applyBorder="1" applyAlignment="1">
      <alignment horizontal="right" wrapText="1"/>
    </xf>
    <xf numFmtId="0" fontId="9" fillId="0" borderId="25" xfId="0" applyFont="1" applyBorder="1" applyAlignment="1">
      <alignment horizontal="right" wrapText="1"/>
    </xf>
    <xf numFmtId="4" fontId="9" fillId="0" borderId="30" xfId="0" applyNumberFormat="1" applyFont="1" applyBorder="1" applyAlignment="1">
      <alignment horizontal="right" wrapText="1"/>
    </xf>
    <xf numFmtId="4" fontId="9" fillId="0" borderId="27" xfId="0" applyNumberFormat="1" applyFont="1" applyBorder="1" applyAlignment="1">
      <alignment horizontal="right" wrapText="1"/>
    </xf>
    <xf numFmtId="4" fontId="10" fillId="0" borderId="27" xfId="0" applyNumberFormat="1" applyFont="1" applyBorder="1" applyAlignment="1">
      <alignment horizontal="right" wrapText="1"/>
    </xf>
    <xf numFmtId="173" fontId="10" fillId="0" borderId="27" xfId="0" applyNumberFormat="1" applyFont="1" applyFill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9" fillId="0" borderId="14" xfId="0" applyFont="1" applyBorder="1" applyAlignment="1">
      <alignment horizontal="right" wrapText="1"/>
    </xf>
    <xf numFmtId="4" fontId="9" fillId="0" borderId="17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horizontal="right" wrapText="1"/>
    </xf>
    <xf numFmtId="4" fontId="9" fillId="0" borderId="19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3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0" fillId="0" borderId="32" xfId="0" applyFont="1" applyBorder="1" applyAlignment="1">
      <alignment horizontal="left" wrapText="1"/>
    </xf>
    <xf numFmtId="0" fontId="10" fillId="0" borderId="33" xfId="0" applyFont="1" applyBorder="1" applyAlignment="1">
      <alignment horizontal="right" wrapText="1"/>
    </xf>
    <xf numFmtId="4" fontId="10" fillId="0" borderId="33" xfId="0" applyNumberFormat="1" applyFont="1" applyBorder="1" applyAlignment="1">
      <alignment horizontal="right" wrapText="1"/>
    </xf>
    <xf numFmtId="4" fontId="10" fillId="0" borderId="33" xfId="0" applyNumberFormat="1" applyFont="1" applyFill="1" applyBorder="1" applyAlignment="1">
      <alignment horizontal="right" wrapText="1"/>
    </xf>
    <xf numFmtId="4" fontId="10" fillId="0" borderId="34" xfId="0" applyNumberFormat="1" applyFont="1" applyBorder="1" applyAlignment="1">
      <alignment horizontal="right" wrapText="1"/>
    </xf>
    <xf numFmtId="0" fontId="10" fillId="0" borderId="29" xfId="0" applyFont="1" applyBorder="1" applyAlignment="1">
      <alignment horizontal="left" wrapText="1"/>
    </xf>
    <xf numFmtId="0" fontId="10" fillId="0" borderId="27" xfId="0" applyFont="1" applyBorder="1" applyAlignment="1">
      <alignment horizontal="right" wrapText="1"/>
    </xf>
    <xf numFmtId="171" fontId="10" fillId="0" borderId="33" xfId="0" applyNumberFormat="1" applyFont="1" applyFill="1" applyBorder="1" applyAlignment="1">
      <alignment horizontal="right" wrapText="1"/>
    </xf>
    <xf numFmtId="173" fontId="10" fillId="0" borderId="33" xfId="0" applyNumberFormat="1" applyFont="1" applyFill="1" applyBorder="1" applyAlignment="1">
      <alignment horizontal="right" wrapText="1"/>
    </xf>
    <xf numFmtId="173" fontId="10" fillId="0" borderId="33" xfId="0" applyNumberFormat="1" applyFont="1" applyBorder="1" applyAlignment="1">
      <alignment horizontal="right" wrapText="1"/>
    </xf>
    <xf numFmtId="171" fontId="8" fillId="0" borderId="0" xfId="0" applyNumberFormat="1" applyFont="1" applyAlignment="1">
      <alignment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right" wrapText="1"/>
    </xf>
    <xf numFmtId="4" fontId="10" fillId="0" borderId="36" xfId="0" applyNumberFormat="1" applyFont="1" applyBorder="1" applyAlignment="1">
      <alignment horizontal="right" wrapText="1"/>
    </xf>
    <xf numFmtId="4" fontId="10" fillId="0" borderId="37" xfId="0" applyNumberFormat="1" applyFont="1" applyBorder="1" applyAlignment="1">
      <alignment horizontal="right" wrapText="1"/>
    </xf>
    <xf numFmtId="4" fontId="10" fillId="0" borderId="38" xfId="0" applyNumberFormat="1" applyFont="1" applyBorder="1" applyAlignment="1">
      <alignment horizontal="right" wrapText="1"/>
    </xf>
    <xf numFmtId="0" fontId="9" fillId="0" borderId="31" xfId="0" applyFont="1" applyBorder="1" applyAlignment="1">
      <alignment horizontal="left" wrapText="1"/>
    </xf>
    <xf numFmtId="0" fontId="9" fillId="0" borderId="13" xfId="0" applyFont="1" applyBorder="1" applyAlignment="1">
      <alignment horizontal="right" wrapText="1"/>
    </xf>
    <xf numFmtId="4" fontId="1" fillId="0" borderId="39" xfId="48" applyNumberFormat="1" applyFont="1" applyFill="1" applyBorder="1" applyAlignment="1">
      <alignment vertical="center"/>
      <protection/>
    </xf>
    <xf numFmtId="4" fontId="1" fillId="0" borderId="40" xfId="48" applyNumberFormat="1" applyFont="1" applyFill="1" applyBorder="1" applyAlignment="1">
      <alignment vertical="center"/>
      <protection/>
    </xf>
    <xf numFmtId="4" fontId="1" fillId="0" borderId="25" xfId="48" applyNumberFormat="1" applyFont="1" applyFill="1" applyBorder="1" applyAlignment="1">
      <alignment vertical="center"/>
      <protection/>
    </xf>
    <xf numFmtId="4" fontId="1" fillId="0" borderId="41" xfId="48" applyNumberFormat="1" applyFont="1" applyFill="1" applyBorder="1" applyAlignment="1">
      <alignment vertical="center"/>
      <protection/>
    </xf>
    <xf numFmtId="1" fontId="1" fillId="0" borderId="12" xfId="48" applyNumberFormat="1" applyFont="1" applyFill="1" applyBorder="1" applyAlignment="1">
      <alignment horizontal="center" vertical="center"/>
      <protection/>
    </xf>
    <xf numFmtId="1" fontId="1" fillId="0" borderId="42" xfId="48" applyNumberFormat="1" applyFont="1" applyFill="1" applyBorder="1" applyAlignment="1">
      <alignment horizontal="center" vertical="center"/>
      <protection/>
    </xf>
    <xf numFmtId="0" fontId="4" fillId="0" borderId="43" xfId="48" applyFont="1" applyBorder="1" applyAlignment="1">
      <alignment horizontal="center" vertical="center"/>
      <protection/>
    </xf>
    <xf numFmtId="0" fontId="4" fillId="0" borderId="44" xfId="48" applyFont="1" applyBorder="1" applyAlignment="1">
      <alignment horizontal="center" vertical="center"/>
      <protection/>
    </xf>
    <xf numFmtId="0" fontId="4" fillId="0" borderId="45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4" fillId="0" borderId="46" xfId="48" applyFont="1" applyBorder="1" applyAlignment="1">
      <alignment horizontal="center" vertical="center"/>
      <protection/>
    </xf>
    <xf numFmtId="4" fontId="4" fillId="0" borderId="17" xfId="48" applyNumberFormat="1" applyFont="1" applyFill="1" applyBorder="1" applyAlignment="1">
      <alignment vertical="center"/>
      <protection/>
    </xf>
    <xf numFmtId="4" fontId="4" fillId="0" borderId="14" xfId="48" applyNumberFormat="1" applyFont="1" applyFill="1" applyBorder="1" applyAlignment="1">
      <alignment vertical="center"/>
      <protection/>
    </xf>
    <xf numFmtId="0" fontId="7" fillId="0" borderId="47" xfId="48" applyFont="1" applyBorder="1" applyAlignment="1">
      <alignment horizontal="center" vertical="center"/>
      <protection/>
    </xf>
    <xf numFmtId="49" fontId="7" fillId="0" borderId="13" xfId="48" applyNumberFormat="1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7" fillId="0" borderId="18" xfId="48" applyFont="1" applyBorder="1" applyAlignment="1">
      <alignment vertical="center"/>
      <protection/>
    </xf>
    <xf numFmtId="4" fontId="7" fillId="0" borderId="17" xfId="48" applyNumberFormat="1" applyFont="1" applyFill="1" applyBorder="1" applyAlignment="1">
      <alignment vertical="center"/>
      <protection/>
    </xf>
    <xf numFmtId="4" fontId="7" fillId="0" borderId="14" xfId="48" applyNumberFormat="1" applyFont="1" applyFill="1" applyBorder="1" applyAlignment="1">
      <alignment vertical="center"/>
      <protection/>
    </xf>
    <xf numFmtId="0" fontId="31" fillId="0" borderId="48" xfId="48" applyFont="1" applyBorder="1" applyAlignment="1">
      <alignment horizontal="center" vertical="center"/>
      <protection/>
    </xf>
    <xf numFmtId="49" fontId="31" fillId="0" borderId="11" xfId="48" applyNumberFormat="1" applyFont="1" applyBorder="1" applyAlignment="1">
      <alignment horizontal="center" vertical="center"/>
      <protection/>
    </xf>
    <xf numFmtId="0" fontId="31" fillId="0" borderId="11" xfId="48" applyFont="1" applyBorder="1" applyAlignment="1">
      <alignment horizontal="center" vertical="center"/>
      <protection/>
    </xf>
    <xf numFmtId="0" fontId="31" fillId="0" borderId="49" xfId="48" applyFont="1" applyBorder="1" applyAlignment="1">
      <alignment vertical="center"/>
      <protection/>
    </xf>
    <xf numFmtId="4" fontId="31" fillId="0" borderId="10" xfId="48" applyNumberFormat="1" applyFont="1" applyFill="1" applyBorder="1" applyAlignment="1">
      <alignment vertical="center"/>
      <protection/>
    </xf>
    <xf numFmtId="4" fontId="31" fillId="0" borderId="16" xfId="48" applyNumberFormat="1" applyFont="1" applyFill="1" applyBorder="1" applyAlignment="1">
      <alignment vertical="center"/>
      <protection/>
    </xf>
    <xf numFmtId="4" fontId="31" fillId="0" borderId="50" xfId="48" applyNumberFormat="1" applyFont="1" applyFill="1" applyBorder="1" applyAlignment="1">
      <alignment vertical="center"/>
      <protection/>
    </xf>
    <xf numFmtId="0" fontId="1" fillId="0" borderId="51" xfId="48" applyFont="1" applyBorder="1" applyAlignment="1">
      <alignment horizontal="center" vertical="center"/>
      <protection/>
    </xf>
    <xf numFmtId="49" fontId="1" fillId="0" borderId="33" xfId="48" applyNumberFormat="1" applyFont="1" applyBorder="1" applyAlignment="1">
      <alignment horizontal="center" vertical="center"/>
      <protection/>
    </xf>
    <xf numFmtId="0" fontId="1" fillId="0" borderId="33" xfId="48" applyFont="1" applyBorder="1" applyAlignment="1">
      <alignment horizontal="center" vertical="center"/>
      <protection/>
    </xf>
    <xf numFmtId="0" fontId="1" fillId="0" borderId="26" xfId="48" applyFont="1" applyBorder="1" applyAlignment="1">
      <alignment horizontal="center" vertical="center"/>
      <protection/>
    </xf>
    <xf numFmtId="0" fontId="1" fillId="0" borderId="26" xfId="48" applyFont="1" applyBorder="1" applyAlignment="1">
      <alignment vertical="center"/>
      <protection/>
    </xf>
    <xf numFmtId="4" fontId="1" fillId="0" borderId="52" xfId="48" applyNumberFormat="1" applyFont="1" applyFill="1" applyBorder="1" applyAlignment="1">
      <alignment vertical="center"/>
      <protection/>
    </xf>
    <xf numFmtId="4" fontId="1" fillId="0" borderId="29" xfId="48" applyNumberFormat="1" applyFont="1" applyFill="1" applyBorder="1" applyAlignment="1">
      <alignment vertical="center"/>
      <protection/>
    </xf>
    <xf numFmtId="4" fontId="1" fillId="0" borderId="21" xfId="48" applyNumberFormat="1" applyFont="1" applyFill="1" applyBorder="1" applyAlignment="1">
      <alignment vertical="center"/>
      <protection/>
    </xf>
    <xf numFmtId="0" fontId="1" fillId="0" borderId="53" xfId="48" applyFont="1" applyBorder="1" applyAlignment="1">
      <alignment vertical="center"/>
      <protection/>
    </xf>
    <xf numFmtId="0" fontId="1" fillId="0" borderId="27" xfId="48" applyFont="1" applyBorder="1" applyAlignment="1">
      <alignment horizontal="center" vertical="center"/>
      <protection/>
    </xf>
    <xf numFmtId="0" fontId="31" fillId="0" borderId="52" xfId="48" applyFont="1" applyBorder="1" applyAlignment="1">
      <alignment horizontal="center" vertical="center"/>
      <protection/>
    </xf>
    <xf numFmtId="49" fontId="31" fillId="0" borderId="27" xfId="48" applyNumberFormat="1" applyFont="1" applyBorder="1" applyAlignment="1">
      <alignment horizontal="center" vertical="center"/>
      <protection/>
    </xf>
    <xf numFmtId="0" fontId="31" fillId="0" borderId="27" xfId="48" applyFont="1" applyBorder="1" applyAlignment="1">
      <alignment horizontal="center" vertical="center"/>
      <protection/>
    </xf>
    <xf numFmtId="0" fontId="31" fillId="0" borderId="26" xfId="48" applyFont="1" applyBorder="1" applyAlignment="1">
      <alignment vertical="center"/>
      <protection/>
    </xf>
    <xf numFmtId="4" fontId="31" fillId="0" borderId="25" xfId="48" applyNumberFormat="1" applyFont="1" applyFill="1" applyBorder="1" applyAlignment="1">
      <alignment vertical="center"/>
      <protection/>
    </xf>
    <xf numFmtId="4" fontId="31" fillId="0" borderId="54" xfId="48" applyNumberFormat="1" applyFont="1" applyFill="1" applyBorder="1" applyAlignment="1">
      <alignment vertical="center"/>
      <protection/>
    </xf>
    <xf numFmtId="4" fontId="1" fillId="0" borderId="54" xfId="48" applyNumberFormat="1" applyFont="1" applyFill="1" applyBorder="1" applyAlignment="1">
      <alignment vertical="center"/>
      <protection/>
    </xf>
    <xf numFmtId="0" fontId="31" fillId="0" borderId="52" xfId="48" applyFont="1" applyFill="1" applyBorder="1" applyAlignment="1">
      <alignment horizontal="center" vertical="center"/>
      <protection/>
    </xf>
    <xf numFmtId="4" fontId="31" fillId="0" borderId="24" xfId="48" applyNumberFormat="1" applyFont="1" applyFill="1" applyBorder="1" applyAlignment="1">
      <alignment vertical="center"/>
      <protection/>
    </xf>
    <xf numFmtId="0" fontId="31" fillId="0" borderId="55" xfId="48" applyFont="1" applyFill="1" applyBorder="1" applyAlignment="1">
      <alignment horizontal="center" vertical="center"/>
      <protection/>
    </xf>
    <xf numFmtId="49" fontId="31" fillId="0" borderId="36" xfId="48" applyNumberFormat="1" applyFont="1" applyBorder="1" applyAlignment="1">
      <alignment horizontal="center" vertical="center"/>
      <protection/>
    </xf>
    <xf numFmtId="4" fontId="1" fillId="0" borderId="24" xfId="48" applyNumberFormat="1" applyFont="1" applyFill="1" applyBorder="1" applyAlignment="1">
      <alignment vertical="center"/>
      <protection/>
    </xf>
    <xf numFmtId="0" fontId="1" fillId="0" borderId="55" xfId="48" applyFont="1" applyFill="1" applyBorder="1" applyAlignment="1">
      <alignment horizontal="center" vertical="center"/>
      <protection/>
    </xf>
    <xf numFmtId="49" fontId="1" fillId="0" borderId="36" xfId="48" applyNumberFormat="1" applyFont="1" applyBorder="1" applyAlignment="1">
      <alignment horizontal="center" vertical="center"/>
      <protection/>
    </xf>
    <xf numFmtId="0" fontId="1" fillId="0" borderId="36" xfId="48" applyFont="1" applyBorder="1" applyAlignment="1">
      <alignment horizontal="center" vertical="center"/>
      <protection/>
    </xf>
    <xf numFmtId="4" fontId="1" fillId="0" borderId="56" xfId="48" applyNumberFormat="1" applyFont="1" applyFill="1" applyBorder="1" applyAlignment="1">
      <alignment vertical="center"/>
      <protection/>
    </xf>
    <xf numFmtId="0" fontId="1" fillId="0" borderId="57" xfId="48" applyFont="1" applyFill="1" applyBorder="1" applyAlignment="1">
      <alignment horizontal="center" vertical="center"/>
      <protection/>
    </xf>
    <xf numFmtId="49" fontId="1" fillId="0" borderId="42" xfId="48" applyNumberFormat="1" applyFont="1" applyBorder="1" applyAlignment="1">
      <alignment horizontal="center" vertical="center"/>
      <protection/>
    </xf>
    <xf numFmtId="0" fontId="1" fillId="0" borderId="42" xfId="48" applyFont="1" applyBorder="1" applyAlignment="1">
      <alignment horizontal="center" vertical="center"/>
      <protection/>
    </xf>
    <xf numFmtId="0" fontId="1" fillId="0" borderId="58" xfId="48" applyFont="1" applyBorder="1" applyAlignment="1">
      <alignment vertical="center"/>
      <protection/>
    </xf>
    <xf numFmtId="4" fontId="1" fillId="0" borderId="59" xfId="48" applyNumberFormat="1" applyFont="1" applyFill="1" applyBorder="1" applyAlignment="1">
      <alignment vertical="center"/>
      <protection/>
    </xf>
    <xf numFmtId="4" fontId="1" fillId="0" borderId="60" xfId="48" applyNumberFormat="1" applyFont="1" applyFill="1" applyBorder="1" applyAlignment="1">
      <alignment vertical="center"/>
      <protection/>
    </xf>
    <xf numFmtId="0" fontId="7" fillId="0" borderId="47" xfId="48" applyFont="1" applyFill="1" applyBorder="1" applyAlignment="1">
      <alignment horizontal="center" vertical="center"/>
      <protection/>
    </xf>
    <xf numFmtId="0" fontId="31" fillId="0" borderId="48" xfId="48" applyFont="1" applyFill="1" applyBorder="1" applyAlignment="1">
      <alignment horizontal="center" vertical="center"/>
      <protection/>
    </xf>
    <xf numFmtId="0" fontId="31" fillId="0" borderId="51" xfId="48" applyFont="1" applyFill="1" applyBorder="1" applyAlignment="1">
      <alignment horizontal="center" vertical="center"/>
      <protection/>
    </xf>
    <xf numFmtId="49" fontId="31" fillId="0" borderId="33" xfId="48" applyNumberFormat="1" applyFont="1" applyBorder="1" applyAlignment="1">
      <alignment horizontal="center" vertical="center"/>
      <protection/>
    </xf>
    <xf numFmtId="0" fontId="31" fillId="0" borderId="33" xfId="48" applyFont="1" applyBorder="1" applyAlignment="1">
      <alignment horizontal="center" vertical="center"/>
      <protection/>
    </xf>
    <xf numFmtId="0" fontId="1" fillId="0" borderId="22" xfId="48" applyFont="1" applyBorder="1" applyAlignment="1">
      <alignment vertical="center"/>
      <protection/>
    </xf>
    <xf numFmtId="4" fontId="1" fillId="0" borderId="51" xfId="48" applyNumberFormat="1" applyFont="1" applyFill="1" applyBorder="1" applyAlignment="1">
      <alignment vertical="center"/>
      <protection/>
    </xf>
    <xf numFmtId="171" fontId="1" fillId="0" borderId="20" xfId="48" applyNumberFormat="1" applyFont="1" applyFill="1" applyBorder="1" applyAlignment="1">
      <alignment vertical="center"/>
      <protection/>
    </xf>
    <xf numFmtId="0" fontId="32" fillId="0" borderId="0" xfId="48" applyFont="1" applyAlignment="1">
      <alignment vertical="center"/>
      <protection/>
    </xf>
    <xf numFmtId="0" fontId="1" fillId="0" borderId="55" xfId="48" applyFont="1" applyBorder="1" applyAlignment="1">
      <alignment horizontal="center" vertical="center"/>
      <protection/>
    </xf>
    <xf numFmtId="171" fontId="1" fillId="0" borderId="56" xfId="48" applyNumberFormat="1" applyFont="1" applyFill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" fillId="0" borderId="52" xfId="48" applyFont="1" applyBorder="1" applyAlignment="1">
      <alignment horizontal="center" vertical="center"/>
      <protection/>
    </xf>
    <xf numFmtId="49" fontId="1" fillId="0" borderId="27" xfId="48" applyNumberFormat="1" applyFont="1" applyBorder="1" applyAlignment="1">
      <alignment horizontal="center" vertical="center"/>
      <protection/>
    </xf>
    <xf numFmtId="171" fontId="1" fillId="0" borderId="24" xfId="48" applyNumberFormat="1" applyFont="1" applyFill="1" applyBorder="1" applyAlignment="1">
      <alignment vertical="center"/>
      <protection/>
    </xf>
    <xf numFmtId="0" fontId="1" fillId="0" borderId="52" xfId="48" applyFont="1" applyFill="1" applyBorder="1" applyAlignment="1">
      <alignment horizontal="center" vertical="center"/>
      <protection/>
    </xf>
    <xf numFmtId="4" fontId="1" fillId="0" borderId="24" xfId="48" applyNumberFormat="1" applyFont="1" applyFill="1" applyBorder="1" applyAlignment="1">
      <alignment vertical="center"/>
      <protection/>
    </xf>
    <xf numFmtId="4" fontId="31" fillId="0" borderId="30" xfId="48" applyNumberFormat="1" applyFont="1" applyFill="1" applyBorder="1" applyAlignment="1">
      <alignment vertical="center"/>
      <protection/>
    </xf>
    <xf numFmtId="4" fontId="1" fillId="0" borderId="54" xfId="48" applyNumberFormat="1" applyFont="1" applyBorder="1" applyAlignment="1">
      <alignment vertical="center"/>
      <protection/>
    </xf>
    <xf numFmtId="4" fontId="1" fillId="0" borderId="30" xfId="48" applyNumberFormat="1" applyFont="1" applyFill="1" applyBorder="1" applyAlignment="1">
      <alignment vertical="center"/>
      <protection/>
    </xf>
    <xf numFmtId="0" fontId="31" fillId="0" borderId="26" xfId="48" applyFont="1" applyBorder="1" applyAlignment="1">
      <alignment vertical="center" wrapText="1"/>
      <protection/>
    </xf>
    <xf numFmtId="0" fontId="31" fillId="0" borderId="26" xfId="48" applyFont="1" applyFill="1" applyBorder="1" applyAlignment="1">
      <alignment vertical="center"/>
      <protection/>
    </xf>
    <xf numFmtId="4" fontId="1" fillId="0" borderId="57" xfId="48" applyNumberFormat="1" applyFont="1" applyFill="1" applyBorder="1" applyAlignment="1">
      <alignment vertical="center"/>
      <protection/>
    </xf>
    <xf numFmtId="4" fontId="1" fillId="0" borderId="56" xfId="48" applyNumberFormat="1" applyFont="1" applyFill="1" applyBorder="1" applyAlignment="1">
      <alignment vertical="center"/>
      <protection/>
    </xf>
    <xf numFmtId="0" fontId="1" fillId="0" borderId="47" xfId="48" applyFont="1" applyBorder="1" applyAlignment="1">
      <alignment horizontal="center" vertical="center"/>
      <protection/>
    </xf>
    <xf numFmtId="49" fontId="1" fillId="0" borderId="13" xfId="48" applyNumberFormat="1" applyFont="1" applyBorder="1" applyAlignment="1">
      <alignment horizontal="center" vertical="center"/>
      <protection/>
    </xf>
    <xf numFmtId="0" fontId="4" fillId="0" borderId="18" xfId="48" applyFont="1" applyFill="1" applyBorder="1" applyAlignment="1">
      <alignment horizontal="center" vertical="center"/>
      <protection/>
    </xf>
    <xf numFmtId="0" fontId="4" fillId="0" borderId="18" xfId="48" applyFont="1" applyFill="1" applyBorder="1" applyAlignment="1">
      <alignment vertical="center"/>
      <protection/>
    </xf>
    <xf numFmtId="0" fontId="4" fillId="0" borderId="48" xfId="48" applyFont="1" applyFill="1" applyBorder="1" applyAlignment="1">
      <alignment horizontal="center" vertical="center"/>
      <protection/>
    </xf>
    <xf numFmtId="0" fontId="4" fillId="0" borderId="11" xfId="48" applyFont="1" applyFill="1" applyBorder="1" applyAlignment="1">
      <alignment horizontal="center" vertical="center"/>
      <protection/>
    </xf>
    <xf numFmtId="0" fontId="4" fillId="0" borderId="49" xfId="48" applyFont="1" applyFill="1" applyBorder="1" applyAlignment="1">
      <alignment vertical="center"/>
      <protection/>
    </xf>
    <xf numFmtId="0" fontId="1" fillId="0" borderId="57" xfId="48" applyFont="1" applyFill="1" applyBorder="1" applyAlignment="1">
      <alignment horizontal="center" vertical="center"/>
      <protection/>
    </xf>
    <xf numFmtId="0" fontId="1" fillId="0" borderId="26" xfId="48" applyFont="1" applyFill="1" applyBorder="1" applyAlignment="1">
      <alignment vertical="center"/>
      <protection/>
    </xf>
    <xf numFmtId="0" fontId="4" fillId="0" borderId="49" xfId="48" applyFont="1" applyFill="1" applyBorder="1" applyAlignment="1">
      <alignment vertical="center" wrapText="1"/>
      <protection/>
    </xf>
    <xf numFmtId="0" fontId="1" fillId="0" borderId="58" xfId="48" applyFont="1" applyFill="1" applyBorder="1" applyAlignment="1">
      <alignment vertical="center"/>
      <protection/>
    </xf>
    <xf numFmtId="0" fontId="7" fillId="0" borderId="49" xfId="48" applyFont="1" applyFill="1" applyBorder="1" applyAlignment="1">
      <alignment vertical="center"/>
      <protection/>
    </xf>
    <xf numFmtId="173" fontId="7" fillId="0" borderId="17" xfId="48" applyNumberFormat="1" applyFont="1" applyFill="1" applyBorder="1" applyAlignment="1">
      <alignment vertical="center"/>
      <protection/>
    </xf>
    <xf numFmtId="49" fontId="31" fillId="0" borderId="11" xfId="48" applyNumberFormat="1" applyFont="1" applyFill="1" applyBorder="1" applyAlignment="1">
      <alignment horizontal="center" vertical="center"/>
      <protection/>
    </xf>
    <xf numFmtId="0" fontId="31" fillId="0" borderId="11" xfId="48" applyFont="1" applyFill="1" applyBorder="1" applyAlignment="1">
      <alignment horizontal="center" vertical="center"/>
      <protection/>
    </xf>
    <xf numFmtId="0" fontId="31" fillId="0" borderId="49" xfId="48" applyFont="1" applyFill="1" applyBorder="1" applyAlignment="1">
      <alignment vertical="center"/>
      <protection/>
    </xf>
    <xf numFmtId="173" fontId="31" fillId="0" borderId="50" xfId="48" applyNumberFormat="1" applyFont="1" applyFill="1" applyBorder="1" applyAlignment="1">
      <alignment vertical="center"/>
      <protection/>
    </xf>
    <xf numFmtId="49" fontId="1" fillId="0" borderId="42" xfId="48" applyNumberFormat="1" applyFont="1" applyFill="1" applyBorder="1" applyAlignment="1">
      <alignment horizontal="center" vertical="center"/>
      <protection/>
    </xf>
    <xf numFmtId="0" fontId="1" fillId="0" borderId="42" xfId="48" applyFont="1" applyFill="1" applyBorder="1" applyAlignment="1">
      <alignment horizontal="center" vertical="center"/>
      <protection/>
    </xf>
    <xf numFmtId="173" fontId="1" fillId="0" borderId="60" xfId="48" applyNumberFormat="1" applyFont="1" applyBorder="1" applyAlignment="1">
      <alignment vertical="center"/>
      <protection/>
    </xf>
    <xf numFmtId="4" fontId="1" fillId="0" borderId="24" xfId="48" applyNumberFormat="1" applyFont="1" applyBorder="1" applyAlignment="1">
      <alignment vertical="center"/>
      <protection/>
    </xf>
    <xf numFmtId="4" fontId="1" fillId="0" borderId="60" xfId="48" applyNumberFormat="1" applyFont="1" applyBorder="1" applyAlignment="1">
      <alignment vertical="center"/>
      <protection/>
    </xf>
    <xf numFmtId="4" fontId="1" fillId="0" borderId="24" xfId="49" applyNumberFormat="1" applyFont="1" applyFill="1" applyBorder="1" applyAlignment="1">
      <alignment vertical="center"/>
      <protection/>
    </xf>
    <xf numFmtId="0" fontId="0" fillId="0" borderId="61" xfId="0" applyBorder="1" applyAlignment="1">
      <alignment vertical="center"/>
    </xf>
    <xf numFmtId="0" fontId="1" fillId="0" borderId="62" xfId="49" applyFont="1" applyBorder="1" applyAlignment="1">
      <alignment vertical="center"/>
      <protection/>
    </xf>
    <xf numFmtId="4" fontId="33" fillId="0" borderId="25" xfId="48" applyNumberFormat="1" applyFont="1" applyFill="1" applyBorder="1" applyAlignment="1">
      <alignment vertical="center"/>
      <protection/>
    </xf>
    <xf numFmtId="4" fontId="1" fillId="0" borderId="25" xfId="49" applyNumberFormat="1" applyFont="1" applyFill="1" applyBorder="1" applyAlignment="1">
      <alignment vertical="center"/>
      <protection/>
    </xf>
    <xf numFmtId="0" fontId="10" fillId="0" borderId="29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right" vertical="center" wrapText="1"/>
    </xf>
    <xf numFmtId="0" fontId="1" fillId="0" borderId="26" xfId="48" applyFont="1" applyFill="1" applyBorder="1" applyAlignment="1">
      <alignment horizontal="center" vertical="center"/>
      <protection/>
    </xf>
    <xf numFmtId="0" fontId="1" fillId="0" borderId="53" xfId="48" applyFont="1" applyFill="1" applyBorder="1" applyAlignment="1">
      <alignment vertical="center"/>
      <protection/>
    </xf>
    <xf numFmtId="0" fontId="4" fillId="0" borderId="23" xfId="48" applyFont="1" applyFill="1" applyBorder="1" applyAlignment="1">
      <alignment vertical="center"/>
      <protection/>
    </xf>
    <xf numFmtId="0" fontId="35" fillId="0" borderId="47" xfId="48" applyFont="1" applyBorder="1" applyAlignment="1">
      <alignment horizontal="center" vertical="center"/>
      <protection/>
    </xf>
    <xf numFmtId="49" fontId="35" fillId="0" borderId="13" xfId="48" applyNumberFormat="1" applyFont="1" applyBorder="1" applyAlignment="1">
      <alignment horizontal="center" vertic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36" fillId="0" borderId="18" xfId="48" applyFont="1" applyFill="1" applyBorder="1" applyAlignment="1">
      <alignment horizontal="center" vertical="center"/>
      <protection/>
    </xf>
    <xf numFmtId="0" fontId="36" fillId="0" borderId="18" xfId="48" applyFont="1" applyFill="1" applyBorder="1" applyAlignment="1">
      <alignment vertical="center"/>
      <protection/>
    </xf>
    <xf numFmtId="4" fontId="36" fillId="0" borderId="14" xfId="48" applyNumberFormat="1" applyFont="1" applyFill="1" applyBorder="1" applyAlignment="1">
      <alignment vertical="center"/>
      <protection/>
    </xf>
    <xf numFmtId="4" fontId="9" fillId="0" borderId="11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0" fillId="0" borderId="42" xfId="0" applyNumberFormat="1" applyFont="1" applyBorder="1" applyAlignment="1">
      <alignment horizontal="right" vertical="center" wrapText="1"/>
    </xf>
    <xf numFmtId="4" fontId="10" fillId="0" borderId="33" xfId="0" applyNumberFormat="1" applyFont="1" applyFill="1" applyBorder="1" applyAlignment="1">
      <alignment horizontal="right" vertical="center" wrapText="1"/>
    </xf>
    <xf numFmtId="4" fontId="10" fillId="0" borderId="36" xfId="0" applyNumberFormat="1" applyFont="1" applyFill="1" applyBorder="1" applyAlignment="1">
      <alignment horizontal="right" vertical="center" wrapText="1"/>
    </xf>
    <xf numFmtId="4" fontId="1" fillId="0" borderId="63" xfId="48" applyNumberFormat="1" applyFont="1" applyFill="1" applyBorder="1" applyAlignment="1">
      <alignment vertical="center"/>
      <protection/>
    </xf>
    <xf numFmtId="0" fontId="1" fillId="0" borderId="30" xfId="48" applyFont="1" applyBorder="1" applyAlignment="1">
      <alignment vertical="center"/>
      <protection/>
    </xf>
    <xf numFmtId="0" fontId="1" fillId="0" borderId="64" xfId="48" applyFont="1" applyFill="1" applyBorder="1" applyAlignment="1">
      <alignment horizontal="center" vertical="center"/>
      <protection/>
    </xf>
    <xf numFmtId="0" fontId="1" fillId="0" borderId="65" xfId="48" applyFont="1" applyFill="1" applyBorder="1" applyAlignment="1">
      <alignment horizontal="center" vertical="center"/>
      <protection/>
    </xf>
    <xf numFmtId="0" fontId="1" fillId="0" borderId="29" xfId="48" applyFont="1" applyFill="1" applyBorder="1" applyAlignment="1">
      <alignment horizontal="center" vertical="center"/>
      <protection/>
    </xf>
    <xf numFmtId="2" fontId="4" fillId="0" borderId="27" xfId="48" applyNumberFormat="1" applyFont="1" applyBorder="1" applyAlignment="1">
      <alignment horizontal="center" vertical="center"/>
      <protection/>
    </xf>
    <xf numFmtId="1" fontId="1" fillId="0" borderId="27" xfId="48" applyNumberFormat="1" applyFont="1" applyFill="1" applyBorder="1" applyAlignment="1">
      <alignment horizontal="center" vertical="center"/>
      <protection/>
    </xf>
    <xf numFmtId="1" fontId="1" fillId="0" borderId="26" xfId="48" applyNumberFormat="1" applyFont="1" applyBorder="1" applyAlignment="1">
      <alignment horizontal="center" vertical="center"/>
      <protection/>
    </xf>
    <xf numFmtId="2" fontId="1" fillId="0" borderId="27" xfId="48" applyNumberFormat="1" applyFont="1" applyBorder="1" applyAlignment="1">
      <alignment horizontal="left" vertical="center"/>
      <protection/>
    </xf>
    <xf numFmtId="2" fontId="1" fillId="24" borderId="37" xfId="48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 vertical="center"/>
    </xf>
    <xf numFmtId="4" fontId="1" fillId="0" borderId="55" xfId="48" applyNumberFormat="1" applyFont="1" applyFill="1" applyBorder="1" applyAlignment="1">
      <alignment vertical="center"/>
      <protection/>
    </xf>
    <xf numFmtId="0" fontId="1" fillId="0" borderId="28" xfId="48" applyFont="1" applyBorder="1" applyAlignment="1">
      <alignment vertical="center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" fillId="0" borderId="43" xfId="48" applyFont="1" applyBorder="1" applyAlignment="1">
      <alignment horizontal="center" vertical="center"/>
      <protection/>
    </xf>
    <xf numFmtId="0" fontId="4" fillId="0" borderId="37" xfId="48" applyFont="1" applyBorder="1" applyAlignment="1">
      <alignment horizontal="center" vertical="center"/>
      <protection/>
    </xf>
    <xf numFmtId="0" fontId="4" fillId="0" borderId="44" xfId="48" applyFont="1" applyBorder="1" applyAlignment="1">
      <alignment horizontal="center" vertical="center"/>
      <protection/>
    </xf>
    <xf numFmtId="0" fontId="4" fillId="0" borderId="66" xfId="48" applyFont="1" applyBorder="1" applyAlignment="1">
      <alignment horizontal="center" vertical="center"/>
      <protection/>
    </xf>
    <xf numFmtId="0" fontId="4" fillId="0" borderId="67" xfId="48" applyFont="1" applyBorder="1" applyAlignment="1">
      <alignment horizontal="center" vertical="center"/>
      <protection/>
    </xf>
    <xf numFmtId="0" fontId="4" fillId="0" borderId="45" xfId="48" applyFont="1" applyBorder="1" applyAlignment="1">
      <alignment horizontal="center" vertical="center"/>
      <protection/>
    </xf>
    <xf numFmtId="0" fontId="4" fillId="0" borderId="68" xfId="48" applyFont="1" applyBorder="1" applyAlignment="1">
      <alignment horizontal="center" vertical="center"/>
      <protection/>
    </xf>
    <xf numFmtId="0" fontId="4" fillId="0" borderId="40" xfId="48" applyFont="1" applyBorder="1" applyAlignment="1">
      <alignment horizontal="center" vertical="center"/>
      <protection/>
    </xf>
    <xf numFmtId="0" fontId="4" fillId="0" borderId="17" xfId="48" applyFont="1" applyBorder="1" applyAlignment="1">
      <alignment horizontal="center" vertical="center"/>
      <protection/>
    </xf>
    <xf numFmtId="0" fontId="4" fillId="0" borderId="69" xfId="48" applyFont="1" applyBorder="1" applyAlignment="1">
      <alignment horizontal="center" vertical="center"/>
      <protection/>
    </xf>
    <xf numFmtId="0" fontId="1" fillId="0" borderId="68" xfId="48" applyFont="1" applyBorder="1" applyAlignment="1">
      <alignment horizontal="center" vertical="center" textRotation="90" wrapText="1"/>
      <protection/>
    </xf>
    <xf numFmtId="0" fontId="1" fillId="0" borderId="63" xfId="48" applyFont="1" applyBorder="1" applyAlignment="1">
      <alignment horizontal="center" vertical="center" textRotation="90" wrapText="1"/>
      <protection/>
    </xf>
    <xf numFmtId="0" fontId="1" fillId="0" borderId="40" xfId="48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4" fillId="0" borderId="70" xfId="48" applyNumberFormat="1" applyFont="1" applyBorder="1" applyAlignment="1">
      <alignment horizontal="center" vertical="center"/>
      <protection/>
    </xf>
    <xf numFmtId="49" fontId="4" fillId="0" borderId="71" xfId="48" applyNumberFormat="1" applyFont="1" applyBorder="1" applyAlignment="1">
      <alignment horizontal="center" vertical="center"/>
      <protection/>
    </xf>
    <xf numFmtId="0" fontId="4" fillId="0" borderId="70" xfId="48" applyFont="1" applyBorder="1" applyAlignment="1">
      <alignment horizontal="center" vertical="center"/>
      <protection/>
    </xf>
    <xf numFmtId="0" fontId="4" fillId="0" borderId="72" xfId="48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is výdajů 03 bez PO 2" xfId="48"/>
    <cellStyle name="normální_Rozpis výdajů 03 bez PO_06 - OD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2"/>
  <sheetViews>
    <sheetView zoomScalePageLayoutView="0" workbookViewId="0" topLeftCell="A19">
      <selection activeCell="E25" sqref="E25"/>
    </sheetView>
  </sheetViews>
  <sheetFormatPr defaultColWidth="9.140625" defaultRowHeight="12.75"/>
  <cols>
    <col min="1" max="1" width="37.8515625" style="13" customWidth="1"/>
    <col min="2" max="2" width="7.421875" style="13" customWidth="1"/>
    <col min="3" max="4" width="12.8515625" style="13" customWidth="1"/>
    <col min="5" max="6" width="13.140625" style="13" bestFit="1" customWidth="1"/>
    <col min="7" max="16384" width="9.140625" style="13" customWidth="1"/>
  </cols>
  <sheetData>
    <row r="1" spans="1:6" ht="20.25">
      <c r="A1" s="210" t="s">
        <v>151</v>
      </c>
      <c r="B1" s="210"/>
      <c r="C1" s="210"/>
      <c r="D1" s="210"/>
      <c r="E1" s="210"/>
      <c r="F1" s="210"/>
    </row>
    <row r="2" ht="18" customHeight="1"/>
    <row r="3" spans="1:6" ht="16.5" customHeight="1">
      <c r="A3" s="211" t="s">
        <v>53</v>
      </c>
      <c r="B3" s="211"/>
      <c r="C3" s="211"/>
      <c r="D3" s="211"/>
      <c r="E3" s="211"/>
      <c r="F3" s="211"/>
    </row>
    <row r="4" ht="12.75" customHeight="1" thickBot="1"/>
    <row r="5" spans="1:6" ht="15" thickBot="1">
      <c r="A5" s="14" t="s">
        <v>1</v>
      </c>
      <c r="B5" s="15" t="s">
        <v>2</v>
      </c>
      <c r="C5" s="16" t="s">
        <v>68</v>
      </c>
      <c r="D5" s="16" t="s">
        <v>69</v>
      </c>
      <c r="E5" s="16" t="s">
        <v>0</v>
      </c>
      <c r="F5" s="17" t="s">
        <v>70</v>
      </c>
    </row>
    <row r="6" spans="1:6" ht="16.5" customHeight="1">
      <c r="A6" s="18" t="s">
        <v>9</v>
      </c>
      <c r="B6" s="19" t="s">
        <v>28</v>
      </c>
      <c r="C6" s="20">
        <f>C7+C8+C9</f>
        <v>2301003</v>
      </c>
      <c r="D6" s="190">
        <f>D7+D8+D9</f>
        <v>2375051.1</v>
      </c>
      <c r="E6" s="21">
        <f>SUM(E7:E9)</f>
        <v>0</v>
      </c>
      <c r="F6" s="22">
        <f>SUM(F7:F9)</f>
        <v>2375051.1</v>
      </c>
    </row>
    <row r="7" spans="1:6" ht="15" customHeight="1">
      <c r="A7" s="23" t="s">
        <v>10</v>
      </c>
      <c r="B7" s="24" t="s">
        <v>11</v>
      </c>
      <c r="C7" s="25">
        <v>2101000</v>
      </c>
      <c r="D7" s="191">
        <v>2108256.29</v>
      </c>
      <c r="F7" s="28">
        <f>D7+E13</f>
        <v>2108256.29</v>
      </c>
    </row>
    <row r="8" spans="1:6" ht="15">
      <c r="A8" s="23" t="s">
        <v>12</v>
      </c>
      <c r="B8" s="24" t="s">
        <v>13</v>
      </c>
      <c r="C8" s="25">
        <v>200003</v>
      </c>
      <c r="D8" s="191">
        <v>265479.49</v>
      </c>
      <c r="E8" s="36"/>
      <c r="F8" s="28">
        <f aca="true" t="shared" si="0" ref="F8:F23">D8+E8</f>
        <v>265479.49</v>
      </c>
    </row>
    <row r="9" spans="1:6" ht="15">
      <c r="A9" s="23" t="s">
        <v>14</v>
      </c>
      <c r="B9" s="24" t="s">
        <v>15</v>
      </c>
      <c r="C9" s="25">
        <v>0</v>
      </c>
      <c r="D9" s="191">
        <v>1315.32</v>
      </c>
      <c r="E9" s="36"/>
      <c r="F9" s="28">
        <f t="shared" si="0"/>
        <v>1315.32</v>
      </c>
    </row>
    <row r="10" spans="1:6" ht="15">
      <c r="A10" s="29" t="s">
        <v>16</v>
      </c>
      <c r="B10" s="24" t="s">
        <v>17</v>
      </c>
      <c r="C10" s="30">
        <f>C11+C16</f>
        <v>84887</v>
      </c>
      <c r="D10" s="192">
        <f>D11+D16</f>
        <v>3990040.2</v>
      </c>
      <c r="E10" s="32">
        <f>E11+E16</f>
        <v>0</v>
      </c>
      <c r="F10" s="33">
        <f>F11+F16</f>
        <v>3990040.2</v>
      </c>
    </row>
    <row r="11" spans="1:6" ht="15">
      <c r="A11" s="34" t="s">
        <v>55</v>
      </c>
      <c r="B11" s="24" t="s">
        <v>18</v>
      </c>
      <c r="C11" s="25">
        <f>SUM(C12:C15)</f>
        <v>84887</v>
      </c>
      <c r="D11" s="191">
        <f>SUM(D12:D15)</f>
        <v>3807446.2</v>
      </c>
      <c r="E11" s="26">
        <f>SUM(E12:E15)</f>
        <v>0</v>
      </c>
      <c r="F11" s="28">
        <f>SUM(F12:F15)</f>
        <v>3807446.2</v>
      </c>
    </row>
    <row r="12" spans="1:6" ht="15">
      <c r="A12" s="34" t="s">
        <v>56</v>
      </c>
      <c r="B12" s="24" t="s">
        <v>19</v>
      </c>
      <c r="C12" s="35">
        <v>60887</v>
      </c>
      <c r="D12" s="191">
        <v>60887</v>
      </c>
      <c r="E12" s="36"/>
      <c r="F12" s="28">
        <f t="shared" si="0"/>
        <v>60887</v>
      </c>
    </row>
    <row r="13" spans="1:6" ht="15">
      <c r="A13" s="34" t="s">
        <v>57</v>
      </c>
      <c r="B13" s="24" t="s">
        <v>18</v>
      </c>
      <c r="C13" s="35">
        <v>0</v>
      </c>
      <c r="D13" s="191">
        <v>3718645.04</v>
      </c>
      <c r="E13" s="36"/>
      <c r="F13" s="28">
        <f t="shared" si="0"/>
        <v>3718645.04</v>
      </c>
    </row>
    <row r="14" spans="1:6" ht="15">
      <c r="A14" s="34" t="s">
        <v>71</v>
      </c>
      <c r="B14" s="24" t="s">
        <v>72</v>
      </c>
      <c r="C14" s="35">
        <v>0</v>
      </c>
      <c r="D14" s="191">
        <v>3914.16</v>
      </c>
      <c r="E14" s="36"/>
      <c r="F14" s="28">
        <f>D14+E14</f>
        <v>3914.16</v>
      </c>
    </row>
    <row r="15" spans="1:6" ht="15">
      <c r="A15" s="34" t="s">
        <v>58</v>
      </c>
      <c r="B15" s="24">
        <v>4121</v>
      </c>
      <c r="C15" s="35">
        <v>24000</v>
      </c>
      <c r="D15" s="191">
        <v>24000</v>
      </c>
      <c r="E15" s="36"/>
      <c r="F15" s="28">
        <f t="shared" si="0"/>
        <v>24000</v>
      </c>
    </row>
    <row r="16" spans="1:6" ht="15">
      <c r="A16" s="23" t="s">
        <v>29</v>
      </c>
      <c r="B16" s="24" t="s">
        <v>20</v>
      </c>
      <c r="C16" s="35">
        <f>SUM(C17:C19)</f>
        <v>0</v>
      </c>
      <c r="D16" s="191">
        <f>SUM(D17:D19)</f>
        <v>182594</v>
      </c>
      <c r="E16" s="26">
        <f>SUM(E17:E19)</f>
        <v>0</v>
      </c>
      <c r="F16" s="28">
        <f>SUM(F17:F19)</f>
        <v>182594</v>
      </c>
    </row>
    <row r="17" spans="1:6" ht="15">
      <c r="A17" s="23" t="s">
        <v>65</v>
      </c>
      <c r="B17" s="24" t="s">
        <v>20</v>
      </c>
      <c r="C17" s="35">
        <v>0</v>
      </c>
      <c r="D17" s="191">
        <v>182594</v>
      </c>
      <c r="E17" s="27"/>
      <c r="F17" s="28">
        <f t="shared" si="0"/>
        <v>182594</v>
      </c>
    </row>
    <row r="18" spans="1:6" ht="15">
      <c r="A18" s="34" t="s">
        <v>66</v>
      </c>
      <c r="B18" s="24">
        <v>4221</v>
      </c>
      <c r="C18" s="35">
        <v>0</v>
      </c>
      <c r="D18" s="191">
        <v>0</v>
      </c>
      <c r="E18" s="36"/>
      <c r="F18" s="28">
        <f>D18+E18</f>
        <v>0</v>
      </c>
    </row>
    <row r="19" spans="1:6" ht="15">
      <c r="A19" s="34" t="s">
        <v>73</v>
      </c>
      <c r="B19" s="24">
        <v>4232</v>
      </c>
      <c r="C19" s="35">
        <v>0</v>
      </c>
      <c r="D19" s="191">
        <v>0</v>
      </c>
      <c r="E19" s="36"/>
      <c r="F19" s="28">
        <f>D19+E19</f>
        <v>0</v>
      </c>
    </row>
    <row r="20" spans="1:6" ht="14.25">
      <c r="A20" s="29" t="s">
        <v>21</v>
      </c>
      <c r="B20" s="37" t="s">
        <v>30</v>
      </c>
      <c r="C20" s="30">
        <f>C6+C10</f>
        <v>2385890</v>
      </c>
      <c r="D20" s="192">
        <f>D6+D10</f>
        <v>6365091.300000001</v>
      </c>
      <c r="E20" s="31">
        <f>E6+E10</f>
        <v>0</v>
      </c>
      <c r="F20" s="33">
        <f>F6+F10</f>
        <v>6365091.300000001</v>
      </c>
    </row>
    <row r="21" spans="1:6" ht="14.25">
      <c r="A21" s="29" t="s">
        <v>22</v>
      </c>
      <c r="B21" s="37" t="s">
        <v>23</v>
      </c>
      <c r="C21" s="30">
        <f>SUM(C22:C26)</f>
        <v>-46875</v>
      </c>
      <c r="D21" s="192">
        <f>SUM(D22:D26)</f>
        <v>1254307.6</v>
      </c>
      <c r="E21" s="31">
        <f>SUM(E22:E26)</f>
        <v>300</v>
      </c>
      <c r="F21" s="38">
        <f>SUM(F22:F26)</f>
        <v>1254607.6</v>
      </c>
    </row>
    <row r="22" spans="1:6" ht="15">
      <c r="A22" s="34" t="s">
        <v>74</v>
      </c>
      <c r="B22" s="24" t="s">
        <v>24</v>
      </c>
      <c r="C22" s="35">
        <v>0</v>
      </c>
      <c r="D22" s="191">
        <v>79520.92</v>
      </c>
      <c r="E22" s="39"/>
      <c r="F22" s="28">
        <f t="shared" si="0"/>
        <v>79520.92</v>
      </c>
    </row>
    <row r="23" spans="1:6" ht="15">
      <c r="A23" s="34" t="s">
        <v>75</v>
      </c>
      <c r="B23" s="24" t="s">
        <v>24</v>
      </c>
      <c r="C23" s="35">
        <v>0</v>
      </c>
      <c r="D23" s="191">
        <v>253299.98</v>
      </c>
      <c r="E23" s="40"/>
      <c r="F23" s="28">
        <f t="shared" si="0"/>
        <v>253299.98</v>
      </c>
    </row>
    <row r="24" spans="1:6" ht="15">
      <c r="A24" s="34" t="s">
        <v>76</v>
      </c>
      <c r="B24" s="24" t="s">
        <v>24</v>
      </c>
      <c r="C24" s="35">
        <v>0</v>
      </c>
      <c r="D24" s="191">
        <v>713619.49</v>
      </c>
      <c r="E24" s="36">
        <v>300</v>
      </c>
      <c r="F24" s="28">
        <f>D24+E24</f>
        <v>713919.49</v>
      </c>
    </row>
    <row r="25" spans="1:6" ht="15">
      <c r="A25" s="34" t="s">
        <v>59</v>
      </c>
      <c r="B25" s="24" t="s">
        <v>60</v>
      </c>
      <c r="C25" s="35">
        <v>0</v>
      </c>
      <c r="D25" s="193">
        <v>254742.21</v>
      </c>
      <c r="E25" s="41"/>
      <c r="F25" s="28">
        <f>D25+E25</f>
        <v>254742.21</v>
      </c>
    </row>
    <row r="26" spans="1:6" ht="15.75" thickBot="1">
      <c r="A26" s="34" t="s">
        <v>67</v>
      </c>
      <c r="B26" s="24">
        <v>8124</v>
      </c>
      <c r="C26" s="35">
        <v>-46875</v>
      </c>
      <c r="D26" s="194">
        <v>-46875</v>
      </c>
      <c r="E26" s="40"/>
      <c r="F26" s="28">
        <f>D26+E26</f>
        <v>-46875</v>
      </c>
    </row>
    <row r="27" spans="1:6" ht="15" thickBot="1">
      <c r="A27" s="42" t="s">
        <v>25</v>
      </c>
      <c r="B27" s="43"/>
      <c r="C27" s="44">
        <f>C21+C10+C6</f>
        <v>2339015</v>
      </c>
      <c r="D27" s="45">
        <f>D21+D10+D6</f>
        <v>7619398.9</v>
      </c>
      <c r="E27" s="46">
        <f>E6+E10+E21</f>
        <v>300</v>
      </c>
      <c r="F27" s="47">
        <f>D27+E27</f>
        <v>7619698.9</v>
      </c>
    </row>
    <row r="29" ht="11.25">
      <c r="E29" s="48"/>
    </row>
    <row r="30" spans="1:6" ht="18.75">
      <c r="A30" s="211" t="s">
        <v>54</v>
      </c>
      <c r="B30" s="211"/>
      <c r="C30" s="211"/>
      <c r="D30" s="211"/>
      <c r="E30" s="211"/>
      <c r="F30" s="211"/>
    </row>
    <row r="31" spans="1:6" ht="12" customHeight="1" thickBot="1">
      <c r="A31" s="49"/>
      <c r="B31" s="49"/>
      <c r="C31" s="49"/>
      <c r="D31" s="49"/>
      <c r="E31" s="49"/>
      <c r="F31" s="49"/>
    </row>
    <row r="32" spans="1:6" ht="15" thickBot="1">
      <c r="A32" s="50" t="s">
        <v>31</v>
      </c>
      <c r="B32" s="51" t="s">
        <v>2</v>
      </c>
      <c r="C32" s="16" t="s">
        <v>68</v>
      </c>
      <c r="D32" s="16" t="s">
        <v>69</v>
      </c>
      <c r="E32" s="16" t="s">
        <v>0</v>
      </c>
      <c r="F32" s="17" t="s">
        <v>70</v>
      </c>
    </row>
    <row r="33" spans="1:6" ht="15">
      <c r="A33" s="52" t="s">
        <v>32</v>
      </c>
      <c r="B33" s="53" t="s">
        <v>33</v>
      </c>
      <c r="C33" s="54">
        <v>31604</v>
      </c>
      <c r="D33" s="195">
        <v>31805.08</v>
      </c>
      <c r="E33" s="54"/>
      <c r="F33" s="56">
        <f>D33+E33</f>
        <v>31805.08</v>
      </c>
    </row>
    <row r="34" spans="1:6" ht="15">
      <c r="A34" s="57" t="s">
        <v>34</v>
      </c>
      <c r="B34" s="58" t="s">
        <v>33</v>
      </c>
      <c r="C34" s="26">
        <v>211118.26</v>
      </c>
      <c r="D34" s="193">
        <v>210455</v>
      </c>
      <c r="E34" s="54"/>
      <c r="F34" s="56">
        <f>D34+E34</f>
        <v>210455</v>
      </c>
    </row>
    <row r="35" spans="1:6" ht="15">
      <c r="A35" s="57" t="s">
        <v>35</v>
      </c>
      <c r="B35" s="58" t="s">
        <v>33</v>
      </c>
      <c r="C35" s="26">
        <v>825854</v>
      </c>
      <c r="D35" s="193">
        <v>891569.36</v>
      </c>
      <c r="E35" s="54"/>
      <c r="F35" s="56">
        <f aca="true" t="shared" si="1" ref="F35:F51">D35+E35</f>
        <v>891569.36</v>
      </c>
    </row>
    <row r="36" spans="1:6" ht="15">
      <c r="A36" s="57" t="s">
        <v>36</v>
      </c>
      <c r="B36" s="58" t="s">
        <v>33</v>
      </c>
      <c r="C36" s="26">
        <v>856839.72</v>
      </c>
      <c r="D36" s="193">
        <v>950848.38</v>
      </c>
      <c r="E36" s="55">
        <f>'91406'!I7</f>
        <v>300</v>
      </c>
      <c r="F36" s="56">
        <f>D36+E36</f>
        <v>951148.38</v>
      </c>
    </row>
    <row r="37" spans="1:6" ht="15">
      <c r="A37" s="57" t="s">
        <v>61</v>
      </c>
      <c r="B37" s="58" t="s">
        <v>33</v>
      </c>
      <c r="C37" s="26">
        <v>140000</v>
      </c>
      <c r="D37" s="193">
        <v>182320</v>
      </c>
      <c r="E37" s="60"/>
      <c r="F37" s="56">
        <f t="shared" si="1"/>
        <v>182320</v>
      </c>
    </row>
    <row r="38" spans="1:6" ht="15">
      <c r="A38" s="57" t="s">
        <v>37</v>
      </c>
      <c r="B38" s="58" t="s">
        <v>33</v>
      </c>
      <c r="C38" s="26">
        <v>0</v>
      </c>
      <c r="D38" s="193">
        <v>3457900.7</v>
      </c>
      <c r="E38" s="60"/>
      <c r="F38" s="56">
        <f t="shared" si="1"/>
        <v>3457900.7</v>
      </c>
    </row>
    <row r="39" spans="1:6" ht="15">
      <c r="A39" s="57" t="s">
        <v>38</v>
      </c>
      <c r="B39" s="58" t="s">
        <v>33</v>
      </c>
      <c r="C39" s="26">
        <v>170604.02</v>
      </c>
      <c r="D39" s="193">
        <v>37813.79</v>
      </c>
      <c r="E39" s="60"/>
      <c r="F39" s="56">
        <f t="shared" si="1"/>
        <v>37813.79</v>
      </c>
    </row>
    <row r="40" spans="1:6" ht="15">
      <c r="A40" s="57" t="s">
        <v>39</v>
      </c>
      <c r="B40" s="58" t="s">
        <v>40</v>
      </c>
      <c r="C40" s="26">
        <v>6080</v>
      </c>
      <c r="D40" s="193">
        <v>522861.28</v>
      </c>
      <c r="E40" s="55"/>
      <c r="F40" s="56">
        <f>D40+E40</f>
        <v>522861.28</v>
      </c>
    </row>
    <row r="41" spans="1:6" ht="15">
      <c r="A41" s="57" t="s">
        <v>41</v>
      </c>
      <c r="B41" s="58" t="s">
        <v>40</v>
      </c>
      <c r="C41" s="26">
        <v>0</v>
      </c>
      <c r="D41" s="193">
        <v>0</v>
      </c>
      <c r="E41" s="60"/>
      <c r="F41" s="56">
        <f t="shared" si="1"/>
        <v>0</v>
      </c>
    </row>
    <row r="42" spans="1:6" ht="15">
      <c r="A42" s="57" t="s">
        <v>42</v>
      </c>
      <c r="B42" s="58" t="s">
        <v>43</v>
      </c>
      <c r="C42" s="26">
        <v>28820</v>
      </c>
      <c r="D42" s="193">
        <v>870063.68</v>
      </c>
      <c r="E42" s="59"/>
      <c r="F42" s="56">
        <f t="shared" si="1"/>
        <v>870063.68</v>
      </c>
    </row>
    <row r="43" spans="1:8" ht="15">
      <c r="A43" s="57" t="s">
        <v>44</v>
      </c>
      <c r="B43" s="58" t="s">
        <v>43</v>
      </c>
      <c r="C43" s="26">
        <v>46595</v>
      </c>
      <c r="D43" s="193">
        <v>301337.21</v>
      </c>
      <c r="E43" s="61"/>
      <c r="F43" s="56">
        <f t="shared" si="1"/>
        <v>301337.21</v>
      </c>
      <c r="H43" s="62"/>
    </row>
    <row r="44" spans="1:6" ht="15">
      <c r="A44" s="57" t="s">
        <v>45</v>
      </c>
      <c r="B44" s="58" t="s">
        <v>33</v>
      </c>
      <c r="C44" s="26">
        <v>3500</v>
      </c>
      <c r="D44" s="193">
        <v>5445.59</v>
      </c>
      <c r="E44" s="54"/>
      <c r="F44" s="56">
        <f t="shared" si="1"/>
        <v>5445.59</v>
      </c>
    </row>
    <row r="45" spans="1:6" ht="15">
      <c r="A45" s="179" t="s">
        <v>153</v>
      </c>
      <c r="B45" s="180" t="s">
        <v>43</v>
      </c>
      <c r="C45" s="26">
        <v>0</v>
      </c>
      <c r="D45" s="193">
        <v>76301</v>
      </c>
      <c r="E45" s="54"/>
      <c r="F45" s="56">
        <f t="shared" si="1"/>
        <v>76301</v>
      </c>
    </row>
    <row r="46" spans="1:6" ht="15">
      <c r="A46" s="57" t="s">
        <v>46</v>
      </c>
      <c r="B46" s="58" t="s">
        <v>43</v>
      </c>
      <c r="C46" s="26">
        <v>0</v>
      </c>
      <c r="D46" s="193">
        <v>3</v>
      </c>
      <c r="E46" s="54"/>
      <c r="F46" s="56">
        <f t="shared" si="1"/>
        <v>3</v>
      </c>
    </row>
    <row r="47" spans="1:6" ht="15">
      <c r="A47" s="57" t="s">
        <v>47</v>
      </c>
      <c r="B47" s="58" t="s">
        <v>43</v>
      </c>
      <c r="C47" s="26">
        <v>18000</v>
      </c>
      <c r="D47" s="193">
        <v>68585.666</v>
      </c>
      <c r="E47" s="54"/>
      <c r="F47" s="56">
        <f t="shared" si="1"/>
        <v>68585.666</v>
      </c>
    </row>
    <row r="48" spans="1:6" ht="15">
      <c r="A48" s="57" t="s">
        <v>48</v>
      </c>
      <c r="B48" s="58" t="s">
        <v>43</v>
      </c>
      <c r="C48" s="26">
        <v>0</v>
      </c>
      <c r="D48" s="193">
        <v>3</v>
      </c>
      <c r="E48" s="54"/>
      <c r="F48" s="56">
        <f t="shared" si="1"/>
        <v>3</v>
      </c>
    </row>
    <row r="49" spans="1:6" ht="15">
      <c r="A49" s="57" t="s">
        <v>49</v>
      </c>
      <c r="B49" s="58" t="s">
        <v>43</v>
      </c>
      <c r="C49" s="26">
        <v>0</v>
      </c>
      <c r="D49" s="193">
        <v>3</v>
      </c>
      <c r="E49" s="54"/>
      <c r="F49" s="56">
        <f t="shared" si="1"/>
        <v>3</v>
      </c>
    </row>
    <row r="50" spans="1:6" ht="15">
      <c r="A50" s="57" t="s">
        <v>50</v>
      </c>
      <c r="B50" s="58" t="s">
        <v>43</v>
      </c>
      <c r="C50" s="26">
        <v>0</v>
      </c>
      <c r="D50" s="193">
        <v>12042.166</v>
      </c>
      <c r="E50" s="54"/>
      <c r="F50" s="56">
        <f t="shared" si="1"/>
        <v>12042.166</v>
      </c>
    </row>
    <row r="51" spans="1:6" ht="15.75" thickBot="1">
      <c r="A51" s="63" t="s">
        <v>51</v>
      </c>
      <c r="B51" s="64" t="s">
        <v>43</v>
      </c>
      <c r="C51" s="65">
        <v>0</v>
      </c>
      <c r="D51" s="196">
        <v>41</v>
      </c>
      <c r="E51" s="66"/>
      <c r="F51" s="67">
        <f t="shared" si="1"/>
        <v>41</v>
      </c>
    </row>
    <row r="52" spans="1:6" ht="15" thickBot="1">
      <c r="A52" s="68" t="s">
        <v>52</v>
      </c>
      <c r="B52" s="69"/>
      <c r="C52" s="45">
        <f>SUM(C33:C51)</f>
        <v>2339015</v>
      </c>
      <c r="D52" s="45">
        <f>SUM(D33:D51)</f>
        <v>7619398.902</v>
      </c>
      <c r="E52" s="45">
        <f>SUM(E33:E51)</f>
        <v>300</v>
      </c>
      <c r="F52" s="47">
        <f>SUM(F33:F51)</f>
        <v>7619698.902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9" sqref="F29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9.57421875" style="1" bestFit="1" customWidth="1"/>
    <col min="4" max="4" width="5.57421875" style="1" customWidth="1"/>
    <col min="5" max="5" width="6.421875" style="1" customWidth="1"/>
    <col min="6" max="6" width="40.421875" style="1" customWidth="1"/>
    <col min="7" max="7" width="9.7109375" style="1" bestFit="1" customWidth="1"/>
    <col min="8" max="8" width="9.140625" style="1" customWidth="1"/>
    <col min="9" max="9" width="9.57421875" style="1" bestFit="1" customWidth="1"/>
    <col min="10" max="16384" width="9.140625" style="1" customWidth="1"/>
  </cols>
  <sheetData>
    <row r="1" spans="1:10" ht="17.25" customHeight="1">
      <c r="A1" s="225" t="s">
        <v>78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2" customHeight="1">
      <c r="A2" s="9"/>
      <c r="B2" s="9"/>
      <c r="C2" s="9"/>
      <c r="D2" s="9"/>
      <c r="E2" s="9"/>
      <c r="F2" s="9"/>
      <c r="G2" s="9"/>
      <c r="H2" s="9"/>
      <c r="I2" s="9"/>
      <c r="J2" s="10"/>
    </row>
    <row r="3" spans="1:10" ht="16.5" customHeight="1">
      <c r="A3" s="226" t="s">
        <v>79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2" customHeight="1" thickBot="1">
      <c r="A4" s="11"/>
      <c r="B4" s="11"/>
      <c r="C4" s="11"/>
      <c r="D4" s="11"/>
      <c r="E4" s="11"/>
      <c r="F4" s="11"/>
      <c r="G4" s="11"/>
      <c r="H4" s="11"/>
      <c r="I4" s="11"/>
      <c r="J4" s="12" t="s">
        <v>62</v>
      </c>
    </row>
    <row r="5" spans="1:10" ht="12.75" customHeight="1" thickBot="1">
      <c r="A5" s="227" t="s">
        <v>80</v>
      </c>
      <c r="B5" s="229" t="s">
        <v>4</v>
      </c>
      <c r="C5" s="212" t="s">
        <v>6</v>
      </c>
      <c r="D5" s="212" t="s">
        <v>7</v>
      </c>
      <c r="E5" s="212" t="s">
        <v>8</v>
      </c>
      <c r="F5" s="214" t="s">
        <v>81</v>
      </c>
      <c r="G5" s="216" t="s">
        <v>68</v>
      </c>
      <c r="H5" s="218" t="s">
        <v>69</v>
      </c>
      <c r="I5" s="220" t="s">
        <v>187</v>
      </c>
      <c r="J5" s="221"/>
    </row>
    <row r="6" spans="1:10" ht="12.75" customHeight="1" thickBot="1">
      <c r="A6" s="228"/>
      <c r="B6" s="230"/>
      <c r="C6" s="213"/>
      <c r="D6" s="213"/>
      <c r="E6" s="213"/>
      <c r="F6" s="215"/>
      <c r="G6" s="217"/>
      <c r="H6" s="219"/>
      <c r="I6" s="78" t="s">
        <v>26</v>
      </c>
      <c r="J6" s="79" t="s">
        <v>70</v>
      </c>
    </row>
    <row r="7" spans="1:10" ht="12.75" customHeight="1" thickBot="1">
      <c r="A7" s="222" t="s">
        <v>63</v>
      </c>
      <c r="B7" s="80" t="s">
        <v>5</v>
      </c>
      <c r="C7" s="76" t="s">
        <v>6</v>
      </c>
      <c r="D7" s="76" t="s">
        <v>7</v>
      </c>
      <c r="E7" s="76" t="s">
        <v>8</v>
      </c>
      <c r="F7" s="77" t="s">
        <v>82</v>
      </c>
      <c r="G7" s="81">
        <f>G8+G33+G73+G88+G97+G113</f>
        <v>724615.19</v>
      </c>
      <c r="H7" s="81">
        <f>H8+H33+H73+H88+H97+H113</f>
        <v>734870.4513</v>
      </c>
      <c r="I7" s="81">
        <f>I8+I33+I73+I88+I97+I113</f>
        <v>300</v>
      </c>
      <c r="J7" s="82">
        <f>J8+J33+J73+J88+J97+J113</f>
        <v>735165.4513</v>
      </c>
    </row>
    <row r="8" spans="1:10" ht="12" customHeight="1" thickBot="1">
      <c r="A8" s="223"/>
      <c r="B8" s="83" t="s">
        <v>27</v>
      </c>
      <c r="C8" s="84" t="s">
        <v>3</v>
      </c>
      <c r="D8" s="85" t="s">
        <v>3</v>
      </c>
      <c r="E8" s="85" t="s">
        <v>3</v>
      </c>
      <c r="F8" s="86" t="s">
        <v>83</v>
      </c>
      <c r="G8" s="87">
        <f>G9+G16+G19+G22+G25+G27+G30</f>
        <v>2612.96</v>
      </c>
      <c r="H8" s="87">
        <f>H9+H16+H19+H22+H25+H27+H30</f>
        <v>5867.526</v>
      </c>
      <c r="I8" s="87">
        <f>I9+I16+I19+I22+I25+I27+I30</f>
        <v>300</v>
      </c>
      <c r="J8" s="88">
        <f>J9+J16+J19+J22+J25+J27+J30</f>
        <v>6167.526</v>
      </c>
    </row>
    <row r="9" spans="1:10" ht="12" customHeight="1">
      <c r="A9" s="223"/>
      <c r="B9" s="89" t="s">
        <v>64</v>
      </c>
      <c r="C9" s="90" t="s">
        <v>84</v>
      </c>
      <c r="D9" s="91">
        <v>2229</v>
      </c>
      <c r="E9" s="91" t="s">
        <v>3</v>
      </c>
      <c r="F9" s="92" t="s">
        <v>85</v>
      </c>
      <c r="G9" s="93">
        <f>SUM(G10:G15)</f>
        <v>1500</v>
      </c>
      <c r="H9" s="95">
        <f>SUM(H10:H15)</f>
        <v>5010.6</v>
      </c>
      <c r="I9" s="95">
        <f>SUM(I10:I15)</f>
        <v>0</v>
      </c>
      <c r="J9" s="93">
        <f>SUM(J10:J15)</f>
        <v>5010.6</v>
      </c>
    </row>
    <row r="10" spans="1:10" ht="12" customHeight="1">
      <c r="A10" s="223"/>
      <c r="B10" s="96"/>
      <c r="C10" s="97"/>
      <c r="D10" s="98"/>
      <c r="E10" s="99">
        <v>5164</v>
      </c>
      <c r="F10" s="100" t="s">
        <v>86</v>
      </c>
      <c r="G10" s="72">
        <v>50</v>
      </c>
      <c r="H10" s="174">
        <f>50+50-50</f>
        <v>50</v>
      </c>
      <c r="I10" s="102"/>
      <c r="J10" s="103">
        <f aca="true" t="shared" si="0" ref="J10:J21">H10+I10</f>
        <v>50</v>
      </c>
    </row>
    <row r="11" spans="1:10" ht="12" customHeight="1">
      <c r="A11" s="223"/>
      <c r="B11" s="96"/>
      <c r="C11" s="97"/>
      <c r="D11" s="98"/>
      <c r="E11" s="99">
        <v>5166</v>
      </c>
      <c r="F11" s="100" t="s">
        <v>87</v>
      </c>
      <c r="G11" s="72">
        <v>100</v>
      </c>
      <c r="H11" s="174">
        <f>100+100+260</f>
        <v>460</v>
      </c>
      <c r="I11" s="102"/>
      <c r="J11" s="103">
        <f t="shared" si="0"/>
        <v>460</v>
      </c>
    </row>
    <row r="12" spans="1:10" ht="12" customHeight="1">
      <c r="A12" s="223"/>
      <c r="B12" s="96"/>
      <c r="C12" s="97"/>
      <c r="D12" s="98"/>
      <c r="E12" s="99">
        <v>5169</v>
      </c>
      <c r="F12" s="104" t="s">
        <v>88</v>
      </c>
      <c r="G12" s="72">
        <f>550+600</f>
        <v>1150</v>
      </c>
      <c r="H12" s="174">
        <f>1150-605+360+50-1</f>
        <v>954</v>
      </c>
      <c r="I12" s="102"/>
      <c r="J12" s="103">
        <f t="shared" si="0"/>
        <v>954</v>
      </c>
    </row>
    <row r="13" spans="1:10" ht="12" customHeight="1">
      <c r="A13" s="223"/>
      <c r="B13" s="96"/>
      <c r="C13" s="97"/>
      <c r="D13" s="98"/>
      <c r="E13" s="181">
        <v>5171</v>
      </c>
      <c r="F13" s="182" t="s">
        <v>133</v>
      </c>
      <c r="G13" s="72">
        <v>0</v>
      </c>
      <c r="H13" s="174">
        <f>3700-750</f>
        <v>2950</v>
      </c>
      <c r="I13" s="102"/>
      <c r="J13" s="103">
        <f t="shared" si="0"/>
        <v>2950</v>
      </c>
    </row>
    <row r="14" spans="1:10" ht="12" customHeight="1">
      <c r="A14" s="223"/>
      <c r="B14" s="96"/>
      <c r="C14" s="97"/>
      <c r="D14" s="98"/>
      <c r="E14" s="181">
        <v>5362</v>
      </c>
      <c r="F14" s="182" t="s">
        <v>185</v>
      </c>
      <c r="G14" s="72">
        <v>0</v>
      </c>
      <c r="H14" s="174">
        <v>1</v>
      </c>
      <c r="I14" s="102"/>
      <c r="J14" s="103">
        <f t="shared" si="0"/>
        <v>1</v>
      </c>
    </row>
    <row r="15" spans="1:10" ht="12" customHeight="1">
      <c r="A15" s="223"/>
      <c r="B15" s="96"/>
      <c r="C15" s="97"/>
      <c r="D15" s="98"/>
      <c r="E15" s="105">
        <v>5909</v>
      </c>
      <c r="F15" s="104" t="s">
        <v>89</v>
      </c>
      <c r="G15" s="72">
        <v>200</v>
      </c>
      <c r="H15" s="174">
        <f>200+50+345.6</f>
        <v>595.6</v>
      </c>
      <c r="I15" s="102"/>
      <c r="J15" s="103">
        <f t="shared" si="0"/>
        <v>595.6</v>
      </c>
    </row>
    <row r="16" spans="1:10" ht="12" customHeight="1">
      <c r="A16" s="223"/>
      <c r="B16" s="106" t="s">
        <v>64</v>
      </c>
      <c r="C16" s="107" t="s">
        <v>90</v>
      </c>
      <c r="D16" s="108">
        <v>2229</v>
      </c>
      <c r="E16" s="108" t="s">
        <v>3</v>
      </c>
      <c r="F16" s="109" t="s">
        <v>154</v>
      </c>
      <c r="G16" s="110">
        <f>SUM(G17:G18)</f>
        <v>450</v>
      </c>
      <c r="H16" s="114">
        <f>SUM(H17:H18)</f>
        <v>98.39999999999999</v>
      </c>
      <c r="I16" s="114">
        <f>SUM(I17:I18)</f>
        <v>0</v>
      </c>
      <c r="J16" s="110">
        <f>SUM(J17:J18)</f>
        <v>98.39999999999999</v>
      </c>
    </row>
    <row r="17" spans="1:10" ht="12" customHeight="1">
      <c r="A17" s="223"/>
      <c r="B17" s="96"/>
      <c r="C17" s="97"/>
      <c r="D17" s="98"/>
      <c r="E17" s="99">
        <v>5166</v>
      </c>
      <c r="F17" s="100" t="s">
        <v>87</v>
      </c>
      <c r="G17" s="72">
        <v>0</v>
      </c>
      <c r="H17" s="117">
        <v>49.2</v>
      </c>
      <c r="I17" s="102"/>
      <c r="J17" s="103">
        <f>H17+I17</f>
        <v>49.2</v>
      </c>
    </row>
    <row r="18" spans="1:10" ht="12" customHeight="1">
      <c r="A18" s="223"/>
      <c r="B18" s="106"/>
      <c r="C18" s="107"/>
      <c r="D18" s="108"/>
      <c r="E18" s="105">
        <v>5169</v>
      </c>
      <c r="F18" s="100" t="s">
        <v>88</v>
      </c>
      <c r="G18" s="72">
        <v>450</v>
      </c>
      <c r="H18" s="117">
        <f>450+49.2-350-100</f>
        <v>49.19999999999999</v>
      </c>
      <c r="I18" s="117"/>
      <c r="J18" s="103">
        <f>H18+I18</f>
        <v>49.19999999999999</v>
      </c>
    </row>
    <row r="19" spans="1:10" ht="12" customHeight="1">
      <c r="A19" s="223"/>
      <c r="B19" s="106" t="s">
        <v>64</v>
      </c>
      <c r="C19" s="107" t="s">
        <v>92</v>
      </c>
      <c r="D19" s="108">
        <v>2229</v>
      </c>
      <c r="E19" s="108" t="s">
        <v>3</v>
      </c>
      <c r="F19" s="109" t="s">
        <v>93</v>
      </c>
      <c r="G19" s="110">
        <f>SUM(G20:G21)</f>
        <v>100</v>
      </c>
      <c r="H19" s="114">
        <f>SUM(H20:H21)</f>
        <v>79.56599999999997</v>
      </c>
      <c r="I19" s="114">
        <f>SUM(I20:I21)</f>
        <v>0</v>
      </c>
      <c r="J19" s="110">
        <f>SUM(J20:J21)</f>
        <v>79.56599999999997</v>
      </c>
    </row>
    <row r="20" spans="1:10" ht="12" customHeight="1">
      <c r="A20" s="223"/>
      <c r="B20" s="106"/>
      <c r="C20" s="107"/>
      <c r="D20" s="108"/>
      <c r="E20" s="105">
        <v>5167</v>
      </c>
      <c r="F20" s="176" t="s">
        <v>152</v>
      </c>
      <c r="G20" s="117">
        <v>0</v>
      </c>
      <c r="H20" s="177">
        <v>5</v>
      </c>
      <c r="I20" s="114"/>
      <c r="J20" s="177">
        <v>5</v>
      </c>
    </row>
    <row r="21" spans="1:10" ht="12" customHeight="1">
      <c r="A21" s="223"/>
      <c r="B21" s="106"/>
      <c r="C21" s="107"/>
      <c r="D21" s="108"/>
      <c r="E21" s="105">
        <v>5169</v>
      </c>
      <c r="F21" s="104" t="s">
        <v>88</v>
      </c>
      <c r="G21" s="72">
        <v>100</v>
      </c>
      <c r="H21" s="178">
        <f>100+315.566-336-5</f>
        <v>74.56599999999997</v>
      </c>
      <c r="I21" s="117"/>
      <c r="J21" s="103">
        <f t="shared" si="0"/>
        <v>74.56599999999997</v>
      </c>
    </row>
    <row r="22" spans="1:10" ht="12" customHeight="1">
      <c r="A22" s="223"/>
      <c r="B22" s="113" t="s">
        <v>64</v>
      </c>
      <c r="C22" s="107" t="s">
        <v>94</v>
      </c>
      <c r="D22" s="108">
        <v>2219</v>
      </c>
      <c r="E22" s="108" t="s">
        <v>3</v>
      </c>
      <c r="F22" s="109" t="s">
        <v>95</v>
      </c>
      <c r="G22" s="110">
        <f>SUM(G23:G24)</f>
        <v>300</v>
      </c>
      <c r="H22" s="114">
        <f>SUM(H23:H24)</f>
        <v>523</v>
      </c>
      <c r="I22" s="114">
        <f>SUM(I23:I24)</f>
        <v>0</v>
      </c>
      <c r="J22" s="110">
        <f>SUM(J23:J24)</f>
        <v>523</v>
      </c>
    </row>
    <row r="23" spans="1:10" ht="12" customHeight="1">
      <c r="A23" s="223"/>
      <c r="B23" s="115"/>
      <c r="C23" s="116"/>
      <c r="D23" s="108"/>
      <c r="E23" s="105">
        <v>5139</v>
      </c>
      <c r="F23" s="100" t="s">
        <v>98</v>
      </c>
      <c r="G23" s="117">
        <v>0</v>
      </c>
      <c r="H23" s="177">
        <v>275</v>
      </c>
      <c r="I23" s="114"/>
      <c r="J23" s="103">
        <f>H23+I23</f>
        <v>275</v>
      </c>
    </row>
    <row r="24" spans="1:10" ht="12" customHeight="1">
      <c r="A24" s="223"/>
      <c r="B24" s="115"/>
      <c r="C24" s="116"/>
      <c r="D24" s="108"/>
      <c r="E24" s="105">
        <v>5169</v>
      </c>
      <c r="F24" s="104" t="s">
        <v>88</v>
      </c>
      <c r="G24" s="72">
        <v>300</v>
      </c>
      <c r="H24" s="117">
        <f>300+16-221+153</f>
        <v>248</v>
      </c>
      <c r="I24" s="117"/>
      <c r="J24" s="103">
        <f>H24+I24</f>
        <v>248</v>
      </c>
    </row>
    <row r="25" spans="1:10" ht="12" customHeight="1">
      <c r="A25" s="223"/>
      <c r="B25" s="113" t="s">
        <v>64</v>
      </c>
      <c r="C25" s="107" t="s">
        <v>188</v>
      </c>
      <c r="D25" s="108">
        <v>2229</v>
      </c>
      <c r="E25" s="108" t="s">
        <v>3</v>
      </c>
      <c r="F25" s="109" t="s">
        <v>189</v>
      </c>
      <c r="G25" s="110">
        <f>SUM(G26:G26)</f>
        <v>0</v>
      </c>
      <c r="H25" s="114">
        <f>SUM(H26:H26)</f>
        <v>0</v>
      </c>
      <c r="I25" s="114">
        <f>SUM(I26:I26)</f>
        <v>300</v>
      </c>
      <c r="J25" s="110">
        <f>SUM(J26:J26)</f>
        <v>300</v>
      </c>
    </row>
    <row r="26" spans="1:10" ht="12" customHeight="1">
      <c r="A26" s="223"/>
      <c r="B26" s="115"/>
      <c r="C26" s="116"/>
      <c r="D26" s="108"/>
      <c r="E26" s="105">
        <v>5909</v>
      </c>
      <c r="F26" s="104" t="s">
        <v>89</v>
      </c>
      <c r="G26" s="117">
        <v>0</v>
      </c>
      <c r="H26" s="177">
        <v>0</v>
      </c>
      <c r="I26" s="102">
        <v>300</v>
      </c>
      <c r="J26" s="103">
        <f>H26+I26</f>
        <v>300</v>
      </c>
    </row>
    <row r="27" spans="1:10" ht="12" customHeight="1">
      <c r="A27" s="223"/>
      <c r="B27" s="113" t="s">
        <v>64</v>
      </c>
      <c r="C27" s="107" t="s">
        <v>96</v>
      </c>
      <c r="D27" s="108">
        <v>2299</v>
      </c>
      <c r="E27" s="108" t="s">
        <v>3</v>
      </c>
      <c r="F27" s="109" t="s">
        <v>97</v>
      </c>
      <c r="G27" s="110">
        <f>SUM(G28:G29)</f>
        <v>200</v>
      </c>
      <c r="H27" s="114">
        <f>SUM(H28:H29)</f>
        <v>123</v>
      </c>
      <c r="I27" s="114">
        <f>SUM(I28:I29)</f>
        <v>0</v>
      </c>
      <c r="J27" s="110">
        <f>SUM(J28:J29)</f>
        <v>123</v>
      </c>
    </row>
    <row r="28" spans="1:10" ht="12" customHeight="1">
      <c r="A28" s="223"/>
      <c r="B28" s="118"/>
      <c r="C28" s="119"/>
      <c r="D28" s="105"/>
      <c r="E28" s="99">
        <v>5139</v>
      </c>
      <c r="F28" s="100" t="s">
        <v>98</v>
      </c>
      <c r="G28" s="72">
        <v>100</v>
      </c>
      <c r="H28" s="117">
        <f>100-54-23</f>
        <v>23</v>
      </c>
      <c r="I28" s="117"/>
      <c r="J28" s="103">
        <f>H28+I28</f>
        <v>23</v>
      </c>
    </row>
    <row r="29" spans="1:10" ht="12" customHeight="1">
      <c r="A29" s="223"/>
      <c r="B29" s="118"/>
      <c r="C29" s="119"/>
      <c r="D29" s="105"/>
      <c r="E29" s="99">
        <v>5169</v>
      </c>
      <c r="F29" s="100" t="s">
        <v>88</v>
      </c>
      <c r="G29" s="73">
        <v>100</v>
      </c>
      <c r="H29" s="117">
        <v>100</v>
      </c>
      <c r="I29" s="117"/>
      <c r="J29" s="103">
        <f>H29+I29</f>
        <v>100</v>
      </c>
    </row>
    <row r="30" spans="1:10" ht="12" customHeight="1">
      <c r="A30" s="223"/>
      <c r="B30" s="113" t="s">
        <v>64</v>
      </c>
      <c r="C30" s="107" t="s">
        <v>99</v>
      </c>
      <c r="D30" s="108">
        <v>2291</v>
      </c>
      <c r="E30" s="108" t="s">
        <v>3</v>
      </c>
      <c r="F30" s="109" t="s">
        <v>91</v>
      </c>
      <c r="G30" s="110">
        <f>SUM(G31:G32)</f>
        <v>62.96</v>
      </c>
      <c r="H30" s="114">
        <f>SUM(H31:H32)</f>
        <v>32.96</v>
      </c>
      <c r="I30" s="114">
        <f>SUM(I31:I32)</f>
        <v>0</v>
      </c>
      <c r="J30" s="110">
        <f>SUM(J31:J32)</f>
        <v>32.96</v>
      </c>
    </row>
    <row r="31" spans="1:10" ht="12" customHeight="1">
      <c r="A31" s="223"/>
      <c r="B31" s="115"/>
      <c r="C31" s="116"/>
      <c r="D31" s="120"/>
      <c r="E31" s="105">
        <v>5169</v>
      </c>
      <c r="F31" s="100" t="s">
        <v>100</v>
      </c>
      <c r="G31" s="73">
        <v>50</v>
      </c>
      <c r="H31" s="121">
        <f>50-30</f>
        <v>20</v>
      </c>
      <c r="I31" s="121"/>
      <c r="J31" s="103">
        <f>H31+I31</f>
        <v>20</v>
      </c>
    </row>
    <row r="32" spans="1:10" ht="12" customHeight="1" thickBot="1">
      <c r="A32" s="223"/>
      <c r="B32" s="122"/>
      <c r="C32" s="123"/>
      <c r="D32" s="124"/>
      <c r="E32" s="124">
        <v>5175</v>
      </c>
      <c r="F32" s="125" t="s">
        <v>101</v>
      </c>
      <c r="G32" s="70">
        <v>12.96</v>
      </c>
      <c r="H32" s="127">
        <v>12.96</v>
      </c>
      <c r="I32" s="127"/>
      <c r="J32" s="71">
        <f>H32+I32</f>
        <v>12.96</v>
      </c>
    </row>
    <row r="33" spans="1:10" ht="12" customHeight="1" thickBot="1">
      <c r="A33" s="223"/>
      <c r="B33" s="128" t="s">
        <v>27</v>
      </c>
      <c r="C33" s="84" t="s">
        <v>3</v>
      </c>
      <c r="D33" s="85" t="s">
        <v>3</v>
      </c>
      <c r="E33" s="85" t="s">
        <v>3</v>
      </c>
      <c r="F33" s="86" t="s">
        <v>102</v>
      </c>
      <c r="G33" s="87">
        <f>G34+G44+G46+G48+G50+G52+G54+G56+G58+G60+G63+G65</f>
        <v>3842.23</v>
      </c>
      <c r="H33" s="87">
        <f>H34+H44+H46+H48+H50+H52+H54+H56+H58+H60+H63+H65</f>
        <v>4735.866</v>
      </c>
      <c r="I33" s="87">
        <f>I34+I44+I46+I48+I50+I52+I54+I56+I58+I60+I63+I65</f>
        <v>0</v>
      </c>
      <c r="J33" s="88">
        <f>J34+J44+J46+J48+J50+J52+J54+J56+J58+J60+J63+J65</f>
        <v>4730.866</v>
      </c>
    </row>
    <row r="34" spans="1:10" ht="12" customHeight="1" hidden="1">
      <c r="A34" s="223"/>
      <c r="B34" s="129" t="s">
        <v>64</v>
      </c>
      <c r="C34" s="90" t="s">
        <v>103</v>
      </c>
      <c r="D34" s="91">
        <v>2223</v>
      </c>
      <c r="E34" s="91" t="s">
        <v>3</v>
      </c>
      <c r="F34" s="92" t="s">
        <v>104</v>
      </c>
      <c r="G34" s="93">
        <f>SUM(G35:G43)</f>
        <v>783.23</v>
      </c>
      <c r="H34" s="94">
        <f>SUM(H35:H43)</f>
        <v>978.351</v>
      </c>
      <c r="I34" s="95">
        <f>SUM(I35:I43)</f>
        <v>0</v>
      </c>
      <c r="J34" s="93">
        <f>SUM(J35:J43)</f>
        <v>973.351</v>
      </c>
    </row>
    <row r="35" spans="1:10" s="136" customFormat="1" ht="12" customHeight="1" hidden="1">
      <c r="A35" s="223"/>
      <c r="B35" s="130"/>
      <c r="C35" s="131"/>
      <c r="D35" s="132"/>
      <c r="E35" s="98">
        <v>5021</v>
      </c>
      <c r="F35" s="133" t="s">
        <v>105</v>
      </c>
      <c r="G35" s="103">
        <v>16</v>
      </c>
      <c r="H35" s="134">
        <f>16+45</f>
        <v>61</v>
      </c>
      <c r="I35" s="135"/>
      <c r="J35" s="103">
        <f aca="true" t="shared" si="1" ref="J35:J43">H35+I35</f>
        <v>61</v>
      </c>
    </row>
    <row r="36" spans="1:10" s="139" customFormat="1" ht="12" customHeight="1" hidden="1">
      <c r="A36" s="223"/>
      <c r="B36" s="137"/>
      <c r="C36" s="119"/>
      <c r="D36" s="120"/>
      <c r="E36" s="105">
        <v>5031</v>
      </c>
      <c r="F36" s="100" t="s">
        <v>106</v>
      </c>
      <c r="G36" s="103">
        <v>5.23</v>
      </c>
      <c r="H36" s="134">
        <f>5.23+10</f>
        <v>15.23</v>
      </c>
      <c r="I36" s="138"/>
      <c r="J36" s="103">
        <f t="shared" si="1"/>
        <v>15.23</v>
      </c>
    </row>
    <row r="37" spans="1:10" s="139" customFormat="1" ht="12" customHeight="1" hidden="1">
      <c r="A37" s="223"/>
      <c r="B37" s="140"/>
      <c r="C37" s="141"/>
      <c r="D37" s="105"/>
      <c r="E37" s="105">
        <v>5032</v>
      </c>
      <c r="F37" s="100" t="s">
        <v>107</v>
      </c>
      <c r="G37" s="103">
        <v>2</v>
      </c>
      <c r="H37" s="134">
        <f>2+4</f>
        <v>6</v>
      </c>
      <c r="I37" s="142"/>
      <c r="J37" s="103">
        <f t="shared" si="1"/>
        <v>6</v>
      </c>
    </row>
    <row r="38" spans="1:10" s="139" customFormat="1" ht="12" customHeight="1" hidden="1">
      <c r="A38" s="223"/>
      <c r="B38" s="143"/>
      <c r="C38" s="141"/>
      <c r="D38" s="105"/>
      <c r="E38" s="105">
        <v>5139</v>
      </c>
      <c r="F38" s="100" t="s">
        <v>98</v>
      </c>
      <c r="G38" s="72">
        <v>50</v>
      </c>
      <c r="H38" s="101">
        <f>50-44</f>
        <v>6</v>
      </c>
      <c r="I38" s="142"/>
      <c r="J38" s="103">
        <f t="shared" si="1"/>
        <v>6</v>
      </c>
    </row>
    <row r="39" spans="1:10" s="139" customFormat="1" ht="12" customHeight="1" hidden="1">
      <c r="A39" s="223"/>
      <c r="B39" s="143"/>
      <c r="C39" s="141"/>
      <c r="D39" s="105"/>
      <c r="E39" s="105">
        <v>5164</v>
      </c>
      <c r="F39" s="100" t="s">
        <v>86</v>
      </c>
      <c r="G39" s="72">
        <v>0</v>
      </c>
      <c r="H39" s="101">
        <v>5</v>
      </c>
      <c r="I39" s="142"/>
      <c r="J39" s="103"/>
    </row>
    <row r="40" spans="1:10" s="139" customFormat="1" ht="12" customHeight="1" hidden="1">
      <c r="A40" s="223"/>
      <c r="B40" s="143"/>
      <c r="C40" s="141"/>
      <c r="D40" s="105"/>
      <c r="E40" s="105">
        <v>5169</v>
      </c>
      <c r="F40" s="104" t="s">
        <v>88</v>
      </c>
      <c r="G40" s="72">
        <v>700</v>
      </c>
      <c r="H40" s="101">
        <f>700+81.121+35+41</f>
        <v>857.121</v>
      </c>
      <c r="I40" s="144"/>
      <c r="J40" s="103">
        <f t="shared" si="1"/>
        <v>857.121</v>
      </c>
    </row>
    <row r="41" spans="1:10" s="139" customFormat="1" ht="12" customHeight="1" hidden="1">
      <c r="A41" s="223"/>
      <c r="B41" s="143"/>
      <c r="C41" s="141"/>
      <c r="D41" s="105"/>
      <c r="E41" s="105">
        <v>5173</v>
      </c>
      <c r="F41" s="104" t="s">
        <v>148</v>
      </c>
      <c r="G41" s="72">
        <v>0</v>
      </c>
      <c r="H41" s="101">
        <v>2</v>
      </c>
      <c r="I41" s="142"/>
      <c r="J41" s="103">
        <f t="shared" si="1"/>
        <v>2</v>
      </c>
    </row>
    <row r="42" spans="1:10" s="139" customFormat="1" ht="12" customHeight="1" hidden="1">
      <c r="A42" s="223"/>
      <c r="B42" s="143"/>
      <c r="C42" s="141"/>
      <c r="D42" s="105"/>
      <c r="E42" s="105">
        <v>5175</v>
      </c>
      <c r="F42" s="104" t="s">
        <v>101</v>
      </c>
      <c r="G42" s="72">
        <v>10</v>
      </c>
      <c r="H42" s="101">
        <f>10+8+4</f>
        <v>22</v>
      </c>
      <c r="I42" s="144"/>
      <c r="J42" s="103">
        <f t="shared" si="1"/>
        <v>22</v>
      </c>
    </row>
    <row r="43" spans="1:10" s="139" customFormat="1" ht="12" customHeight="1" hidden="1">
      <c r="A43" s="223"/>
      <c r="B43" s="143"/>
      <c r="C43" s="141"/>
      <c r="D43" s="105"/>
      <c r="E43" s="105">
        <v>5424</v>
      </c>
      <c r="F43" s="104" t="s">
        <v>149</v>
      </c>
      <c r="G43" s="72">
        <v>0</v>
      </c>
      <c r="H43" s="101">
        <v>4</v>
      </c>
      <c r="I43" s="144"/>
      <c r="J43" s="103">
        <f t="shared" si="1"/>
        <v>4</v>
      </c>
    </row>
    <row r="44" spans="1:10" ht="12" customHeight="1" hidden="1">
      <c r="A44" s="223"/>
      <c r="B44" s="113" t="s">
        <v>64</v>
      </c>
      <c r="C44" s="107" t="s">
        <v>159</v>
      </c>
      <c r="D44" s="108">
        <v>2223</v>
      </c>
      <c r="E44" s="108" t="s">
        <v>3</v>
      </c>
      <c r="F44" s="109" t="s">
        <v>160</v>
      </c>
      <c r="G44" s="114">
        <f>SUM(G45:G45)</f>
        <v>0</v>
      </c>
      <c r="H44" s="114">
        <f>SUM(H45:H45)</f>
        <v>10</v>
      </c>
      <c r="I44" s="114">
        <f>SUM(I45:I45)</f>
        <v>0</v>
      </c>
      <c r="J44" s="110">
        <f>SUM(J45:J45)</f>
        <v>10</v>
      </c>
    </row>
    <row r="45" spans="1:10" ht="12" customHeight="1" hidden="1">
      <c r="A45" s="223"/>
      <c r="B45" s="143"/>
      <c r="C45" s="141"/>
      <c r="D45" s="105"/>
      <c r="E45" s="105">
        <v>5321</v>
      </c>
      <c r="F45" s="198" t="s">
        <v>161</v>
      </c>
      <c r="G45" s="117">
        <v>0</v>
      </c>
      <c r="H45" s="117">
        <v>10</v>
      </c>
      <c r="I45" s="117"/>
      <c r="J45" s="103">
        <f>H45+I45</f>
        <v>10</v>
      </c>
    </row>
    <row r="46" spans="1:10" ht="12" customHeight="1" hidden="1">
      <c r="A46" s="223"/>
      <c r="B46" s="113" t="s">
        <v>64</v>
      </c>
      <c r="C46" s="107" t="s">
        <v>162</v>
      </c>
      <c r="D46" s="108">
        <v>2223</v>
      </c>
      <c r="E46" s="108" t="s">
        <v>3</v>
      </c>
      <c r="F46" s="109" t="s">
        <v>163</v>
      </c>
      <c r="G46" s="114">
        <f>SUM(G47:G47)</f>
        <v>0</v>
      </c>
      <c r="H46" s="114">
        <f>SUM(H47:H47)</f>
        <v>26</v>
      </c>
      <c r="I46" s="114">
        <f>SUM(I47:I47)</f>
        <v>0</v>
      </c>
      <c r="J46" s="110">
        <f>SUM(J47:J47)</f>
        <v>26</v>
      </c>
    </row>
    <row r="47" spans="1:10" ht="12" customHeight="1" hidden="1">
      <c r="A47" s="223"/>
      <c r="B47" s="143"/>
      <c r="C47" s="141"/>
      <c r="D47" s="105"/>
      <c r="E47" s="105">
        <v>5321</v>
      </c>
      <c r="F47" s="198" t="s">
        <v>161</v>
      </c>
      <c r="G47" s="117">
        <v>0</v>
      </c>
      <c r="H47" s="117">
        <v>26</v>
      </c>
      <c r="I47" s="117"/>
      <c r="J47" s="103">
        <f>H47+I47</f>
        <v>26</v>
      </c>
    </row>
    <row r="48" spans="1:10" ht="12" customHeight="1" hidden="1">
      <c r="A48" s="223"/>
      <c r="B48" s="113" t="s">
        <v>64</v>
      </c>
      <c r="C48" s="107" t="s">
        <v>164</v>
      </c>
      <c r="D48" s="108">
        <v>2223</v>
      </c>
      <c r="E48" s="108" t="s">
        <v>3</v>
      </c>
      <c r="F48" s="109" t="s">
        <v>165</v>
      </c>
      <c r="G48" s="114">
        <f>SUM(G49:G49)</f>
        <v>0</v>
      </c>
      <c r="H48" s="114">
        <f>SUM(H49:H49)</f>
        <v>10</v>
      </c>
      <c r="I48" s="114">
        <f>SUM(I49:I49)</f>
        <v>0</v>
      </c>
      <c r="J48" s="110">
        <f>SUM(J49:J49)</f>
        <v>10</v>
      </c>
    </row>
    <row r="49" spans="1:10" ht="12" customHeight="1" hidden="1">
      <c r="A49" s="223"/>
      <c r="B49" s="143"/>
      <c r="C49" s="141"/>
      <c r="D49" s="105"/>
      <c r="E49" s="105">
        <v>5321</v>
      </c>
      <c r="F49" s="198" t="s">
        <v>161</v>
      </c>
      <c r="G49" s="117">
        <v>0</v>
      </c>
      <c r="H49" s="117">
        <v>10</v>
      </c>
      <c r="I49" s="117"/>
      <c r="J49" s="103">
        <f>H49+I49</f>
        <v>10</v>
      </c>
    </row>
    <row r="50" spans="1:10" ht="12" customHeight="1" hidden="1">
      <c r="A50" s="223"/>
      <c r="B50" s="113" t="s">
        <v>64</v>
      </c>
      <c r="C50" s="107" t="s">
        <v>166</v>
      </c>
      <c r="D50" s="108">
        <v>2223</v>
      </c>
      <c r="E50" s="108" t="s">
        <v>3</v>
      </c>
      <c r="F50" s="109" t="s">
        <v>167</v>
      </c>
      <c r="G50" s="114">
        <f>SUM(G51:G51)</f>
        <v>0</v>
      </c>
      <c r="H50" s="114">
        <f>SUM(H51:H51)</f>
        <v>10</v>
      </c>
      <c r="I50" s="114">
        <f>SUM(I51:I51)</f>
        <v>0</v>
      </c>
      <c r="J50" s="110">
        <f>SUM(J51:J51)</f>
        <v>10</v>
      </c>
    </row>
    <row r="51" spans="1:10" ht="12" customHeight="1" hidden="1">
      <c r="A51" s="223"/>
      <c r="B51" s="143"/>
      <c r="C51" s="141"/>
      <c r="D51" s="105"/>
      <c r="E51" s="105">
        <v>5321</v>
      </c>
      <c r="F51" s="198" t="s">
        <v>161</v>
      </c>
      <c r="G51" s="117">
        <v>0</v>
      </c>
      <c r="H51" s="117">
        <v>10</v>
      </c>
      <c r="I51" s="117"/>
      <c r="J51" s="103">
        <f>H51+I51</f>
        <v>10</v>
      </c>
    </row>
    <row r="52" spans="1:10" ht="12" customHeight="1" hidden="1">
      <c r="A52" s="223"/>
      <c r="B52" s="113" t="s">
        <v>64</v>
      </c>
      <c r="C52" s="107" t="s">
        <v>168</v>
      </c>
      <c r="D52" s="108">
        <v>2223</v>
      </c>
      <c r="E52" s="108" t="s">
        <v>3</v>
      </c>
      <c r="F52" s="109" t="s">
        <v>169</v>
      </c>
      <c r="G52" s="114">
        <f>SUM(G53:G53)</f>
        <v>0</v>
      </c>
      <c r="H52" s="114">
        <f>SUM(H53:H53)</f>
        <v>80</v>
      </c>
      <c r="I52" s="114">
        <f>SUM(I53:I53)</f>
        <v>0</v>
      </c>
      <c r="J52" s="110">
        <f>SUM(J53:J53)</f>
        <v>80</v>
      </c>
    </row>
    <row r="53" spans="1:10" ht="12" customHeight="1" hidden="1">
      <c r="A53" s="223"/>
      <c r="B53" s="143"/>
      <c r="C53" s="141"/>
      <c r="D53" s="105"/>
      <c r="E53" s="105">
        <v>5321</v>
      </c>
      <c r="F53" s="198" t="s">
        <v>161</v>
      </c>
      <c r="G53" s="117">
        <v>0</v>
      </c>
      <c r="H53" s="117">
        <v>80</v>
      </c>
      <c r="I53" s="117"/>
      <c r="J53" s="103">
        <f>H53+I53</f>
        <v>80</v>
      </c>
    </row>
    <row r="54" spans="1:10" ht="12" customHeight="1" hidden="1">
      <c r="A54" s="223"/>
      <c r="B54" s="113" t="s">
        <v>64</v>
      </c>
      <c r="C54" s="107" t="s">
        <v>170</v>
      </c>
      <c r="D54" s="108">
        <v>2223</v>
      </c>
      <c r="E54" s="108" t="s">
        <v>3</v>
      </c>
      <c r="F54" s="109" t="s">
        <v>171</v>
      </c>
      <c r="G54" s="114">
        <f>SUM(G55:G55)</f>
        <v>0</v>
      </c>
      <c r="H54" s="114">
        <f>SUM(H55:H55)</f>
        <v>86</v>
      </c>
      <c r="I54" s="114">
        <f>SUM(I55:I55)</f>
        <v>0</v>
      </c>
      <c r="J54" s="110">
        <f>SUM(J55:J55)</f>
        <v>86</v>
      </c>
    </row>
    <row r="55" spans="1:10" ht="12" customHeight="1" hidden="1">
      <c r="A55" s="223"/>
      <c r="B55" s="143"/>
      <c r="C55" s="141"/>
      <c r="D55" s="105"/>
      <c r="E55" s="105">
        <v>5321</v>
      </c>
      <c r="F55" s="198" t="s">
        <v>161</v>
      </c>
      <c r="G55" s="117">
        <v>0</v>
      </c>
      <c r="H55" s="117">
        <v>86</v>
      </c>
      <c r="I55" s="117"/>
      <c r="J55" s="103">
        <f>H55+I55</f>
        <v>86</v>
      </c>
    </row>
    <row r="56" spans="1:10" ht="12" customHeight="1" hidden="1">
      <c r="A56" s="223"/>
      <c r="B56" s="113" t="s">
        <v>64</v>
      </c>
      <c r="C56" s="107" t="s">
        <v>172</v>
      </c>
      <c r="D56" s="108">
        <v>2223</v>
      </c>
      <c r="E56" s="108" t="s">
        <v>3</v>
      </c>
      <c r="F56" s="109" t="s">
        <v>173</v>
      </c>
      <c r="G56" s="114">
        <f>SUM(G57:G57)</f>
        <v>0</v>
      </c>
      <c r="H56" s="114">
        <f>SUM(H57:H57)</f>
        <v>28</v>
      </c>
      <c r="I56" s="114">
        <f>SUM(I57:I57)</f>
        <v>0</v>
      </c>
      <c r="J56" s="110">
        <f>SUM(J57:J57)</f>
        <v>28</v>
      </c>
    </row>
    <row r="57" spans="1:10" ht="12" customHeight="1" hidden="1">
      <c r="A57" s="223"/>
      <c r="B57" s="143"/>
      <c r="C57" s="141"/>
      <c r="D57" s="105"/>
      <c r="E57" s="105">
        <v>5321</v>
      </c>
      <c r="F57" s="198" t="s">
        <v>161</v>
      </c>
      <c r="G57" s="117">
        <v>0</v>
      </c>
      <c r="H57" s="117">
        <v>28</v>
      </c>
      <c r="I57" s="117"/>
      <c r="J57" s="103">
        <f>H57+I57</f>
        <v>28</v>
      </c>
    </row>
    <row r="58" spans="1:10" ht="12" customHeight="1" hidden="1">
      <c r="A58" s="223"/>
      <c r="B58" s="113" t="s">
        <v>64</v>
      </c>
      <c r="C58" s="107" t="s">
        <v>174</v>
      </c>
      <c r="D58" s="108">
        <v>2223</v>
      </c>
      <c r="E58" s="108" t="s">
        <v>3</v>
      </c>
      <c r="F58" s="109" t="s">
        <v>175</v>
      </c>
      <c r="G58" s="114">
        <f>SUM(G59:G59)</f>
        <v>0</v>
      </c>
      <c r="H58" s="114">
        <f>SUM(H59:H59)</f>
        <v>50</v>
      </c>
      <c r="I58" s="114">
        <f>SUM(I59:I59)</f>
        <v>0</v>
      </c>
      <c r="J58" s="110">
        <f>SUM(J59:J59)</f>
        <v>50</v>
      </c>
    </row>
    <row r="59" spans="1:10" ht="12" customHeight="1" hidden="1">
      <c r="A59" s="223"/>
      <c r="B59" s="143"/>
      <c r="C59" s="141"/>
      <c r="D59" s="105"/>
      <c r="E59" s="105">
        <v>5321</v>
      </c>
      <c r="F59" s="198" t="s">
        <v>161</v>
      </c>
      <c r="G59" s="117">
        <v>0</v>
      </c>
      <c r="H59" s="117">
        <v>50</v>
      </c>
      <c r="I59" s="117"/>
      <c r="J59" s="103">
        <f>H59+I59</f>
        <v>50</v>
      </c>
    </row>
    <row r="60" spans="1:10" s="136" customFormat="1" ht="12" customHeight="1" hidden="1">
      <c r="A60" s="223"/>
      <c r="B60" s="113" t="s">
        <v>64</v>
      </c>
      <c r="C60" s="107" t="s">
        <v>108</v>
      </c>
      <c r="D60" s="108">
        <v>2223</v>
      </c>
      <c r="E60" s="108" t="s">
        <v>3</v>
      </c>
      <c r="F60" s="109" t="s">
        <v>109</v>
      </c>
      <c r="G60" s="110">
        <f>SUM(G61:G62)</f>
        <v>930</v>
      </c>
      <c r="H60" s="145">
        <f>SUM(H61:H62)</f>
        <v>1189.915</v>
      </c>
      <c r="I60" s="110">
        <f>SUM(I61:I62)</f>
        <v>0</v>
      </c>
      <c r="J60" s="110">
        <f>SUM(J61:J62)</f>
        <v>1189.915</v>
      </c>
    </row>
    <row r="61" spans="1:10" s="136" customFormat="1" ht="12" customHeight="1" hidden="1">
      <c r="A61" s="223"/>
      <c r="B61" s="113"/>
      <c r="C61" s="107"/>
      <c r="D61" s="108"/>
      <c r="E61" s="105">
        <v>5164</v>
      </c>
      <c r="F61" s="104" t="s">
        <v>86</v>
      </c>
      <c r="G61" s="72">
        <v>290</v>
      </c>
      <c r="H61" s="101">
        <f>290+174+1</f>
        <v>465</v>
      </c>
      <c r="I61" s="117"/>
      <c r="J61" s="103">
        <f>H61+I61</f>
        <v>465</v>
      </c>
    </row>
    <row r="62" spans="1:10" s="136" customFormat="1" ht="12" customHeight="1" hidden="1">
      <c r="A62" s="223"/>
      <c r="B62" s="113"/>
      <c r="C62" s="107"/>
      <c r="D62" s="108"/>
      <c r="E62" s="105">
        <v>5169</v>
      </c>
      <c r="F62" s="100" t="s">
        <v>88</v>
      </c>
      <c r="G62" s="72">
        <v>640</v>
      </c>
      <c r="H62" s="101">
        <f>640+158.915-74</f>
        <v>724.915</v>
      </c>
      <c r="I62" s="172"/>
      <c r="J62" s="103">
        <f>H62+I62</f>
        <v>724.915</v>
      </c>
    </row>
    <row r="63" spans="1:10" s="136" customFormat="1" ht="12" customHeight="1" hidden="1">
      <c r="A63" s="223"/>
      <c r="B63" s="113" t="s">
        <v>64</v>
      </c>
      <c r="C63" s="107" t="s">
        <v>110</v>
      </c>
      <c r="D63" s="108">
        <v>2223</v>
      </c>
      <c r="E63" s="108" t="s">
        <v>3</v>
      </c>
      <c r="F63" s="109" t="s">
        <v>111</v>
      </c>
      <c r="G63" s="110">
        <f>SUM(G64:G64)</f>
        <v>1624</v>
      </c>
      <c r="H63" s="145">
        <f>SUM(H64:H64)</f>
        <v>1771.6</v>
      </c>
      <c r="I63" s="110">
        <f>SUM(I64:I64)</f>
        <v>0</v>
      </c>
      <c r="J63" s="110">
        <f>SUM(J64:J64)</f>
        <v>1771.6</v>
      </c>
    </row>
    <row r="64" spans="1:10" s="139" customFormat="1" ht="12" customHeight="1" hidden="1">
      <c r="A64" s="223"/>
      <c r="B64" s="143"/>
      <c r="C64" s="141"/>
      <c r="D64" s="105"/>
      <c r="E64" s="105">
        <v>5169</v>
      </c>
      <c r="F64" s="104" t="s">
        <v>88</v>
      </c>
      <c r="G64" s="72">
        <v>1624</v>
      </c>
      <c r="H64" s="146">
        <f>1624+147.6</f>
        <v>1771.6</v>
      </c>
      <c r="I64" s="172"/>
      <c r="J64" s="103">
        <f>H64+I64</f>
        <v>1771.6</v>
      </c>
    </row>
    <row r="65" spans="1:10" s="136" customFormat="1" ht="12" customHeight="1" hidden="1">
      <c r="A65" s="223"/>
      <c r="B65" s="113" t="s">
        <v>64</v>
      </c>
      <c r="C65" s="107" t="s">
        <v>112</v>
      </c>
      <c r="D65" s="108">
        <v>2223</v>
      </c>
      <c r="E65" s="108" t="s">
        <v>3</v>
      </c>
      <c r="F65" s="109" t="s">
        <v>113</v>
      </c>
      <c r="G65" s="110">
        <f>SUM(G66:G72)</f>
        <v>505</v>
      </c>
      <c r="H65" s="145">
        <f>SUM(H66:H72)</f>
        <v>496</v>
      </c>
      <c r="I65" s="110">
        <f>SUM(I66:I72)</f>
        <v>0</v>
      </c>
      <c r="J65" s="110">
        <f>SUM(J66:J72)</f>
        <v>496</v>
      </c>
    </row>
    <row r="66" spans="1:10" s="136" customFormat="1" ht="12" customHeight="1" hidden="1">
      <c r="A66" s="223"/>
      <c r="B66" s="143"/>
      <c r="C66" s="141"/>
      <c r="D66" s="105"/>
      <c r="E66" s="105">
        <v>5139</v>
      </c>
      <c r="F66" s="100" t="s">
        <v>98</v>
      </c>
      <c r="G66" s="72">
        <v>50</v>
      </c>
      <c r="H66" s="101">
        <f>50-30</f>
        <v>20</v>
      </c>
      <c r="I66" s="144"/>
      <c r="J66" s="103">
        <f aca="true" t="shared" si="2" ref="J66:J72">H66+I66</f>
        <v>20</v>
      </c>
    </row>
    <row r="67" spans="1:10" s="136" customFormat="1" ht="12" customHeight="1" hidden="1">
      <c r="A67" s="223"/>
      <c r="B67" s="143"/>
      <c r="C67" s="141"/>
      <c r="D67" s="105"/>
      <c r="E67" s="105">
        <v>5151</v>
      </c>
      <c r="F67" s="100" t="s">
        <v>114</v>
      </c>
      <c r="G67" s="72">
        <v>35</v>
      </c>
      <c r="H67" s="101">
        <f>35+6</f>
        <v>41</v>
      </c>
      <c r="I67" s="144"/>
      <c r="J67" s="103">
        <f t="shared" si="2"/>
        <v>41</v>
      </c>
    </row>
    <row r="68" spans="1:10" s="136" customFormat="1" ht="12" customHeight="1" hidden="1">
      <c r="A68" s="223"/>
      <c r="B68" s="143"/>
      <c r="C68" s="141"/>
      <c r="D68" s="105"/>
      <c r="E68" s="105">
        <v>5153</v>
      </c>
      <c r="F68" s="100" t="s">
        <v>115</v>
      </c>
      <c r="G68" s="103">
        <v>130</v>
      </c>
      <c r="H68" s="134">
        <f>130-11</f>
        <v>119</v>
      </c>
      <c r="I68" s="144"/>
      <c r="J68" s="103">
        <f t="shared" si="2"/>
        <v>119</v>
      </c>
    </row>
    <row r="69" spans="1:10" s="136" customFormat="1" ht="12" customHeight="1" hidden="1">
      <c r="A69" s="223"/>
      <c r="B69" s="143"/>
      <c r="C69" s="141"/>
      <c r="D69" s="105"/>
      <c r="E69" s="105">
        <v>5154</v>
      </c>
      <c r="F69" s="100" t="s">
        <v>116</v>
      </c>
      <c r="G69" s="103">
        <v>30</v>
      </c>
      <c r="H69" s="134">
        <f>30+4</f>
        <v>34</v>
      </c>
      <c r="I69" s="144"/>
      <c r="J69" s="103">
        <f t="shared" si="2"/>
        <v>34</v>
      </c>
    </row>
    <row r="70" spans="1:10" s="136" customFormat="1" ht="12" customHeight="1" hidden="1">
      <c r="A70" s="223"/>
      <c r="B70" s="143"/>
      <c r="C70" s="141"/>
      <c r="D70" s="105"/>
      <c r="E70" s="105">
        <v>5162</v>
      </c>
      <c r="F70" s="100" t="s">
        <v>150</v>
      </c>
      <c r="G70" s="103">
        <v>0</v>
      </c>
      <c r="H70" s="134">
        <v>8</v>
      </c>
      <c r="I70" s="144"/>
      <c r="J70" s="103">
        <f t="shared" si="2"/>
        <v>8</v>
      </c>
    </row>
    <row r="71" spans="1:10" s="136" customFormat="1" ht="12" customHeight="1" hidden="1">
      <c r="A71" s="223"/>
      <c r="B71" s="143"/>
      <c r="C71" s="141"/>
      <c r="D71" s="105"/>
      <c r="E71" s="105">
        <v>5169</v>
      </c>
      <c r="F71" s="100" t="s">
        <v>88</v>
      </c>
      <c r="G71" s="103">
        <v>250</v>
      </c>
      <c r="H71" s="134">
        <f>250+32-18</f>
        <v>264</v>
      </c>
      <c r="I71" s="172"/>
      <c r="J71" s="103">
        <f t="shared" si="2"/>
        <v>264</v>
      </c>
    </row>
    <row r="72" spans="1:10" s="136" customFormat="1" ht="12" customHeight="1" hidden="1" thickBot="1">
      <c r="A72" s="223"/>
      <c r="B72" s="143"/>
      <c r="C72" s="141"/>
      <c r="D72" s="105"/>
      <c r="E72" s="105">
        <v>5175</v>
      </c>
      <c r="F72" s="100" t="s">
        <v>101</v>
      </c>
      <c r="G72" s="71">
        <v>10</v>
      </c>
      <c r="H72" s="134">
        <v>10</v>
      </c>
      <c r="I72" s="144"/>
      <c r="J72" s="71">
        <f t="shared" si="2"/>
        <v>10</v>
      </c>
    </row>
    <row r="73" spans="1:10" ht="12" customHeight="1" thickBot="1">
      <c r="A73" s="223"/>
      <c r="B73" s="83" t="s">
        <v>27</v>
      </c>
      <c r="C73" s="84" t="s">
        <v>3</v>
      </c>
      <c r="D73" s="85" t="s">
        <v>3</v>
      </c>
      <c r="E73" s="85" t="s">
        <v>3</v>
      </c>
      <c r="F73" s="86" t="s">
        <v>117</v>
      </c>
      <c r="G73" s="87">
        <f>G74+G76+G78+G80+G82</f>
        <v>514160</v>
      </c>
      <c r="H73" s="87">
        <f>H74+H76+H78+H80+H82</f>
        <v>546546.056</v>
      </c>
      <c r="I73" s="87">
        <f>I74+I76+I78+I80+I82</f>
        <v>0</v>
      </c>
      <c r="J73" s="88">
        <f>J74+J76+J78+J80+J82</f>
        <v>546546.056</v>
      </c>
    </row>
    <row r="74" spans="1:10" ht="12" customHeight="1" hidden="1">
      <c r="A74" s="223"/>
      <c r="B74" s="89" t="s">
        <v>64</v>
      </c>
      <c r="C74" s="90" t="s">
        <v>118</v>
      </c>
      <c r="D74" s="91">
        <v>2221</v>
      </c>
      <c r="E74" s="91" t="s">
        <v>3</v>
      </c>
      <c r="F74" s="92" t="s">
        <v>119</v>
      </c>
      <c r="G74" s="93">
        <f>SUM(G75)</f>
        <v>225860</v>
      </c>
      <c r="H74" s="94">
        <f>SUM(H75)</f>
        <v>230160</v>
      </c>
      <c r="I74" s="95">
        <f>SUM(I75)</f>
        <v>0</v>
      </c>
      <c r="J74" s="93">
        <f>SUM(J75)</f>
        <v>230160</v>
      </c>
    </row>
    <row r="75" spans="1:10" ht="12" customHeight="1" hidden="1">
      <c r="A75" s="223"/>
      <c r="B75" s="140"/>
      <c r="C75" s="141"/>
      <c r="D75" s="105"/>
      <c r="E75" s="105">
        <v>5193</v>
      </c>
      <c r="F75" s="100" t="s">
        <v>120</v>
      </c>
      <c r="G75" s="72">
        <v>225860</v>
      </c>
      <c r="H75" s="147">
        <f>225860+4300</f>
        <v>230160</v>
      </c>
      <c r="I75" s="117"/>
      <c r="J75" s="103">
        <f>H75+I75</f>
        <v>230160</v>
      </c>
    </row>
    <row r="76" spans="1:10" ht="12" customHeight="1" hidden="1">
      <c r="A76" s="223"/>
      <c r="B76" s="106" t="s">
        <v>64</v>
      </c>
      <c r="C76" s="107" t="s">
        <v>121</v>
      </c>
      <c r="D76" s="108">
        <v>2242</v>
      </c>
      <c r="E76" s="108" t="s">
        <v>3</v>
      </c>
      <c r="F76" s="148" t="s">
        <v>122</v>
      </c>
      <c r="G76" s="110">
        <f>SUM(G77:G77)</f>
        <v>267600</v>
      </c>
      <c r="H76" s="111">
        <f>SUM(H77:H77)</f>
        <v>295300</v>
      </c>
      <c r="I76" s="114">
        <f>SUM(I77:I77)</f>
        <v>0</v>
      </c>
      <c r="J76" s="110">
        <f>SUM(J77:J77)</f>
        <v>295300</v>
      </c>
    </row>
    <row r="77" spans="1:10" ht="12" customHeight="1" hidden="1">
      <c r="A77" s="223"/>
      <c r="B77" s="140"/>
      <c r="C77" s="141"/>
      <c r="D77" s="105"/>
      <c r="E77" s="105">
        <v>5193</v>
      </c>
      <c r="F77" s="100" t="s">
        <v>123</v>
      </c>
      <c r="G77" s="72">
        <v>267600</v>
      </c>
      <c r="H77" s="147">
        <f>267600+22000+5700</f>
        <v>295300</v>
      </c>
      <c r="I77" s="117"/>
      <c r="J77" s="103">
        <f>H77+I77</f>
        <v>295300</v>
      </c>
    </row>
    <row r="78" spans="1:10" s="139" customFormat="1" ht="12" customHeight="1" hidden="1">
      <c r="A78" s="223"/>
      <c r="B78" s="106" t="s">
        <v>64</v>
      </c>
      <c r="C78" s="107" t="s">
        <v>124</v>
      </c>
      <c r="D78" s="108">
        <v>2221</v>
      </c>
      <c r="E78" s="108" t="s">
        <v>3</v>
      </c>
      <c r="F78" s="149" t="s">
        <v>125</v>
      </c>
      <c r="G78" s="110">
        <f>SUM(G79)</f>
        <v>9500</v>
      </c>
      <c r="H78" s="111">
        <f>SUM(H79)</f>
        <v>9500</v>
      </c>
      <c r="I78" s="114">
        <f>SUM(I79)</f>
        <v>0</v>
      </c>
      <c r="J78" s="110">
        <f>SUM(J79:J79)</f>
        <v>9500</v>
      </c>
    </row>
    <row r="79" spans="1:10" s="139" customFormat="1" ht="12" customHeight="1" hidden="1">
      <c r="A79" s="223"/>
      <c r="B79" s="140"/>
      <c r="C79" s="141"/>
      <c r="D79" s="105"/>
      <c r="E79" s="105">
        <v>5193</v>
      </c>
      <c r="F79" s="100" t="s">
        <v>126</v>
      </c>
      <c r="G79" s="72">
        <v>9500</v>
      </c>
      <c r="H79" s="112">
        <v>9500</v>
      </c>
      <c r="I79" s="117"/>
      <c r="J79" s="103">
        <f>H79+I79</f>
        <v>9500</v>
      </c>
    </row>
    <row r="80" spans="1:10" ht="12" customHeight="1" hidden="1">
      <c r="A80" s="223"/>
      <c r="B80" s="106" t="s">
        <v>64</v>
      </c>
      <c r="C80" s="107" t="s">
        <v>127</v>
      </c>
      <c r="D80" s="108">
        <v>2299</v>
      </c>
      <c r="E80" s="108" t="s">
        <v>3</v>
      </c>
      <c r="F80" s="109" t="s">
        <v>128</v>
      </c>
      <c r="G80" s="110">
        <f>SUM(G81:G81)</f>
        <v>10</v>
      </c>
      <c r="H80" s="111">
        <f>SUM(H81:H81)</f>
        <v>10</v>
      </c>
      <c r="I80" s="114">
        <f>SUM(I81:I81)</f>
        <v>0</v>
      </c>
      <c r="J80" s="110">
        <f>SUM(J81:J81)</f>
        <v>10</v>
      </c>
    </row>
    <row r="81" spans="1:10" ht="12" customHeight="1" hidden="1">
      <c r="A81" s="223"/>
      <c r="B81" s="137"/>
      <c r="C81" s="119"/>
      <c r="D81" s="120"/>
      <c r="E81" s="120">
        <v>5175</v>
      </c>
      <c r="F81" s="100" t="s">
        <v>101</v>
      </c>
      <c r="G81" s="72">
        <v>10</v>
      </c>
      <c r="H81" s="112">
        <v>10</v>
      </c>
      <c r="I81" s="117"/>
      <c r="J81" s="103">
        <f>H81+I81</f>
        <v>10</v>
      </c>
    </row>
    <row r="82" spans="1:10" ht="12" customHeight="1" hidden="1">
      <c r="A82" s="223"/>
      <c r="B82" s="106" t="s">
        <v>64</v>
      </c>
      <c r="C82" s="107" t="s">
        <v>129</v>
      </c>
      <c r="D82" s="108">
        <v>2299</v>
      </c>
      <c r="E82" s="108" t="s">
        <v>3</v>
      </c>
      <c r="F82" s="109" t="s">
        <v>130</v>
      </c>
      <c r="G82" s="110">
        <f>SUM(G83:G87)</f>
        <v>11190</v>
      </c>
      <c r="H82" s="111">
        <f>SUM(H83:H87)</f>
        <v>11576.056</v>
      </c>
      <c r="I82" s="114">
        <f>SUM(I83:I87)</f>
        <v>0</v>
      </c>
      <c r="J82" s="110">
        <f>SUM(J83:J87)</f>
        <v>11576.056</v>
      </c>
    </row>
    <row r="83" spans="1:10" s="139" customFormat="1" ht="12" customHeight="1" hidden="1">
      <c r="A83" s="223"/>
      <c r="B83" s="137"/>
      <c r="C83" s="119"/>
      <c r="D83" s="120"/>
      <c r="E83" s="98">
        <v>5139</v>
      </c>
      <c r="F83" s="133" t="s">
        <v>98</v>
      </c>
      <c r="G83" s="72">
        <v>200</v>
      </c>
      <c r="H83" s="101">
        <v>200</v>
      </c>
      <c r="I83" s="151"/>
      <c r="J83" s="103">
        <f>H83+I83</f>
        <v>200</v>
      </c>
    </row>
    <row r="84" spans="1:10" s="139" customFormat="1" ht="12" customHeight="1" hidden="1">
      <c r="A84" s="223"/>
      <c r="B84" s="137"/>
      <c r="C84" s="119"/>
      <c r="D84" s="120"/>
      <c r="E84" s="120">
        <v>5166</v>
      </c>
      <c r="F84" s="100" t="s">
        <v>87</v>
      </c>
      <c r="G84" s="72">
        <v>2000</v>
      </c>
      <c r="H84" s="101">
        <v>2000</v>
      </c>
      <c r="I84" s="151"/>
      <c r="J84" s="103">
        <f>H84+I84</f>
        <v>2000</v>
      </c>
    </row>
    <row r="85" spans="1:10" s="139" customFormat="1" ht="12" customHeight="1" hidden="1">
      <c r="A85" s="223"/>
      <c r="B85" s="137"/>
      <c r="C85" s="119"/>
      <c r="D85" s="120"/>
      <c r="E85" s="120">
        <v>5169</v>
      </c>
      <c r="F85" s="100" t="s">
        <v>88</v>
      </c>
      <c r="G85" s="72">
        <v>8900</v>
      </c>
      <c r="H85" s="101">
        <f>8900+386.056-18</f>
        <v>9268.056</v>
      </c>
      <c r="I85" s="151"/>
      <c r="J85" s="103">
        <f>H85+I85</f>
        <v>9268.056</v>
      </c>
    </row>
    <row r="86" spans="1:10" s="139" customFormat="1" ht="12" customHeight="1" hidden="1">
      <c r="A86" s="223"/>
      <c r="B86" s="137"/>
      <c r="C86" s="119"/>
      <c r="D86" s="120"/>
      <c r="E86" s="105">
        <v>5175</v>
      </c>
      <c r="F86" s="209" t="s">
        <v>101</v>
      </c>
      <c r="G86" s="73">
        <v>90</v>
      </c>
      <c r="H86" s="208">
        <v>90</v>
      </c>
      <c r="I86" s="151"/>
      <c r="J86" s="103">
        <f>H86+I86</f>
        <v>90</v>
      </c>
    </row>
    <row r="87" spans="1:10" s="139" customFormat="1" ht="12" customHeight="1" hidden="1" thickBot="1">
      <c r="A87" s="223"/>
      <c r="B87" s="137"/>
      <c r="C87" s="119"/>
      <c r="D87" s="120"/>
      <c r="E87" s="105">
        <v>5361</v>
      </c>
      <c r="F87" s="104" t="s">
        <v>186</v>
      </c>
      <c r="G87" s="70">
        <v>0</v>
      </c>
      <c r="H87" s="150">
        <v>18</v>
      </c>
      <c r="I87" s="151"/>
      <c r="J87" s="103">
        <f>H87+I87</f>
        <v>18</v>
      </c>
    </row>
    <row r="88" spans="1:10" ht="12" customHeight="1" thickBot="1">
      <c r="A88" s="223"/>
      <c r="B88" s="152" t="s">
        <v>5</v>
      </c>
      <c r="C88" s="153" t="s">
        <v>3</v>
      </c>
      <c r="D88" s="5" t="s">
        <v>3</v>
      </c>
      <c r="E88" s="154" t="s">
        <v>3</v>
      </c>
      <c r="F88" s="155" t="s">
        <v>131</v>
      </c>
      <c r="G88" s="6">
        <f>G89+G91+G93+G95</f>
        <v>204000</v>
      </c>
      <c r="H88" s="6">
        <f>H89+H91+H93+H95</f>
        <v>0</v>
      </c>
      <c r="I88" s="7">
        <f>I89+I91+I93+I95</f>
        <v>0</v>
      </c>
      <c r="J88" s="6">
        <f>J89+J91+J93+J95</f>
        <v>0</v>
      </c>
    </row>
    <row r="89" spans="1:10" ht="12.75" customHeight="1" hidden="1">
      <c r="A89" s="223"/>
      <c r="B89" s="156" t="s">
        <v>5</v>
      </c>
      <c r="C89" s="3" t="s">
        <v>77</v>
      </c>
      <c r="D89" s="157" t="s">
        <v>3</v>
      </c>
      <c r="E89" s="157" t="s">
        <v>3</v>
      </c>
      <c r="F89" s="158" t="s">
        <v>132</v>
      </c>
      <c r="G89" s="2">
        <f>G90</f>
        <v>50000</v>
      </c>
      <c r="H89" s="2">
        <f>H90</f>
        <v>0</v>
      </c>
      <c r="I89" s="8">
        <f>I90</f>
        <v>0</v>
      </c>
      <c r="J89" s="2">
        <f>J90</f>
        <v>0</v>
      </c>
    </row>
    <row r="90" spans="1:10" ht="12.75" customHeight="1" hidden="1" thickBot="1">
      <c r="A90" s="223"/>
      <c r="B90" s="159"/>
      <c r="C90" s="4"/>
      <c r="D90" s="74">
        <v>2212</v>
      </c>
      <c r="E90" s="75">
        <v>5171</v>
      </c>
      <c r="F90" s="160" t="s">
        <v>133</v>
      </c>
      <c r="G90" s="70">
        <v>50000</v>
      </c>
      <c r="H90" s="70">
        <v>0</v>
      </c>
      <c r="I90" s="126"/>
      <c r="J90" s="103">
        <f>H90+I90</f>
        <v>0</v>
      </c>
    </row>
    <row r="91" spans="1:10" ht="12.75" customHeight="1" hidden="1">
      <c r="A91" s="223"/>
      <c r="B91" s="156" t="s">
        <v>5</v>
      </c>
      <c r="C91" s="3" t="s">
        <v>134</v>
      </c>
      <c r="D91" s="157" t="s">
        <v>3</v>
      </c>
      <c r="E91" s="157" t="s">
        <v>3</v>
      </c>
      <c r="F91" s="161" t="s">
        <v>135</v>
      </c>
      <c r="G91" s="2">
        <f>G92</f>
        <v>56000</v>
      </c>
      <c r="H91" s="2">
        <f>H92</f>
        <v>0</v>
      </c>
      <c r="I91" s="8">
        <f>I92</f>
        <v>0</v>
      </c>
      <c r="J91" s="2">
        <f>J92</f>
        <v>0</v>
      </c>
    </row>
    <row r="92" spans="1:10" ht="12.75" customHeight="1" hidden="1" thickBot="1">
      <c r="A92" s="223"/>
      <c r="B92" s="159"/>
      <c r="C92" s="4"/>
      <c r="D92" s="74">
        <v>2212</v>
      </c>
      <c r="E92" s="75">
        <v>5171</v>
      </c>
      <c r="F92" s="160" t="s">
        <v>133</v>
      </c>
      <c r="G92" s="70">
        <v>56000</v>
      </c>
      <c r="H92" s="70">
        <v>0</v>
      </c>
      <c r="I92" s="126"/>
      <c r="J92" s="103">
        <f>H92+I92</f>
        <v>0</v>
      </c>
    </row>
    <row r="93" spans="1:10" ht="12.75" customHeight="1" hidden="1">
      <c r="A93" s="223"/>
      <c r="B93" s="156" t="s">
        <v>5</v>
      </c>
      <c r="C93" s="3" t="s">
        <v>136</v>
      </c>
      <c r="D93" s="157" t="s">
        <v>3</v>
      </c>
      <c r="E93" s="157" t="s">
        <v>3</v>
      </c>
      <c r="F93" s="158" t="s">
        <v>137</v>
      </c>
      <c r="G93" s="2">
        <f>G94</f>
        <v>46000</v>
      </c>
      <c r="H93" s="2">
        <f>H94</f>
        <v>0</v>
      </c>
      <c r="I93" s="8">
        <f>I94</f>
        <v>0</v>
      </c>
      <c r="J93" s="2">
        <f>J94</f>
        <v>0</v>
      </c>
    </row>
    <row r="94" spans="1:10" ht="12.75" customHeight="1" hidden="1" thickBot="1">
      <c r="A94" s="223"/>
      <c r="B94" s="159"/>
      <c r="C94" s="4"/>
      <c r="D94" s="74">
        <v>2212</v>
      </c>
      <c r="E94" s="75">
        <v>5171</v>
      </c>
      <c r="F94" s="160" t="s">
        <v>133</v>
      </c>
      <c r="G94" s="70">
        <v>46000</v>
      </c>
      <c r="H94" s="70">
        <v>0</v>
      </c>
      <c r="I94" s="126"/>
      <c r="J94" s="103">
        <f>H94+I94</f>
        <v>0</v>
      </c>
    </row>
    <row r="95" spans="1:10" ht="12.75" customHeight="1" hidden="1">
      <c r="A95" s="223"/>
      <c r="B95" s="156" t="s">
        <v>5</v>
      </c>
      <c r="C95" s="3" t="s">
        <v>138</v>
      </c>
      <c r="D95" s="157" t="s">
        <v>3</v>
      </c>
      <c r="E95" s="157" t="s">
        <v>3</v>
      </c>
      <c r="F95" s="158" t="s">
        <v>139</v>
      </c>
      <c r="G95" s="2">
        <f>G96</f>
        <v>52000</v>
      </c>
      <c r="H95" s="2">
        <f>H96</f>
        <v>0</v>
      </c>
      <c r="I95" s="8">
        <f>I96</f>
        <v>0</v>
      </c>
      <c r="J95" s="2">
        <f>J96</f>
        <v>0</v>
      </c>
    </row>
    <row r="96" spans="1:10" ht="12.75" customHeight="1" hidden="1" thickBot="1">
      <c r="A96" s="223"/>
      <c r="B96" s="159"/>
      <c r="C96" s="4"/>
      <c r="D96" s="74">
        <v>2212</v>
      </c>
      <c r="E96" s="75">
        <v>5171</v>
      </c>
      <c r="F96" s="162" t="s">
        <v>133</v>
      </c>
      <c r="G96" s="70">
        <v>52000</v>
      </c>
      <c r="H96" s="70">
        <v>0</v>
      </c>
      <c r="I96" s="126"/>
      <c r="J96" s="71">
        <f>H96+I96</f>
        <v>0</v>
      </c>
    </row>
    <row r="97" spans="1:10" ht="12" customHeight="1" thickBot="1">
      <c r="A97" s="223"/>
      <c r="B97" s="184" t="s">
        <v>27</v>
      </c>
      <c r="C97" s="185" t="s">
        <v>3</v>
      </c>
      <c r="D97" s="186" t="s">
        <v>3</v>
      </c>
      <c r="E97" s="187" t="s">
        <v>3</v>
      </c>
      <c r="F97" s="188" t="s">
        <v>158</v>
      </c>
      <c r="G97" s="189">
        <f>G98+G101+G104+G107+G110</f>
        <v>0</v>
      </c>
      <c r="H97" s="189">
        <f>H98+H101+H104+H107+H110</f>
        <v>177720.99999999997</v>
      </c>
      <c r="I97" s="189">
        <f>I98+I101+I104+I107+I110</f>
        <v>0</v>
      </c>
      <c r="J97" s="189">
        <f>J98+J101+J104+J107+J110</f>
        <v>177720.99999999997</v>
      </c>
    </row>
    <row r="98" spans="1:10" ht="12" customHeight="1" hidden="1" thickBot="1">
      <c r="A98" s="223"/>
      <c r="B98" s="156" t="s">
        <v>27</v>
      </c>
      <c r="C98" s="3" t="s">
        <v>157</v>
      </c>
      <c r="D98" s="157" t="s">
        <v>3</v>
      </c>
      <c r="E98" s="157" t="s">
        <v>3</v>
      </c>
      <c r="F98" s="183" t="s">
        <v>156</v>
      </c>
      <c r="G98" s="2">
        <f>SUM(G99:G100)</f>
        <v>0</v>
      </c>
      <c r="H98" s="2">
        <f>SUM(H99:H100)</f>
        <v>173795.98799999998</v>
      </c>
      <c r="I98" s="2">
        <f>SUM(I99:I100)</f>
        <v>0</v>
      </c>
      <c r="J98" s="2">
        <f>SUM(J99:J100)</f>
        <v>173795.98799999998</v>
      </c>
    </row>
    <row r="99" spans="1:10" ht="12" customHeight="1" hidden="1">
      <c r="A99" s="223"/>
      <c r="B99" s="201"/>
      <c r="C99" s="202"/>
      <c r="D99" s="203">
        <v>2212</v>
      </c>
      <c r="E99" s="204">
        <v>5901</v>
      </c>
      <c r="F99" s="205" t="s">
        <v>155</v>
      </c>
      <c r="G99" s="72">
        <v>0</v>
      </c>
      <c r="H99" s="112">
        <f>23181-588.752</f>
        <v>22592.248</v>
      </c>
      <c r="I99" s="72"/>
      <c r="J99" s="72">
        <f>H99+I99</f>
        <v>22592.248</v>
      </c>
    </row>
    <row r="100" spans="1:10" ht="12" customHeight="1" hidden="1" thickBot="1">
      <c r="A100" s="223"/>
      <c r="B100" s="200"/>
      <c r="C100" s="206" t="s">
        <v>181</v>
      </c>
      <c r="D100" s="203">
        <v>2212</v>
      </c>
      <c r="E100" s="204">
        <v>5901</v>
      </c>
      <c r="F100" s="205" t="s">
        <v>155</v>
      </c>
      <c r="G100" s="197">
        <v>0</v>
      </c>
      <c r="H100" s="197">
        <f>154540-H103-H106-H109-H112</f>
        <v>151203.74</v>
      </c>
      <c r="I100" s="197"/>
      <c r="J100" s="72">
        <f>H100+I100</f>
        <v>151203.74</v>
      </c>
    </row>
    <row r="101" spans="1:10" ht="12" customHeight="1" hidden="1">
      <c r="A101" s="223"/>
      <c r="B101" s="156" t="s">
        <v>27</v>
      </c>
      <c r="C101" s="3" t="s">
        <v>176</v>
      </c>
      <c r="D101" s="157" t="s">
        <v>3</v>
      </c>
      <c r="E101" s="157" t="s">
        <v>3</v>
      </c>
      <c r="F101" s="183" t="s">
        <v>183</v>
      </c>
      <c r="G101" s="2">
        <f>SUM(G102:G103)</f>
        <v>0</v>
      </c>
      <c r="H101" s="2">
        <f>SUM(H102:H103)</f>
        <v>2587.5</v>
      </c>
      <c r="I101" s="2">
        <f>SUM(I102:I103)</f>
        <v>0</v>
      </c>
      <c r="J101" s="2">
        <f>SUM(J102:J103)</f>
        <v>2587.5</v>
      </c>
    </row>
    <row r="102" spans="1:10" ht="12" customHeight="1" hidden="1">
      <c r="A102" s="223"/>
      <c r="B102" s="201"/>
      <c r="C102" s="202"/>
      <c r="D102" s="203">
        <v>2212</v>
      </c>
      <c r="E102" s="204">
        <v>5169</v>
      </c>
      <c r="F102" s="205" t="s">
        <v>155</v>
      </c>
      <c r="G102" s="72">
        <v>0</v>
      </c>
      <c r="H102" s="72">
        <f>2587.5-H103</f>
        <v>388.125</v>
      </c>
      <c r="I102" s="72"/>
      <c r="J102" s="72">
        <f>H102+I102</f>
        <v>388.125</v>
      </c>
    </row>
    <row r="103" spans="1:10" ht="12" customHeight="1" hidden="1" thickBot="1">
      <c r="A103" s="223"/>
      <c r="B103" s="200"/>
      <c r="C103" s="206" t="s">
        <v>181</v>
      </c>
      <c r="D103" s="203">
        <v>2212</v>
      </c>
      <c r="E103" s="204">
        <v>5169</v>
      </c>
      <c r="F103" s="205" t="s">
        <v>155</v>
      </c>
      <c r="G103" s="197">
        <v>0</v>
      </c>
      <c r="H103" s="197">
        <v>2199.375</v>
      </c>
      <c r="I103" s="197"/>
      <c r="J103" s="72">
        <f>H103+I103</f>
        <v>2199.375</v>
      </c>
    </row>
    <row r="104" spans="1:10" ht="12" customHeight="1" hidden="1">
      <c r="A104" s="223"/>
      <c r="B104" s="156" t="s">
        <v>27</v>
      </c>
      <c r="C104" s="3" t="s">
        <v>177</v>
      </c>
      <c r="D104" s="157" t="s">
        <v>3</v>
      </c>
      <c r="E104" s="157" t="s">
        <v>3</v>
      </c>
      <c r="F104" s="183" t="s">
        <v>179</v>
      </c>
      <c r="G104" s="2">
        <f>SUM(G105:G106)</f>
        <v>0</v>
      </c>
      <c r="H104" s="2">
        <f>SUM(H105:H106)</f>
        <v>614.091</v>
      </c>
      <c r="I104" s="2">
        <f>SUM(I105:I106)</f>
        <v>0</v>
      </c>
      <c r="J104" s="2">
        <f>SUM(J105:J106)</f>
        <v>614.091</v>
      </c>
    </row>
    <row r="105" spans="1:10" ht="12" customHeight="1" hidden="1">
      <c r="A105" s="223"/>
      <c r="B105" s="201"/>
      <c r="C105" s="202"/>
      <c r="D105" s="203">
        <v>2212</v>
      </c>
      <c r="E105" s="204">
        <v>5171</v>
      </c>
      <c r="F105" s="205" t="s">
        <v>133</v>
      </c>
      <c r="G105" s="72">
        <v>0</v>
      </c>
      <c r="H105" s="72">
        <f>614.091-H106</f>
        <v>92.11400000000003</v>
      </c>
      <c r="I105" s="72"/>
      <c r="J105" s="72">
        <f>H105+I105</f>
        <v>92.11400000000003</v>
      </c>
    </row>
    <row r="106" spans="1:10" ht="12" customHeight="1" hidden="1" thickBot="1">
      <c r="A106" s="223"/>
      <c r="B106" s="200"/>
      <c r="C106" s="206" t="s">
        <v>181</v>
      </c>
      <c r="D106" s="203">
        <v>2212</v>
      </c>
      <c r="E106" s="204">
        <v>5171</v>
      </c>
      <c r="F106" s="205" t="s">
        <v>133</v>
      </c>
      <c r="G106" s="197">
        <v>0</v>
      </c>
      <c r="H106" s="197">
        <v>521.977</v>
      </c>
      <c r="I106" s="197"/>
      <c r="J106" s="72">
        <f>H106+I106</f>
        <v>521.977</v>
      </c>
    </row>
    <row r="107" spans="1:10" ht="12" customHeight="1" hidden="1">
      <c r="A107" s="223"/>
      <c r="B107" s="156" t="s">
        <v>27</v>
      </c>
      <c r="C107" s="3" t="s">
        <v>178</v>
      </c>
      <c r="D107" s="157" t="s">
        <v>3</v>
      </c>
      <c r="E107" s="157" t="s">
        <v>3</v>
      </c>
      <c r="F107" s="183" t="s">
        <v>180</v>
      </c>
      <c r="G107" s="2">
        <f>SUM(G108:G109)</f>
        <v>0</v>
      </c>
      <c r="H107" s="2">
        <f>SUM(H108:H109)</f>
        <v>624.201</v>
      </c>
      <c r="I107" s="2">
        <f>SUM(I108:I109)</f>
        <v>0</v>
      </c>
      <c r="J107" s="2">
        <f>SUM(J108:J109)</f>
        <v>624.201</v>
      </c>
    </row>
    <row r="108" spans="1:10" ht="12" customHeight="1" hidden="1">
      <c r="A108" s="223"/>
      <c r="B108" s="201"/>
      <c r="C108" s="202"/>
      <c r="D108" s="203">
        <v>2212</v>
      </c>
      <c r="E108" s="204">
        <v>5171</v>
      </c>
      <c r="F108" s="205" t="s">
        <v>133</v>
      </c>
      <c r="G108" s="72">
        <v>0</v>
      </c>
      <c r="H108" s="72">
        <f>624.201-H109</f>
        <v>93.63</v>
      </c>
      <c r="I108" s="72"/>
      <c r="J108" s="72">
        <f>H108+I108</f>
        <v>93.63</v>
      </c>
    </row>
    <row r="109" spans="1:10" ht="12" customHeight="1" hidden="1" thickBot="1">
      <c r="A109" s="223"/>
      <c r="B109" s="199"/>
      <c r="C109" s="206" t="s">
        <v>181</v>
      </c>
      <c r="D109" s="203">
        <v>2212</v>
      </c>
      <c r="E109" s="204">
        <v>5171</v>
      </c>
      <c r="F109" s="205" t="s">
        <v>133</v>
      </c>
      <c r="G109" s="197">
        <v>0</v>
      </c>
      <c r="H109" s="71">
        <v>530.571</v>
      </c>
      <c r="I109" s="71"/>
      <c r="J109" s="72">
        <f>H109+I109</f>
        <v>530.571</v>
      </c>
    </row>
    <row r="110" spans="1:10" ht="12" customHeight="1" hidden="1">
      <c r="A110" s="223"/>
      <c r="B110" s="156" t="s">
        <v>27</v>
      </c>
      <c r="C110" s="3" t="s">
        <v>182</v>
      </c>
      <c r="D110" s="157" t="s">
        <v>3</v>
      </c>
      <c r="E110" s="157" t="s">
        <v>3</v>
      </c>
      <c r="F110" s="183" t="s">
        <v>184</v>
      </c>
      <c r="G110" s="2">
        <f>SUM(G111:G112)</f>
        <v>0</v>
      </c>
      <c r="H110" s="2">
        <f>SUM(H111:H112)</f>
        <v>99.22</v>
      </c>
      <c r="I110" s="2">
        <f>SUM(I111:I112)</f>
        <v>0</v>
      </c>
      <c r="J110" s="2">
        <f>SUM(J111:J112)</f>
        <v>99.22</v>
      </c>
    </row>
    <row r="111" spans="1:10" ht="12" customHeight="1" hidden="1">
      <c r="A111" s="223"/>
      <c r="B111" s="201"/>
      <c r="C111" s="202"/>
      <c r="D111" s="203">
        <v>2212</v>
      </c>
      <c r="E111" s="204">
        <v>5171</v>
      </c>
      <c r="F111" s="205" t="s">
        <v>133</v>
      </c>
      <c r="G111" s="72">
        <v>0</v>
      </c>
      <c r="H111" s="72">
        <f>99.22-H112</f>
        <v>14.882999999999996</v>
      </c>
      <c r="I111" s="72"/>
      <c r="J111" s="72">
        <f>H111+I111</f>
        <v>14.882999999999996</v>
      </c>
    </row>
    <row r="112" spans="1:10" ht="12" customHeight="1" hidden="1" thickBot="1">
      <c r="A112" s="223"/>
      <c r="B112" s="199"/>
      <c r="C112" s="206" t="s">
        <v>181</v>
      </c>
      <c r="D112" s="203">
        <v>2212</v>
      </c>
      <c r="E112" s="204">
        <v>5171</v>
      </c>
      <c r="F112" s="205" t="s">
        <v>133</v>
      </c>
      <c r="G112" s="197">
        <v>0</v>
      </c>
      <c r="H112" s="71">
        <v>84.337</v>
      </c>
      <c r="I112" s="71"/>
      <c r="J112" s="72">
        <f>H112+I112</f>
        <v>84.337</v>
      </c>
    </row>
    <row r="113" spans="1:10" ht="12.75" customHeight="1" thickBot="1">
      <c r="A113" s="223"/>
      <c r="B113" s="83" t="s">
        <v>27</v>
      </c>
      <c r="C113" s="84" t="s">
        <v>3</v>
      </c>
      <c r="D113" s="85" t="s">
        <v>3</v>
      </c>
      <c r="E113" s="85" t="s">
        <v>3</v>
      </c>
      <c r="F113" s="163" t="s">
        <v>140</v>
      </c>
      <c r="G113" s="87">
        <f>G114+G116+G118</f>
        <v>0</v>
      </c>
      <c r="H113" s="164">
        <f>H114+H116+H118</f>
        <v>0.0033000000000000004</v>
      </c>
      <c r="I113" s="88">
        <f>I114+I116+I118</f>
        <v>0</v>
      </c>
      <c r="J113" s="88">
        <f>J114+J116+J118</f>
        <v>0.0033000000000000004</v>
      </c>
    </row>
    <row r="114" spans="1:10" ht="12.75" customHeight="1" hidden="1">
      <c r="A114" s="223"/>
      <c r="B114" s="129" t="s">
        <v>64</v>
      </c>
      <c r="C114" s="165" t="s">
        <v>141</v>
      </c>
      <c r="D114" s="166">
        <v>6402</v>
      </c>
      <c r="E114" s="166" t="s">
        <v>3</v>
      </c>
      <c r="F114" s="167" t="s">
        <v>142</v>
      </c>
      <c r="G114" s="95">
        <f>SUM(G115)</f>
        <v>0</v>
      </c>
      <c r="H114" s="168">
        <f>SUM(H115)</f>
        <v>0.003</v>
      </c>
      <c r="I114" s="95">
        <f>SUM(I115)</f>
        <v>0</v>
      </c>
      <c r="J114" s="93">
        <f>SUM(J115)</f>
        <v>0.003</v>
      </c>
    </row>
    <row r="115" spans="1:10" ht="12.75" customHeight="1" hidden="1" thickBot="1">
      <c r="A115" s="223"/>
      <c r="B115" s="122"/>
      <c r="C115" s="169"/>
      <c r="D115" s="170"/>
      <c r="E115" s="170">
        <v>5364</v>
      </c>
      <c r="F115" s="162" t="s">
        <v>143</v>
      </c>
      <c r="G115" s="70">
        <v>0</v>
      </c>
      <c r="H115" s="171">
        <v>0.003</v>
      </c>
      <c r="I115" s="173"/>
      <c r="J115" s="71">
        <f>H115+I115</f>
        <v>0.003</v>
      </c>
    </row>
    <row r="116" spans="1:10" ht="12.75" customHeight="1" hidden="1">
      <c r="A116" s="223"/>
      <c r="B116" s="129" t="s">
        <v>64</v>
      </c>
      <c r="C116" s="165" t="s">
        <v>144</v>
      </c>
      <c r="D116" s="166">
        <v>6402</v>
      </c>
      <c r="E116" s="166" t="s">
        <v>3</v>
      </c>
      <c r="F116" s="167" t="s">
        <v>145</v>
      </c>
      <c r="G116" s="95">
        <f>SUM(G117)</f>
        <v>0</v>
      </c>
      <c r="H116" s="168">
        <f>SUM(H117)</f>
        <v>6E-05</v>
      </c>
      <c r="I116" s="95">
        <f>SUM(I117)</f>
        <v>0</v>
      </c>
      <c r="J116" s="93">
        <f>SUM(J117)</f>
        <v>6E-05</v>
      </c>
    </row>
    <row r="117" spans="1:10" ht="12.75" customHeight="1" hidden="1" thickBot="1">
      <c r="A117" s="223"/>
      <c r="B117" s="122"/>
      <c r="C117" s="169"/>
      <c r="D117" s="170"/>
      <c r="E117" s="170">
        <v>5364</v>
      </c>
      <c r="F117" s="162" t="s">
        <v>143</v>
      </c>
      <c r="G117" s="70">
        <v>0</v>
      </c>
      <c r="H117" s="171">
        <v>6E-05</v>
      </c>
      <c r="I117" s="173"/>
      <c r="J117" s="71">
        <f>H117+I117</f>
        <v>6E-05</v>
      </c>
    </row>
    <row r="118" spans="1:10" ht="12.75" customHeight="1" hidden="1">
      <c r="A118" s="223"/>
      <c r="B118" s="129" t="s">
        <v>64</v>
      </c>
      <c r="C118" s="165" t="s">
        <v>146</v>
      </c>
      <c r="D118" s="166">
        <v>6402</v>
      </c>
      <c r="E118" s="166" t="s">
        <v>3</v>
      </c>
      <c r="F118" s="167" t="s">
        <v>147</v>
      </c>
      <c r="G118" s="95">
        <f>SUM(G119)</f>
        <v>0</v>
      </c>
      <c r="H118" s="168">
        <f>SUM(H119)</f>
        <v>0.00024</v>
      </c>
      <c r="I118" s="95">
        <f>SUM(I119)</f>
        <v>0</v>
      </c>
      <c r="J118" s="93">
        <f>SUM(J119)</f>
        <v>0.00024</v>
      </c>
    </row>
    <row r="119" spans="1:10" ht="12.75" customHeight="1" hidden="1" thickBot="1">
      <c r="A119" s="224"/>
      <c r="B119" s="122"/>
      <c r="C119" s="169"/>
      <c r="D119" s="170"/>
      <c r="E119" s="170">
        <v>5364</v>
      </c>
      <c r="F119" s="162" t="s">
        <v>143</v>
      </c>
      <c r="G119" s="70">
        <v>0</v>
      </c>
      <c r="H119" s="171">
        <v>0.00024</v>
      </c>
      <c r="I119" s="173"/>
      <c r="J119" s="71">
        <f>H119+I119</f>
        <v>0.00024</v>
      </c>
    </row>
    <row r="120" spans="1:10" ht="12.75" customHeigh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</row>
    <row r="121" ht="12.75" customHeight="1">
      <c r="I121" s="207"/>
    </row>
  </sheetData>
  <sheetProtection/>
  <mergeCells count="12"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7:A11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94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2013-10-01T06:43:28Z</cp:lastPrinted>
  <dcterms:created xsi:type="dcterms:W3CDTF">2006-09-25T08:49:57Z</dcterms:created>
  <dcterms:modified xsi:type="dcterms:W3CDTF">2013-10-02T14:17:09Z</dcterms:modified>
  <cp:category/>
  <cp:version/>
  <cp:contentType/>
  <cp:contentStatus/>
</cp:coreProperties>
</file>