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2"/>
  </bookViews>
  <sheets>
    <sheet name="Bilance P+V" sheetId="1" r:id="rId1"/>
    <sheet name="příjmy OD" sheetId="2" r:id="rId2"/>
    <sheet name="91406" sheetId="3" r:id="rId3"/>
  </sheets>
  <definedNames>
    <definedName name="_xlnm.Print_Titles" localSheetId="1">'příjmy OD'!$5:$6</definedName>
  </definedNames>
  <calcPr fullCalcOnLoad="1"/>
</workbook>
</file>

<file path=xl/sharedStrings.xml><?xml version="1.0" encoding="utf-8"?>
<sst xmlns="http://schemas.openxmlformats.org/spreadsheetml/2006/main" count="494" uniqueCount="227">
  <si>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</si>
  <si>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</si>
  <si>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</si>
  <si>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</si>
  <si>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</si>
  <si>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</si>
  <si>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</si>
  <si>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</si>
  <si>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</si>
  <si>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</si>
  <si>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</si>
  <si>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</si>
  <si>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</si>
  <si>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</si>
  <si>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</si>
  <si>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</si>
  <si>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</si>
  <si>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</si>
  <si>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</si>
  <si>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</si>
  <si>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</si>
  <si>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</si>
  <si>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</si>
  <si>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</si>
  <si>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</si>
  <si>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</si>
  <si>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</si>
  <si>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</si>
  <si>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</si>
  <si>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</si>
  <si>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</si>
  <si>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</si>
  <si>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</si>
  <si>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</si>
  <si>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</si>
  <si>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</si>
  <si>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</si>
  <si>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</si>
  <si>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</si>
  <si>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</si>
  <si>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</si>
  <si>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</si>
  <si>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</si>
  <si>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</si>
  <si>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</si>
  <si>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</si>
  <si>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</si>
  <si>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</si>
  <si>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</si>
  <si>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</si>
  <si>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</si>
  <si>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</si>
  <si>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</si>
  <si>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</si>
  <si>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</si>
  <si>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</si>
  <si>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</si>
  <si>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</si>
  <si>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</si>
  <si>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</si>
  <si>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</si>
  <si>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</si>
  <si>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</si>
  <si>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</si>
  <si>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 xml:space="preserve">   neinv. dotace ze zahraničí</t>
  </si>
  <si>
    <t>415x</t>
  </si>
  <si>
    <t xml:space="preserve">    investiční dotace ze zahraničí</t>
  </si>
  <si>
    <t>tis.Kč</t>
  </si>
  <si>
    <t>ÚZ</t>
  </si>
  <si>
    <t>nákup ostatních služeb</t>
  </si>
  <si>
    <t>ROP - II/270 Mimoň-humanizace průtahu a OK Tyršovo náměstí</t>
  </si>
  <si>
    <t>Kap.926-dotační fond</t>
  </si>
  <si>
    <t>tis. Kč</t>
  </si>
  <si>
    <t>opravy a udržování</t>
  </si>
  <si>
    <t>Povodně 2013 - SFDI</t>
  </si>
  <si>
    <t>0682280000</t>
  </si>
  <si>
    <t>opravy silnic II. a III. tříd včetně opěrných zdí</t>
  </si>
  <si>
    <t>Přijaté transfery (dotace a příspěvky) a zdroje (financování)</t>
  </si>
  <si>
    <t>ORJ</t>
  </si>
  <si>
    <t>příjmy celkem</t>
  </si>
  <si>
    <t>A1) vlastní příjmy - daňové příjmy</t>
  </si>
  <si>
    <t>0006</t>
  </si>
  <si>
    <t>správní poplatky</t>
  </si>
  <si>
    <t>A2) vlastní příjmy - nedaňové příjmy</t>
  </si>
  <si>
    <t>věcná břemena</t>
  </si>
  <si>
    <t>ostatní přijaté vratky transferů</t>
  </si>
  <si>
    <t>přijaté nekapitálové příspěvky a náhrady</t>
  </si>
  <si>
    <t>vratky z autobusové dopravní obslužnosti</t>
  </si>
  <si>
    <t>vratky z drážní dopravní obslužnosti</t>
  </si>
  <si>
    <t>2306</t>
  </si>
  <si>
    <t>splátky půjčených prostředků od příspěvkových organizací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</si>
  <si>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</si>
  <si>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</si>
  <si>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</si>
  <si>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</si>
  <si>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</si>
  <si>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Povodně 2013 - krytí škod v dopravní infastruktuře</t>
  </si>
  <si>
    <t>91252</t>
  </si>
  <si>
    <t>neinvestiční přijaté transfery ze státních fondů</t>
  </si>
  <si>
    <t>Příspěvek na ztrátu dopravce z provozu veřejné osobní drážní dopravy</t>
  </si>
  <si>
    <t>27355</t>
  </si>
  <si>
    <t>ostatní neinvestiční přijaté transfery ze státního rozpočtu</t>
  </si>
  <si>
    <t>neinvestiční transfery přijaté od obcí</t>
  </si>
  <si>
    <t>38585005</t>
  </si>
  <si>
    <t>neinvestiční přijaté transfery od regionálních rad</t>
  </si>
  <si>
    <t>42xx</t>
  </si>
  <si>
    <t>B2) Dotace a příspěvky - investiční</t>
  </si>
  <si>
    <t>Povodně - Obnova majetku po povodních - INV transfer MMR</t>
  </si>
  <si>
    <t>17789</t>
  </si>
  <si>
    <t>ostatní investiční přijaté transfery ze státního rozpočtu</t>
  </si>
  <si>
    <t>0650544007</t>
  </si>
  <si>
    <t xml:space="preserve">investiční dotace od obcí </t>
  </si>
  <si>
    <t>Opravy silnic II. a III. třídy – Liberecký kraj</t>
  </si>
  <si>
    <t>SR 2014</t>
  </si>
  <si>
    <t>UR I 2014</t>
  </si>
  <si>
    <t>UR II 2014</t>
  </si>
  <si>
    <t>Příjmy a finanční zdroje odboru dopravy 2014</t>
  </si>
  <si>
    <t>P Ř Í J M Y   A  T R A N S F E R Y   2 0 1 4</t>
  </si>
  <si>
    <t>příjmy z licencí pro kamionovou dopravu</t>
  </si>
  <si>
    <t>0650030000</t>
  </si>
  <si>
    <t xml:space="preserve">ROP - III/592 Chrastava-přeložka z centra </t>
  </si>
  <si>
    <t>sankční platby přijaté od státu, obcí a krajů</t>
  </si>
  <si>
    <t>sankční platby přijaté od jiných subjektů</t>
  </si>
  <si>
    <t>1306</t>
  </si>
  <si>
    <t>0689981601</t>
  </si>
  <si>
    <t>KSS LK - realizace příkazní smlouvy Silnice LK a.s. na období 05-12/2013</t>
  </si>
  <si>
    <t>0650361601</t>
  </si>
  <si>
    <t>Cíl 3 - III/27014 Krompach - Jonsdorf, I.etapa</t>
  </si>
  <si>
    <t>0650450000</t>
  </si>
  <si>
    <t>ROP - III/2921, 2922 vč. 2 mostů, Pelechov - Záhoří - Semily</t>
  </si>
  <si>
    <r>
      <t>Cíl 3 - III/27014 Krompach - Jonsdorf, I.etapa</t>
    </r>
  </si>
  <si>
    <t>41117883</t>
  </si>
  <si>
    <t>ZDROJOVÁ  A VÝDAJOVÁ ČÁST ROZPOČTU LK 2014</t>
  </si>
  <si>
    <t>1. Zapojení fondů z r. 2013</t>
  </si>
  <si>
    <t>2. Zapojení  zvl.účtů z r. 2013</t>
  </si>
  <si>
    <t>3. Zapojení výsl. hosp.2013</t>
  </si>
  <si>
    <t>Kap.917-transfery</t>
  </si>
  <si>
    <t>Rozpis výdajů kapitoly 914</t>
  </si>
  <si>
    <t>91406 - Působnosti, Odbor dopravy</t>
  </si>
  <si>
    <t>06</t>
  </si>
  <si>
    <t xml:space="preserve">P Ů S O B N O S T I  </t>
  </si>
  <si>
    <t>běžné (neinvestiční) výdaje resortu celkem</t>
  </si>
  <si>
    <t>silniční doprava a hospodářství</t>
  </si>
  <si>
    <t>RU</t>
  </si>
  <si>
    <t>0610000000</t>
  </si>
  <si>
    <t>studie, dokumentace a služby</t>
  </si>
  <si>
    <t>nákup materiálu</t>
  </si>
  <si>
    <t>nájemné</t>
  </si>
  <si>
    <t>konzultační, poradenské a právní služby</t>
  </si>
  <si>
    <t>zpracování dat a služby - informační a komunikační technologie</t>
  </si>
  <si>
    <t>0612000000</t>
  </si>
  <si>
    <t>posudky, metodika, školení</t>
  </si>
  <si>
    <t>služby školení a vzdělávání</t>
  </si>
  <si>
    <t>0614000000</t>
  </si>
  <si>
    <t>údržba cyklodopravy</t>
  </si>
  <si>
    <t>drobný hmotný dlouhodobý majetek</t>
  </si>
  <si>
    <t>0615000000</t>
  </si>
  <si>
    <t>platby věcných břemen</t>
  </si>
  <si>
    <t>ostatní neinvestiční výdaje</t>
  </si>
  <si>
    <t>0660000000</t>
  </si>
  <si>
    <t>publikační činnost</t>
  </si>
  <si>
    <t>0662000000</t>
  </si>
  <si>
    <t>zahraniční spolupráce</t>
  </si>
  <si>
    <t>nákup služeb</t>
  </si>
  <si>
    <t>pohoštění</t>
  </si>
  <si>
    <t>bezpečnost silničního provozu</t>
  </si>
  <si>
    <t>0620000000</t>
  </si>
  <si>
    <t>krajský program BESIP</t>
  </si>
  <si>
    <t>ostatní osobní náklady</t>
  </si>
  <si>
    <t>pojistné na sociální zabezpečení</t>
  </si>
  <si>
    <t>pojistné na veřejné zdravotní pojištění</t>
  </si>
  <si>
    <t>cestovné</t>
  </si>
  <si>
    <t>0627000000</t>
  </si>
  <si>
    <t>tým silniční bezpečnosti LK</t>
  </si>
  <si>
    <t>0629000000</t>
  </si>
  <si>
    <t>zajištění provozu krajského DDH</t>
  </si>
  <si>
    <t>studená voda</t>
  </si>
  <si>
    <t>plyn</t>
  </si>
  <si>
    <t>elektrická energie</t>
  </si>
  <si>
    <t>pohonné hmoty a maziva</t>
  </si>
  <si>
    <t>telekomunikační služby</t>
  </si>
  <si>
    <t>dopravní obslužnost</t>
  </si>
  <si>
    <t>0650000000</t>
  </si>
  <si>
    <t>dopravní obslužnost autobusová</t>
  </si>
  <si>
    <t>výdaje na dopravní územní obslužnost autobusovou</t>
  </si>
  <si>
    <t>0653000000</t>
  </si>
  <si>
    <t>dopravní obslužnost drážní</t>
  </si>
  <si>
    <t>výdaje na dopravní obslužnost drážní - železnice a tram.</t>
  </si>
  <si>
    <t>ÚZ 27355</t>
  </si>
  <si>
    <t>0656000000</t>
  </si>
  <si>
    <t>dopravní obslužnost autobusová - protarifovací ztráta</t>
  </si>
  <si>
    <t xml:space="preserve">výdaje na dopravní územní obslužnost </t>
  </si>
  <si>
    <t>0661000000</t>
  </si>
  <si>
    <t>činnost dopravního svazu</t>
  </si>
  <si>
    <t>0663000000</t>
  </si>
  <si>
    <t>integrovaný dopravní systém</t>
  </si>
  <si>
    <t>nákup kolků</t>
  </si>
  <si>
    <t>ostatní neinvestiční výdaje jinde nazařazené</t>
  </si>
  <si>
    <t>vratka dotace za rok 2013</t>
  </si>
  <si>
    <t>0000002007</t>
  </si>
  <si>
    <t>Vratka přeplatku příspěvku na zajištění DO LK - Chrastava</t>
  </si>
  <si>
    <t>výdaje z finančního vypořádání min. let mezi krajem a obcemi</t>
  </si>
  <si>
    <t>0000002047</t>
  </si>
  <si>
    <t>Vratka přeplatku příspěvku na zajištění DO LK - Stráž n./N.</t>
  </si>
  <si>
    <t>0000003034</t>
  </si>
  <si>
    <t>Vratka přeplatku příspěvku na zajištění DO LK - Zlatá Olešnice</t>
  </si>
  <si>
    <t>0682290000</t>
  </si>
  <si>
    <t>údržba silnic II. a III. tříd - úklid komunikací po povodni</t>
  </si>
  <si>
    <t>49595029</t>
  </si>
  <si>
    <t>neinvestiční převody z Národního fondu</t>
  </si>
  <si>
    <t>0682300000</t>
  </si>
  <si>
    <t>oprava propustku v Jílovém u Držkova</t>
  </si>
  <si>
    <t>0682310000</t>
  </si>
  <si>
    <t>III/2931 Nedaříž – havárie propustku</t>
  </si>
  <si>
    <t>náklady řízení</t>
  </si>
  <si>
    <t>sankční platby přijaté od státu, obcí a krajů - ostatní</t>
  </si>
  <si>
    <t>příjmy za zkoušky z odborné způsobilosti - řidičské oprávnění</t>
  </si>
  <si>
    <t>vratka přeplatku elektické energie na DDH Liberec</t>
  </si>
  <si>
    <t>přijaté neinvestiční dary</t>
  </si>
  <si>
    <t>přijaté pojistné náhrady</t>
  </si>
  <si>
    <t>příspěvek na dopravní obslužnost od obchodních společností</t>
  </si>
  <si>
    <t>ostatní nedaňové příjmy</t>
  </si>
  <si>
    <t>0000005107</t>
  </si>
  <si>
    <t>ost. neinvestiční přijaté transfery od rozpočtů územní úrovně</t>
  </si>
  <si>
    <t>poskytnuté neinvestiční příspěvky a náhrady</t>
  </si>
  <si>
    <t>18.změna-RO č. 281/14</t>
  </si>
  <si>
    <t>16.změna-RO č. 281/14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</si>
</sst>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 CE"/>
      <family val="0"/>
    </font>
    <font>
      <sz val="8"/>
      <name val="Arial CE"/>
      <family val="0"/>
    </font>
    <font>
      <b/>
      <sz val="8"/>
      <color indexed="10"/>
      <name val="Arial"/>
      <family val="2"/>
    </font>
    <font>
      <b/>
      <sz val="8"/>
      <name val="Arial CE"/>
      <family val="0"/>
    </font>
    <font>
      <sz val="8"/>
      <color indexed="12"/>
      <name val="Arial"/>
      <family val="2"/>
    </font>
    <font>
      <sz val="10"/>
      <color indexed="62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39">
    <xf numFmtId="0" fontId="0" fillId="0" borderId="0" xfId="0" applyAlignment="1">
      <alignment/>
    </xf>
    <xf numFmtId="0" fontId="4" fillId="0" borderId="10" xfId="50" applyFont="1" applyFill="1" applyBorder="1" applyAlignment="1">
      <alignment horizontal="center"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4" fontId="4" fillId="0" borderId="12" xfId="50" applyNumberFormat="1" applyFont="1" applyFill="1" applyBorder="1" applyAlignment="1">
      <alignment vertical="center"/>
      <protection/>
    </xf>
    <xf numFmtId="4" fontId="1" fillId="0" borderId="13" xfId="50" applyNumberFormat="1" applyFont="1" applyFill="1" applyBorder="1" applyAlignment="1">
      <alignment vertical="center"/>
      <protection/>
    </xf>
    <xf numFmtId="4" fontId="1" fillId="0" borderId="14" xfId="50" applyNumberFormat="1" applyFont="1" applyFill="1" applyBorder="1" applyAlignment="1">
      <alignment vertical="center"/>
      <protection/>
    </xf>
    <xf numFmtId="4" fontId="1" fillId="0" borderId="15" xfId="50" applyNumberFormat="1" applyFont="1" applyFill="1" applyBorder="1" applyAlignment="1">
      <alignment vertical="center"/>
      <protection/>
    </xf>
    <xf numFmtId="4" fontId="1" fillId="0" borderId="16" xfId="50" applyNumberFormat="1" applyFont="1" applyFill="1" applyBorder="1" applyAlignment="1">
      <alignment vertical="center"/>
      <protection/>
    </xf>
    <xf numFmtId="0" fontId="32" fillId="0" borderId="17" xfId="48" applyFont="1" applyBorder="1" applyAlignment="1">
      <alignment vertical="center" wrapText="1"/>
      <protection/>
    </xf>
    <xf numFmtId="49" fontId="6" fillId="0" borderId="18" xfId="50" applyNumberFormat="1" applyFont="1" applyFill="1" applyBorder="1" applyAlignment="1">
      <alignment horizontal="center" vertical="center"/>
      <protection/>
    </xf>
    <xf numFmtId="0" fontId="6" fillId="0" borderId="18" xfId="50" applyFont="1" applyFill="1" applyBorder="1" applyAlignment="1">
      <alignment horizontal="center" vertical="center"/>
      <protection/>
    </xf>
    <xf numFmtId="4" fontId="6" fillId="0" borderId="19" xfId="50" applyNumberFormat="1" applyFont="1" applyFill="1" applyBorder="1" applyAlignment="1">
      <alignment vertical="center"/>
      <protection/>
    </xf>
    <xf numFmtId="49" fontId="1" fillId="0" borderId="20" xfId="50" applyNumberFormat="1" applyFont="1" applyFill="1" applyBorder="1" applyAlignment="1">
      <alignment horizontal="center" vertical="center"/>
      <protection/>
    </xf>
    <xf numFmtId="0" fontId="1" fillId="0" borderId="20" xfId="50" applyFont="1" applyFill="1" applyBorder="1" applyAlignment="1">
      <alignment horizontal="center" vertical="center"/>
      <protection/>
    </xf>
    <xf numFmtId="49" fontId="1" fillId="0" borderId="21" xfId="50" applyNumberFormat="1" applyFont="1" applyFill="1" applyBorder="1" applyAlignment="1">
      <alignment horizontal="center" vertical="center"/>
      <protection/>
    </xf>
    <xf numFmtId="4" fontId="1" fillId="0" borderId="22" xfId="50" applyNumberFormat="1" applyFont="1" applyFill="1" applyBorder="1" applyAlignment="1">
      <alignment vertical="center"/>
      <protection/>
    </xf>
    <xf numFmtId="4" fontId="1" fillId="0" borderId="23" xfId="50" applyNumberFormat="1" applyFont="1" applyFill="1" applyBorder="1" applyAlignment="1">
      <alignment vertical="center"/>
      <protection/>
    </xf>
    <xf numFmtId="0" fontId="1" fillId="0" borderId="24" xfId="50" applyFont="1" applyFill="1" applyBorder="1" applyAlignment="1">
      <alignment horizontal="center" vertical="center"/>
      <protection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right" vertical="center" wrapText="1"/>
    </xf>
    <xf numFmtId="4" fontId="4" fillId="0" borderId="27" xfId="50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1" fillId="0" borderId="0" xfId="50" applyFont="1" applyFill="1" applyAlignment="1">
      <alignment horizontal="center" vertical="center"/>
      <protection/>
    </xf>
    <xf numFmtId="0" fontId="0" fillId="0" borderId="0" xfId="50" applyFont="1" applyFill="1" applyAlignment="1">
      <alignment vertical="center"/>
      <protection/>
    </xf>
    <xf numFmtId="0" fontId="5" fillId="0" borderId="0" xfId="50" applyFont="1" applyFill="1" applyAlignment="1">
      <alignment horizontal="center" vertical="center"/>
      <protection/>
    </xf>
    <xf numFmtId="0" fontId="4" fillId="0" borderId="0" xfId="50" applyFont="1" applyFill="1" applyAlignment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4" fillId="0" borderId="11" xfId="50" applyFont="1" applyFill="1" applyBorder="1" applyAlignment="1">
      <alignment horizontal="center" vertical="center"/>
      <protection/>
    </xf>
    <xf numFmtId="49" fontId="4" fillId="0" borderId="29" xfId="50" applyNumberFormat="1" applyFont="1" applyFill="1" applyBorder="1" applyAlignment="1">
      <alignment horizontal="center" vertical="center"/>
      <protection/>
    </xf>
    <xf numFmtId="0" fontId="4" fillId="0" borderId="30" xfId="50" applyFont="1" applyFill="1" applyBorder="1" applyAlignment="1">
      <alignment horizontal="center" vertical="center"/>
      <protection/>
    </xf>
    <xf numFmtId="49" fontId="4" fillId="0" borderId="10" xfId="50" applyNumberFormat="1" applyFont="1" applyFill="1" applyBorder="1" applyAlignment="1">
      <alignment horizontal="center" vertical="center"/>
      <protection/>
    </xf>
    <xf numFmtId="49" fontId="4" fillId="0" borderId="31" xfId="50" applyNumberFormat="1" applyFont="1" applyFill="1" applyBorder="1" applyAlignment="1">
      <alignment horizontal="center" vertical="center"/>
      <protection/>
    </xf>
    <xf numFmtId="0" fontId="4" fillId="0" borderId="32" xfId="50" applyFont="1" applyFill="1" applyBorder="1" applyAlignment="1">
      <alignment horizontal="center" vertical="center"/>
      <protection/>
    </xf>
    <xf numFmtId="0" fontId="5" fillId="0" borderId="0" xfId="50" applyFont="1" applyFill="1" applyAlignment="1">
      <alignment vertical="center"/>
      <protection/>
    </xf>
    <xf numFmtId="49" fontId="4" fillId="24" borderId="29" xfId="50" applyNumberFormat="1" applyFont="1" applyFill="1" applyBorder="1" applyAlignment="1">
      <alignment horizontal="center" vertical="center"/>
      <protection/>
    </xf>
    <xf numFmtId="0" fontId="4" fillId="24" borderId="30" xfId="50" applyFont="1" applyFill="1" applyBorder="1" applyAlignment="1">
      <alignment horizontal="center" vertical="center"/>
      <protection/>
    </xf>
    <xf numFmtId="49" fontId="4" fillId="24" borderId="10" xfId="50" applyNumberFormat="1" applyFont="1" applyFill="1" applyBorder="1" applyAlignment="1">
      <alignment horizontal="center" vertical="center"/>
      <protection/>
    </xf>
    <xf numFmtId="0" fontId="4" fillId="24" borderId="10" xfId="50" applyFont="1" applyFill="1" applyBorder="1" applyAlignment="1">
      <alignment horizontal="center" vertical="center"/>
      <protection/>
    </xf>
    <xf numFmtId="49" fontId="4" fillId="24" borderId="31" xfId="50" applyNumberFormat="1" applyFont="1" applyFill="1" applyBorder="1" applyAlignment="1">
      <alignment horizontal="center" vertical="center"/>
      <protection/>
    </xf>
    <xf numFmtId="0" fontId="4" fillId="24" borderId="32" xfId="50" applyFont="1" applyFill="1" applyBorder="1" applyAlignment="1">
      <alignment horizontal="left" vertical="center"/>
      <protection/>
    </xf>
    <xf numFmtId="4" fontId="4" fillId="24" borderId="12" xfId="50" applyNumberFormat="1" applyFont="1" applyFill="1" applyBorder="1" applyAlignment="1">
      <alignment vertical="center"/>
      <protection/>
    </xf>
    <xf numFmtId="4" fontId="4" fillId="24" borderId="33" xfId="50" applyNumberFormat="1" applyFont="1" applyFill="1" applyBorder="1" applyAlignment="1">
      <alignment vertical="center"/>
      <protection/>
    </xf>
    <xf numFmtId="4" fontId="4" fillId="24" borderId="11" xfId="50" applyNumberFormat="1" applyFont="1" applyFill="1" applyBorder="1" applyAlignment="1">
      <alignment vertical="center"/>
      <protection/>
    </xf>
    <xf numFmtId="4" fontId="4" fillId="24" borderId="34" xfId="50" applyNumberFormat="1" applyFont="1" applyFill="1" applyBorder="1" applyAlignment="1">
      <alignment vertical="center"/>
      <protection/>
    </xf>
    <xf numFmtId="49" fontId="1" fillId="0" borderId="35" xfId="50" applyNumberFormat="1" applyFont="1" applyFill="1" applyBorder="1" applyAlignment="1">
      <alignment horizontal="center" vertical="center"/>
      <protection/>
    </xf>
    <xf numFmtId="0" fontId="1" fillId="0" borderId="24" xfId="49" applyFont="1" applyBorder="1" applyAlignment="1">
      <alignment horizontal="center" vertical="center"/>
      <protection/>
    </xf>
    <xf numFmtId="0" fontId="1" fillId="0" borderId="36" xfId="50" applyFont="1" applyFill="1" applyBorder="1" applyAlignment="1">
      <alignment horizontal="center" vertical="center"/>
      <protection/>
    </xf>
    <xf numFmtId="0" fontId="1" fillId="0" borderId="37" xfId="49" applyFont="1" applyBorder="1" applyAlignment="1">
      <alignment horizontal="center" vertical="center"/>
      <protection/>
    </xf>
    <xf numFmtId="0" fontId="1" fillId="0" borderId="38" xfId="49" applyFont="1" applyBorder="1" applyAlignment="1">
      <alignment horizontal="center" vertical="center"/>
      <protection/>
    </xf>
    <xf numFmtId="0" fontId="0" fillId="0" borderId="24" xfId="50" applyFont="1" applyFill="1" applyBorder="1" applyAlignment="1">
      <alignment vertical="center"/>
      <protection/>
    </xf>
    <xf numFmtId="0" fontId="1" fillId="0" borderId="39" xfId="49" applyFont="1" applyBorder="1" applyAlignment="1">
      <alignment horizontal="left" vertical="center"/>
      <protection/>
    </xf>
    <xf numFmtId="4" fontId="1" fillId="0" borderId="0" xfId="49" applyNumberFormat="1" applyFont="1" applyBorder="1" applyAlignment="1">
      <alignment vertical="center"/>
      <protection/>
    </xf>
    <xf numFmtId="4" fontId="1" fillId="0" borderId="35" xfId="49" applyNumberFormat="1" applyFont="1" applyBorder="1" applyAlignment="1">
      <alignment vertical="center"/>
      <protection/>
    </xf>
    <xf numFmtId="4" fontId="4" fillId="0" borderId="35" xfId="50" applyNumberFormat="1" applyFont="1" applyFill="1" applyBorder="1" applyAlignment="1">
      <alignment vertical="center"/>
      <protection/>
    </xf>
    <xf numFmtId="49" fontId="1" fillId="0" borderId="40" xfId="50" applyNumberFormat="1" applyFont="1" applyFill="1" applyBorder="1" applyAlignment="1">
      <alignment horizontal="center" vertical="center"/>
      <protection/>
    </xf>
    <xf numFmtId="0" fontId="1" fillId="0" borderId="26" xfId="49" applyFont="1" applyFill="1" applyBorder="1" applyAlignment="1">
      <alignment horizontal="center" vertical="center"/>
      <protection/>
    </xf>
    <xf numFmtId="0" fontId="1" fillId="0" borderId="41" xfId="50" applyFont="1" applyFill="1" applyBorder="1" applyAlignment="1">
      <alignment horizontal="center" vertical="center"/>
      <protection/>
    </xf>
    <xf numFmtId="0" fontId="1" fillId="0" borderId="41" xfId="49" applyFont="1" applyBorder="1" applyAlignment="1">
      <alignment horizontal="center" vertical="center"/>
      <protection/>
    </xf>
    <xf numFmtId="0" fontId="0" fillId="0" borderId="41" xfId="50" applyFont="1" applyFill="1" applyBorder="1" applyAlignment="1">
      <alignment vertical="center"/>
      <protection/>
    </xf>
    <xf numFmtId="0" fontId="1" fillId="0" borderId="41" xfId="49" applyFont="1" applyBorder="1" applyAlignment="1">
      <alignment vertical="center"/>
      <protection/>
    </xf>
    <xf numFmtId="4" fontId="1" fillId="0" borderId="19" xfId="49" applyNumberFormat="1" applyFont="1" applyBorder="1" applyAlignment="1">
      <alignment vertical="center"/>
      <protection/>
    </xf>
    <xf numFmtId="4" fontId="1" fillId="0" borderId="19" xfId="50" applyNumberFormat="1" applyFont="1" applyFill="1" applyBorder="1" applyAlignment="1">
      <alignment vertical="center"/>
      <protection/>
    </xf>
    <xf numFmtId="0" fontId="1" fillId="0" borderId="24" xfId="49" applyFont="1" applyFill="1" applyBorder="1" applyAlignment="1">
      <alignment horizontal="center" vertical="center"/>
      <protection/>
    </xf>
    <xf numFmtId="0" fontId="1" fillId="0" borderId="42" xfId="50" applyFont="1" applyFill="1" applyBorder="1" applyAlignment="1">
      <alignment horizontal="center" vertical="center"/>
      <protection/>
    </xf>
    <xf numFmtId="0" fontId="1" fillId="0" borderId="42" xfId="49" applyFont="1" applyBorder="1" applyAlignment="1">
      <alignment horizontal="center" vertical="center"/>
      <protection/>
    </xf>
    <xf numFmtId="0" fontId="0" fillId="0" borderId="42" xfId="50" applyFont="1" applyFill="1" applyBorder="1" applyAlignment="1">
      <alignment vertical="center"/>
      <protection/>
    </xf>
    <xf numFmtId="0" fontId="1" fillId="0" borderId="42" xfId="49" applyFont="1" applyBorder="1" applyAlignment="1">
      <alignment vertical="center"/>
      <protection/>
    </xf>
    <xf numFmtId="4" fontId="1" fillId="0" borderId="14" xfId="49" applyNumberFormat="1" applyFont="1" applyBorder="1" applyAlignment="1">
      <alignment vertical="center"/>
      <protection/>
    </xf>
    <xf numFmtId="4" fontId="1" fillId="0" borderId="0" xfId="50" applyNumberFormat="1" applyFont="1" applyFill="1" applyBorder="1" applyAlignment="1">
      <alignment vertical="center"/>
      <protection/>
    </xf>
    <xf numFmtId="0" fontId="6" fillId="0" borderId="43" xfId="49" applyFont="1" applyFill="1" applyBorder="1" applyAlignment="1">
      <alignment horizontal="center" vertical="center" wrapText="1"/>
      <protection/>
    </xf>
    <xf numFmtId="49" fontId="6" fillId="0" borderId="20" xfId="49" applyNumberFormat="1" applyFont="1" applyFill="1" applyBorder="1" applyAlignment="1">
      <alignment horizontal="center" vertical="center" wrapText="1"/>
      <protection/>
    </xf>
    <xf numFmtId="49" fontId="6" fillId="0" borderId="44" xfId="49" applyNumberFormat="1" applyFont="1" applyFill="1" applyBorder="1" applyAlignment="1">
      <alignment horizontal="center" vertical="center" wrapText="1"/>
      <protection/>
    </xf>
    <xf numFmtId="0" fontId="6" fillId="0" borderId="18" xfId="50" applyFont="1" applyFill="1" applyBorder="1" applyAlignment="1">
      <alignment horizontal="center" vertical="center" wrapText="1"/>
      <protection/>
    </xf>
    <xf numFmtId="49" fontId="38" fillId="0" borderId="18" xfId="49" applyNumberFormat="1" applyFont="1" applyFill="1" applyBorder="1" applyAlignment="1">
      <alignment horizontal="center" vertical="center" wrapText="1"/>
      <protection/>
    </xf>
    <xf numFmtId="4" fontId="38" fillId="0" borderId="19" xfId="49" applyNumberFormat="1" applyFont="1" applyFill="1" applyBorder="1" applyAlignment="1">
      <alignment vertical="center" wrapText="1"/>
      <protection/>
    </xf>
    <xf numFmtId="4" fontId="38" fillId="0" borderId="45" xfId="49" applyNumberFormat="1" applyFont="1" applyFill="1" applyBorder="1" applyAlignment="1">
      <alignment vertical="center" wrapText="1"/>
      <protection/>
    </xf>
    <xf numFmtId="0" fontId="6" fillId="0" borderId="18" xfId="49" applyFont="1" applyFill="1" applyBorder="1" applyAlignment="1">
      <alignment horizontal="center" vertical="center"/>
      <protection/>
    </xf>
    <xf numFmtId="49" fontId="6" fillId="0" borderId="18" xfId="49" applyNumberFormat="1" applyFont="1" applyFill="1" applyBorder="1" applyAlignment="1">
      <alignment horizontal="center" vertical="center" wrapText="1"/>
      <protection/>
    </xf>
    <xf numFmtId="0" fontId="6" fillId="0" borderId="18" xfId="49" applyFont="1" applyBorder="1" applyAlignment="1">
      <alignment horizontal="center" vertical="center"/>
      <protection/>
    </xf>
    <xf numFmtId="0" fontId="6" fillId="0" borderId="17" xfId="49" applyFont="1" applyBorder="1" applyAlignment="1">
      <alignment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1" fillId="0" borderId="46" xfId="49" applyFont="1" applyBorder="1" applyAlignment="1">
      <alignment vertical="center"/>
      <protection/>
    </xf>
    <xf numFmtId="4" fontId="6" fillId="0" borderId="19" xfId="50" applyNumberFormat="1" applyFont="1" applyFill="1" applyBorder="1" applyAlignment="1">
      <alignment vertical="center" wrapText="1"/>
      <protection/>
    </xf>
    <xf numFmtId="49" fontId="6" fillId="0" borderId="47" xfId="50" applyNumberFormat="1" applyFont="1" applyFill="1" applyBorder="1" applyAlignment="1">
      <alignment horizontal="center" vertical="center"/>
      <protection/>
    </xf>
    <xf numFmtId="4" fontId="6" fillId="0" borderId="47" xfId="50" applyNumberFormat="1" applyFont="1" applyFill="1" applyBorder="1" applyAlignment="1">
      <alignment vertical="center" wrapText="1"/>
      <protection/>
    </xf>
    <xf numFmtId="49" fontId="1" fillId="0" borderId="28" xfId="50" applyNumberFormat="1" applyFont="1" applyFill="1" applyBorder="1" applyAlignment="1">
      <alignment horizontal="center" vertical="center"/>
      <protection/>
    </xf>
    <xf numFmtId="0" fontId="33" fillId="0" borderId="21" xfId="48" applyFont="1" applyFill="1" applyBorder="1" applyAlignment="1">
      <alignment vertical="center" wrapText="1"/>
      <protection/>
    </xf>
    <xf numFmtId="0" fontId="1" fillId="0" borderId="18" xfId="49" applyFont="1" applyFill="1" applyBorder="1" applyAlignment="1">
      <alignment horizontal="center" vertical="center"/>
      <protection/>
    </xf>
    <xf numFmtId="0" fontId="1" fillId="0" borderId="18" xfId="50" applyFont="1" applyFill="1" applyBorder="1" applyAlignment="1">
      <alignment horizontal="center" vertical="center"/>
      <protection/>
    </xf>
    <xf numFmtId="49" fontId="1" fillId="0" borderId="41" xfId="50" applyNumberFormat="1" applyFont="1" applyFill="1" applyBorder="1" applyAlignment="1">
      <alignment horizontal="center" vertical="center"/>
      <protection/>
    </xf>
    <xf numFmtId="0" fontId="1" fillId="0" borderId="17" xfId="50" applyFont="1" applyFill="1" applyBorder="1" applyAlignment="1">
      <alignment vertical="center"/>
      <protection/>
    </xf>
    <xf numFmtId="4" fontId="1" fillId="0" borderId="27" xfId="50" applyNumberFormat="1" applyFont="1" applyFill="1" applyBorder="1" applyAlignment="1">
      <alignment vertical="center"/>
      <protection/>
    </xf>
    <xf numFmtId="171" fontId="1" fillId="0" borderId="47" xfId="50" applyNumberFormat="1" applyFont="1" applyFill="1" applyBorder="1" applyAlignment="1">
      <alignment vertical="center"/>
      <protection/>
    </xf>
    <xf numFmtId="0" fontId="1" fillId="0" borderId="48" xfId="50" applyFont="1" applyFill="1" applyBorder="1" applyAlignment="1">
      <alignment horizontal="center" vertical="center"/>
      <protection/>
    </xf>
    <xf numFmtId="49" fontId="1" fillId="0" borderId="49" xfId="50" applyNumberFormat="1" applyFont="1" applyFill="1" applyBorder="1" applyAlignment="1">
      <alignment horizontal="center" vertical="center"/>
      <protection/>
    </xf>
    <xf numFmtId="0" fontId="1" fillId="0" borderId="50" xfId="50" applyFont="1" applyFill="1" applyBorder="1" applyAlignment="1">
      <alignment vertical="center"/>
      <protection/>
    </xf>
    <xf numFmtId="171" fontId="1" fillId="0" borderId="35" xfId="50" applyNumberFormat="1" applyFont="1" applyFill="1" applyBorder="1" applyAlignment="1">
      <alignment vertical="center"/>
      <protection/>
    </xf>
    <xf numFmtId="0" fontId="6" fillId="0" borderId="17" xfId="48" applyFont="1" applyFill="1" applyBorder="1" applyAlignment="1">
      <alignment vertical="center" wrapText="1"/>
      <protection/>
    </xf>
    <xf numFmtId="0" fontId="1" fillId="0" borderId="39" xfId="48" applyFont="1" applyFill="1" applyBorder="1" applyAlignment="1">
      <alignment vertical="center" wrapText="1"/>
      <protection/>
    </xf>
    <xf numFmtId="0" fontId="1" fillId="0" borderId="39" xfId="49" applyFont="1" applyBorder="1" applyAlignment="1">
      <alignment vertical="center"/>
      <protection/>
    </xf>
    <xf numFmtId="4" fontId="1" fillId="0" borderId="51" xfId="49" applyNumberFormat="1" applyFont="1" applyBorder="1" applyAlignment="1">
      <alignment vertical="center"/>
      <protection/>
    </xf>
    <xf numFmtId="0" fontId="32" fillId="0" borderId="41" xfId="48" applyFont="1" applyFill="1" applyBorder="1" applyAlignment="1">
      <alignment vertical="center"/>
      <protection/>
    </xf>
    <xf numFmtId="0" fontId="6" fillId="0" borderId="17" xfId="48" applyFont="1" applyFill="1" applyBorder="1" applyAlignment="1">
      <alignment vertical="center"/>
      <protection/>
    </xf>
    <xf numFmtId="0" fontId="1" fillId="0" borderId="52" xfId="48" applyFont="1" applyFill="1" applyBorder="1" applyAlignment="1">
      <alignment vertical="center"/>
      <protection/>
    </xf>
    <xf numFmtId="4" fontId="9" fillId="0" borderId="26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9" fillId="0" borderId="37" xfId="0" applyNumberFormat="1" applyFont="1" applyFill="1" applyBorder="1" applyAlignment="1">
      <alignment horizontal="right" vertical="center" wrapText="1"/>
    </xf>
    <xf numFmtId="4" fontId="4" fillId="0" borderId="19" xfId="51" applyNumberFormat="1" applyFont="1" applyFill="1" applyBorder="1" applyAlignment="1">
      <alignment vertical="center"/>
      <protection/>
    </xf>
    <xf numFmtId="0" fontId="39" fillId="0" borderId="31" xfId="51" applyFont="1" applyFill="1" applyBorder="1" applyAlignment="1">
      <alignment horizontal="center" vertical="center"/>
      <protection/>
    </xf>
    <xf numFmtId="0" fontId="4" fillId="0" borderId="53" xfId="51" applyFont="1" applyFill="1" applyBorder="1" applyAlignment="1">
      <alignment horizontal="center" vertical="center"/>
      <protection/>
    </xf>
    <xf numFmtId="4" fontId="1" fillId="0" borderId="23" xfId="51" applyNumberFormat="1" applyFont="1" applyFill="1" applyBorder="1" applyAlignment="1">
      <alignment vertical="center"/>
      <protection/>
    </xf>
    <xf numFmtId="4" fontId="1" fillId="0" borderId="16" xfId="51" applyNumberFormat="1" applyFont="1" applyFill="1" applyBorder="1" applyAlignment="1">
      <alignment vertical="center"/>
      <protection/>
    </xf>
    <xf numFmtId="4" fontId="1" fillId="0" borderId="13" xfId="51" applyNumberFormat="1" applyFont="1" applyFill="1" applyBorder="1" applyAlignment="1">
      <alignment vertical="center"/>
      <protection/>
    </xf>
    <xf numFmtId="4" fontId="4" fillId="24" borderId="12" xfId="51" applyNumberFormat="1" applyFont="1" applyFill="1" applyBorder="1" applyAlignment="1">
      <alignment vertical="center"/>
      <protection/>
    </xf>
    <xf numFmtId="4" fontId="4" fillId="24" borderId="33" xfId="51" applyNumberFormat="1" applyFont="1" applyFill="1" applyBorder="1" applyAlignment="1">
      <alignment vertical="center"/>
      <protection/>
    </xf>
    <xf numFmtId="4" fontId="4" fillId="24" borderId="11" xfId="51" applyNumberFormat="1" applyFont="1" applyFill="1" applyBorder="1" applyAlignment="1">
      <alignment vertical="center"/>
      <protection/>
    </xf>
    <xf numFmtId="4" fontId="4" fillId="24" borderId="34" xfId="51" applyNumberFormat="1" applyFont="1" applyFill="1" applyBorder="1" applyAlignment="1">
      <alignment vertical="center"/>
      <protection/>
    </xf>
    <xf numFmtId="49" fontId="1" fillId="0" borderId="47" xfId="51" applyNumberFormat="1" applyFont="1" applyFill="1" applyBorder="1" applyAlignment="1">
      <alignment horizontal="center" vertical="center"/>
      <protection/>
    </xf>
    <xf numFmtId="0" fontId="1" fillId="0" borderId="18" xfId="49" applyFont="1" applyBorder="1" applyAlignment="1">
      <alignment horizontal="center" vertical="center"/>
      <protection/>
    </xf>
    <xf numFmtId="0" fontId="1" fillId="0" borderId="41" xfId="51" applyFont="1" applyFill="1" applyBorder="1" applyAlignment="1">
      <alignment horizontal="center" vertical="center"/>
      <protection/>
    </xf>
    <xf numFmtId="0" fontId="1" fillId="0" borderId="27" xfId="49" applyFont="1" applyBorder="1" applyAlignment="1">
      <alignment horizontal="center" vertical="center"/>
      <protection/>
    </xf>
    <xf numFmtId="0" fontId="0" fillId="0" borderId="18" xfId="51" applyFont="1" applyFill="1" applyBorder="1" applyAlignment="1">
      <alignment vertical="center"/>
      <protection/>
    </xf>
    <xf numFmtId="0" fontId="1" fillId="0" borderId="17" xfId="49" applyFont="1" applyBorder="1" applyAlignment="1">
      <alignment horizontal="left" vertical="center"/>
      <protection/>
    </xf>
    <xf numFmtId="4" fontId="1" fillId="0" borderId="27" xfId="49" applyNumberFormat="1" applyFont="1" applyBorder="1" applyAlignment="1">
      <alignment vertical="center"/>
      <protection/>
    </xf>
    <xf numFmtId="4" fontId="1" fillId="0" borderId="47" xfId="51" applyNumberFormat="1" applyFont="1" applyFill="1" applyBorder="1" applyAlignment="1">
      <alignment vertical="center"/>
      <protection/>
    </xf>
    <xf numFmtId="4" fontId="1" fillId="0" borderId="19" xfId="51" applyNumberFormat="1" applyFont="1" applyFill="1" applyBorder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0" fontId="1" fillId="0" borderId="41" xfId="50" applyFont="1" applyBorder="1" applyAlignment="1">
      <alignment horizontal="center" vertical="center"/>
      <protection/>
    </xf>
    <xf numFmtId="49" fontId="6" fillId="0" borderId="40" xfId="51" applyNumberFormat="1" applyFont="1" applyFill="1" applyBorder="1" applyAlignment="1">
      <alignment horizontal="center" vertical="center" wrapText="1"/>
      <protection/>
    </xf>
    <xf numFmtId="0" fontId="6" fillId="0" borderId="53" xfId="51" applyFont="1" applyFill="1" applyBorder="1" applyAlignment="1">
      <alignment horizontal="center" vertical="center" wrapText="1"/>
      <protection/>
    </xf>
    <xf numFmtId="49" fontId="6" fillId="0" borderId="18" xfId="51" applyNumberFormat="1" applyFont="1" applyFill="1" applyBorder="1" applyAlignment="1">
      <alignment horizontal="center" vertical="center" wrapText="1"/>
      <protection/>
    </xf>
    <xf numFmtId="0" fontId="6" fillId="0" borderId="18" xfId="51" applyFont="1" applyFill="1" applyBorder="1" applyAlignment="1">
      <alignment horizontal="center" vertical="center" wrapText="1"/>
      <protection/>
    </xf>
    <xf numFmtId="4" fontId="6" fillId="0" borderId="19" xfId="51" applyNumberFormat="1" applyFont="1" applyFill="1" applyBorder="1" applyAlignment="1">
      <alignment vertical="center" wrapText="1"/>
      <protection/>
    </xf>
    <xf numFmtId="4" fontId="6" fillId="0" borderId="47" xfId="51" applyNumberFormat="1" applyFont="1" applyFill="1" applyBorder="1" applyAlignment="1">
      <alignment vertical="center" wrapText="1"/>
      <protection/>
    </xf>
    <xf numFmtId="49" fontId="1" fillId="0" borderId="54" xfId="51" applyNumberFormat="1" applyFont="1" applyFill="1" applyBorder="1" applyAlignment="1">
      <alignment horizontal="center" vertical="center" wrapText="1"/>
      <protection/>
    </xf>
    <xf numFmtId="0" fontId="1" fillId="0" borderId="55" xfId="51" applyFont="1" applyFill="1" applyBorder="1" applyAlignment="1">
      <alignment horizontal="center" vertical="center" wrapText="1"/>
      <protection/>
    </xf>
    <xf numFmtId="49" fontId="1" fillId="0" borderId="24" xfId="51" applyNumberFormat="1" applyFont="1" applyFill="1" applyBorder="1" applyAlignment="1">
      <alignment horizontal="center" vertical="center" wrapText="1"/>
      <protection/>
    </xf>
    <xf numFmtId="0" fontId="1" fillId="0" borderId="24" xfId="51" applyFont="1" applyFill="1" applyBorder="1" applyAlignment="1">
      <alignment horizontal="center" vertical="center" wrapText="1"/>
      <protection/>
    </xf>
    <xf numFmtId="49" fontId="1" fillId="0" borderId="42" xfId="51" applyNumberFormat="1" applyFont="1" applyFill="1" applyBorder="1" applyAlignment="1">
      <alignment horizontal="center" vertical="center" wrapText="1"/>
      <protection/>
    </xf>
    <xf numFmtId="0" fontId="1" fillId="0" borderId="42" xfId="48" applyFont="1" applyFill="1" applyBorder="1" applyAlignment="1">
      <alignment vertical="center" wrapText="1"/>
      <protection/>
    </xf>
    <xf numFmtId="4" fontId="1" fillId="0" borderId="14" xfId="51" applyNumberFormat="1" applyFont="1" applyFill="1" applyBorder="1" applyAlignment="1">
      <alignment vertical="center" wrapText="1"/>
      <protection/>
    </xf>
    <xf numFmtId="4" fontId="1" fillId="0" borderId="28" xfId="51" applyNumberFormat="1" applyFont="1" applyFill="1" applyBorder="1" applyAlignment="1">
      <alignment vertical="center" wrapText="1"/>
      <protection/>
    </xf>
    <xf numFmtId="0" fontId="1" fillId="0" borderId="24" xfId="50" applyFont="1" applyBorder="1" applyAlignment="1">
      <alignment horizontal="center" vertical="center"/>
      <protection/>
    </xf>
    <xf numFmtId="4" fontId="4" fillId="0" borderId="0" xfId="50" applyNumberFormat="1" applyFont="1" applyFill="1" applyBorder="1" applyAlignment="1">
      <alignment vertical="center"/>
      <protection/>
    </xf>
    <xf numFmtId="49" fontId="38" fillId="0" borderId="47" xfId="51" applyNumberFormat="1" applyFont="1" applyFill="1" applyBorder="1" applyAlignment="1">
      <alignment horizontal="center" vertical="center"/>
      <protection/>
    </xf>
    <xf numFmtId="49" fontId="38" fillId="0" borderId="41" xfId="51" applyNumberFormat="1" applyFont="1" applyBorder="1" applyAlignment="1">
      <alignment horizontal="center" vertical="center" wrapText="1"/>
      <protection/>
    </xf>
    <xf numFmtId="0" fontId="38" fillId="0" borderId="18" xfId="51" applyFont="1" applyFill="1" applyBorder="1" applyAlignment="1">
      <alignment horizontal="center" vertical="center" wrapText="1"/>
      <protection/>
    </xf>
    <xf numFmtId="2" fontId="40" fillId="0" borderId="17" xfId="53" applyNumberFormat="1" applyFont="1" applyFill="1" applyBorder="1" applyAlignment="1">
      <alignment horizontal="left" vertical="center" wrapText="1"/>
      <protection/>
    </xf>
    <xf numFmtId="0" fontId="1" fillId="0" borderId="24" xfId="51" applyFont="1" applyBorder="1" applyAlignment="1">
      <alignment horizontal="center" vertical="center"/>
      <protection/>
    </xf>
    <xf numFmtId="0" fontId="0" fillId="0" borderId="42" xfId="51" applyFont="1" applyFill="1" applyBorder="1" applyAlignment="1">
      <alignment vertical="center"/>
      <protection/>
    </xf>
    <xf numFmtId="4" fontId="1" fillId="0" borderId="14" xfId="51" applyNumberFormat="1" applyFont="1" applyFill="1" applyBorder="1" applyAlignment="1">
      <alignment vertical="center"/>
      <protection/>
    </xf>
    <xf numFmtId="4" fontId="1" fillId="0" borderId="56" xfId="51" applyNumberFormat="1" applyFont="1" applyFill="1" applyBorder="1" applyAlignment="1">
      <alignment vertical="center"/>
      <protection/>
    </xf>
    <xf numFmtId="49" fontId="6" fillId="0" borderId="40" xfId="51" applyNumberFormat="1" applyFont="1" applyFill="1" applyBorder="1" applyAlignment="1">
      <alignment horizontal="center" vertical="center"/>
      <protection/>
    </xf>
    <xf numFmtId="0" fontId="6" fillId="0" borderId="18" xfId="51" applyFont="1" applyFill="1" applyBorder="1" applyAlignment="1">
      <alignment horizontal="center" vertical="center"/>
      <protection/>
    </xf>
    <xf numFmtId="4" fontId="6" fillId="0" borderId="47" xfId="49" applyNumberFormat="1" applyFont="1" applyBorder="1" applyAlignment="1">
      <alignment vertical="center"/>
      <protection/>
    </xf>
    <xf numFmtId="0" fontId="0" fillId="0" borderId="0" xfId="51" applyFont="1" applyFill="1" applyAlignment="1">
      <alignment vertical="center"/>
      <protection/>
    </xf>
    <xf numFmtId="49" fontId="1" fillId="0" borderId="25" xfId="51" applyNumberFormat="1" applyFont="1" applyFill="1" applyBorder="1" applyAlignment="1">
      <alignment horizontal="center" vertical="center"/>
      <protection/>
    </xf>
    <xf numFmtId="0" fontId="1" fillId="0" borderId="26" xfId="51" applyFont="1" applyFill="1" applyBorder="1" applyAlignment="1">
      <alignment horizontal="center" vertical="center"/>
      <protection/>
    </xf>
    <xf numFmtId="0" fontId="1" fillId="0" borderId="26" xfId="51" applyFont="1" applyBorder="1" applyAlignment="1">
      <alignment horizontal="center" vertical="center"/>
      <protection/>
    </xf>
    <xf numFmtId="0" fontId="0" fillId="0" borderId="26" xfId="51" applyFont="1" applyFill="1" applyBorder="1" applyAlignment="1">
      <alignment vertical="center"/>
      <protection/>
    </xf>
    <xf numFmtId="4" fontId="1" fillId="0" borderId="57" xfId="49" applyNumberFormat="1" applyFont="1" applyBorder="1" applyAlignment="1">
      <alignment vertical="center"/>
      <protection/>
    </xf>
    <xf numFmtId="4" fontId="1" fillId="0" borderId="58" xfId="51" applyNumberFormat="1" applyFont="1" applyFill="1" applyBorder="1" applyAlignment="1">
      <alignment vertical="center"/>
      <protection/>
    </xf>
    <xf numFmtId="49" fontId="6" fillId="0" borderId="47" xfId="51" applyNumberFormat="1" applyFont="1" applyFill="1" applyBorder="1" applyAlignment="1">
      <alignment horizontal="center" vertical="center"/>
      <protection/>
    </xf>
    <xf numFmtId="49" fontId="6" fillId="0" borderId="18" xfId="51" applyNumberFormat="1" applyFont="1" applyFill="1" applyBorder="1" applyAlignment="1">
      <alignment horizontal="center" vertical="center"/>
      <protection/>
    </xf>
    <xf numFmtId="4" fontId="6" fillId="0" borderId="19" xfId="51" applyNumberFormat="1" applyFont="1" applyFill="1" applyBorder="1" applyAlignment="1">
      <alignment vertical="center"/>
      <protection/>
    </xf>
    <xf numFmtId="49" fontId="1" fillId="0" borderId="28" xfId="51" applyNumberFormat="1" applyFont="1" applyFill="1" applyBorder="1" applyAlignment="1">
      <alignment horizontal="center" vertical="center"/>
      <protection/>
    </xf>
    <xf numFmtId="0" fontId="1" fillId="0" borderId="24" xfId="51" applyFont="1" applyFill="1" applyBorder="1" applyAlignment="1">
      <alignment horizontal="center" vertical="center"/>
      <protection/>
    </xf>
    <xf numFmtId="49" fontId="1" fillId="0" borderId="20" xfId="51" applyNumberFormat="1" applyFont="1" applyFill="1" applyBorder="1" applyAlignment="1">
      <alignment horizontal="center" vertical="center"/>
      <protection/>
    </xf>
    <xf numFmtId="0" fontId="1" fillId="0" borderId="20" xfId="51" applyFont="1" applyFill="1" applyBorder="1" applyAlignment="1">
      <alignment horizontal="center" vertical="center"/>
      <protection/>
    </xf>
    <xf numFmtId="49" fontId="1" fillId="0" borderId="21" xfId="51" applyNumberFormat="1" applyFont="1" applyFill="1" applyBorder="1" applyAlignment="1">
      <alignment horizontal="center" vertical="center"/>
      <protection/>
    </xf>
    <xf numFmtId="4" fontId="1" fillId="0" borderId="22" xfId="51" applyNumberFormat="1" applyFont="1" applyFill="1" applyBorder="1" applyAlignment="1">
      <alignment vertical="center"/>
      <protection/>
    </xf>
    <xf numFmtId="4" fontId="6" fillId="0" borderId="27" xfId="51" applyNumberFormat="1" applyFont="1" applyFill="1" applyBorder="1" applyAlignment="1">
      <alignment vertical="center" wrapText="1"/>
      <protection/>
    </xf>
    <xf numFmtId="4" fontId="1" fillId="0" borderId="51" xfId="51" applyNumberFormat="1" applyFont="1" applyFill="1" applyBorder="1" applyAlignment="1">
      <alignment vertical="center" wrapText="1"/>
      <protection/>
    </xf>
    <xf numFmtId="4" fontId="1" fillId="0" borderId="11" xfId="49" applyNumberFormat="1" applyFont="1" applyBorder="1" applyAlignment="1">
      <alignment vertical="center"/>
      <protection/>
    </xf>
    <xf numFmtId="4" fontId="6" fillId="0" borderId="27" xfId="51" applyNumberFormat="1" applyFont="1" applyFill="1" applyBorder="1" applyAlignment="1">
      <alignment vertical="center"/>
      <protection/>
    </xf>
    <xf numFmtId="49" fontId="1" fillId="0" borderId="21" xfId="51" applyNumberFormat="1" applyFont="1" applyFill="1" applyBorder="1" applyAlignment="1">
      <alignment horizontal="center" vertical="center"/>
      <protection/>
    </xf>
    <xf numFmtId="4" fontId="1" fillId="0" borderId="51" xfId="51" applyNumberFormat="1" applyFont="1" applyFill="1" applyBorder="1" applyAlignment="1">
      <alignment vertical="center"/>
      <protection/>
    </xf>
    <xf numFmtId="0" fontId="39" fillId="0" borderId="10" xfId="51" applyFont="1" applyFill="1" applyBorder="1" applyAlignment="1">
      <alignment horizontal="center" vertical="center"/>
      <protection/>
    </xf>
    <xf numFmtId="0" fontId="39" fillId="0" borderId="31" xfId="51" applyFont="1" applyFill="1" applyBorder="1" applyAlignment="1">
      <alignment vertical="center"/>
      <protection/>
    </xf>
    <xf numFmtId="4" fontId="39" fillId="0" borderId="11" xfId="51" applyNumberFormat="1" applyFont="1" applyFill="1" applyBorder="1" applyAlignment="1">
      <alignment vertical="center"/>
      <protection/>
    </xf>
    <xf numFmtId="49" fontId="4" fillId="0" borderId="18" xfId="51" applyNumberFormat="1" applyFont="1" applyFill="1" applyBorder="1" applyAlignment="1">
      <alignment horizontal="center" vertical="center" wrapText="1"/>
      <protection/>
    </xf>
    <xf numFmtId="0" fontId="4" fillId="0" borderId="18" xfId="51" applyFont="1" applyFill="1" applyBorder="1" applyAlignment="1">
      <alignment horizontal="center" vertical="center"/>
      <protection/>
    </xf>
    <xf numFmtId="0" fontId="4" fillId="0" borderId="17" xfId="5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vertical="center" wrapText="1"/>
    </xf>
    <xf numFmtId="0" fontId="8" fillId="0" borderId="23" xfId="0" applyFont="1" applyBorder="1" applyAlignment="1">
      <alignment horizontal="right" vertical="center" wrapText="1"/>
    </xf>
    <xf numFmtId="4" fontId="8" fillId="0" borderId="36" xfId="0" applyNumberFormat="1" applyFont="1" applyBorder="1" applyAlignment="1">
      <alignment horizontal="right" vertical="center" wrapText="1"/>
    </xf>
    <xf numFmtId="4" fontId="8" fillId="0" borderId="37" xfId="0" applyNumberFormat="1" applyFont="1" applyBorder="1" applyAlignment="1">
      <alignment horizontal="right" vertical="center" wrapText="1"/>
    </xf>
    <xf numFmtId="171" fontId="8" fillId="0" borderId="18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0" fontId="9" fillId="0" borderId="57" xfId="0" applyFont="1" applyBorder="1" applyAlignment="1">
      <alignment vertical="center" wrapText="1"/>
    </xf>
    <xf numFmtId="0" fontId="9" fillId="0" borderId="16" xfId="0" applyFont="1" applyBorder="1" applyAlignment="1">
      <alignment horizontal="right" vertical="center" wrapText="1"/>
    </xf>
    <xf numFmtId="4" fontId="9" fillId="0" borderId="60" xfId="0" applyNumberFormat="1" applyFont="1" applyBorder="1" applyAlignment="1">
      <alignment horizontal="right" vertical="center" wrapText="1"/>
    </xf>
    <xf numFmtId="171" fontId="9" fillId="0" borderId="26" xfId="0" applyNumberFormat="1" applyFont="1" applyFill="1" applyBorder="1" applyAlignment="1">
      <alignment horizontal="right" vertical="center" wrapText="1"/>
    </xf>
    <xf numFmtId="4" fontId="9" fillId="0" borderId="46" xfId="0" applyNumberFormat="1" applyFont="1" applyBorder="1" applyAlignment="1">
      <alignment horizontal="right" vertical="center" wrapText="1"/>
    </xf>
    <xf numFmtId="0" fontId="8" fillId="0" borderId="57" xfId="0" applyFont="1" applyBorder="1" applyAlignment="1">
      <alignment vertical="center" wrapText="1"/>
    </xf>
    <xf numFmtId="4" fontId="8" fillId="0" borderId="57" xfId="0" applyNumberFormat="1" applyFont="1" applyBorder="1" applyAlignment="1">
      <alignment horizontal="right" vertical="center" wrapText="1"/>
    </xf>
    <xf numFmtId="171" fontId="8" fillId="0" borderId="26" xfId="0" applyNumberFormat="1" applyFont="1" applyFill="1" applyBorder="1" applyAlignment="1">
      <alignment horizontal="right" vertical="center" wrapText="1"/>
    </xf>
    <xf numFmtId="4" fontId="8" fillId="0" borderId="46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vertical="center" wrapText="1"/>
    </xf>
    <xf numFmtId="171" fontId="9" fillId="0" borderId="26" xfId="0" applyNumberFormat="1" applyFont="1" applyBorder="1" applyAlignment="1">
      <alignment horizontal="right" vertical="center" wrapText="1"/>
    </xf>
    <xf numFmtId="4" fontId="9" fillId="0" borderId="57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171" fontId="8" fillId="0" borderId="26" xfId="0" applyNumberFormat="1" applyFont="1" applyBorder="1" applyAlignment="1">
      <alignment horizontal="right" vertical="center" wrapText="1"/>
    </xf>
    <xf numFmtId="4" fontId="8" fillId="0" borderId="58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9" fillId="0" borderId="26" xfId="0" applyNumberFormat="1" applyFont="1" applyBorder="1" applyAlignment="1">
      <alignment horizontal="right" vertical="center" wrapText="1"/>
    </xf>
    <xf numFmtId="4" fontId="9" fillId="0" borderId="26" xfId="0" applyNumberFormat="1" applyFont="1" applyFill="1" applyBorder="1" applyAlignment="1">
      <alignment horizontal="right" vertical="center" wrapText="1"/>
    </xf>
    <xf numFmtId="0" fontId="8" fillId="0" borderId="33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33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171" fontId="8" fillId="0" borderId="31" xfId="0" applyNumberFormat="1" applyFont="1" applyBorder="1" applyAlignment="1">
      <alignment horizontal="right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29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right" vertical="center" wrapText="1"/>
    </xf>
    <xf numFmtId="4" fontId="9" fillId="0" borderId="37" xfId="0" applyNumberFormat="1" applyFont="1" applyBorder="1" applyAlignment="1">
      <alignment horizontal="right" vertical="center" wrapText="1"/>
    </xf>
    <xf numFmtId="4" fontId="9" fillId="0" borderId="62" xfId="0" applyNumberFormat="1" applyFont="1" applyBorder="1" applyAlignment="1">
      <alignment horizontal="right" vertical="center" wrapText="1"/>
    </xf>
    <xf numFmtId="171" fontId="9" fillId="0" borderId="37" xfId="0" applyNumberFormat="1" applyFont="1" applyFill="1" applyBorder="1" applyAlignment="1">
      <alignment horizontal="right" vertic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right" vertical="center" wrapText="1"/>
    </xf>
    <xf numFmtId="4" fontId="9" fillId="0" borderId="64" xfId="0" applyNumberFormat="1" applyFont="1" applyBorder="1" applyAlignment="1">
      <alignment horizontal="right" vertical="center" wrapText="1"/>
    </xf>
    <xf numFmtId="4" fontId="9" fillId="0" borderId="48" xfId="0" applyNumberFormat="1" applyFont="1" applyBorder="1" applyAlignment="1">
      <alignment horizontal="right" vertical="center" wrapText="1"/>
    </xf>
    <xf numFmtId="4" fontId="9" fillId="0" borderId="50" xfId="0" applyNumberFormat="1" applyFont="1" applyBorder="1" applyAlignment="1">
      <alignment horizontal="righ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171" fontId="8" fillId="0" borderId="10" xfId="0" applyNumberFormat="1" applyFont="1" applyBorder="1" applyAlignment="1">
      <alignment horizontal="right" vertical="center" wrapText="1"/>
    </xf>
    <xf numFmtId="171" fontId="4" fillId="0" borderId="11" xfId="50" applyNumberFormat="1" applyFont="1" applyFill="1" applyBorder="1" applyAlignment="1">
      <alignment vertical="center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5" xfId="50" applyFont="1" applyBorder="1" applyAlignment="1">
      <alignment horizontal="center" vertical="center"/>
      <protection/>
    </xf>
    <xf numFmtId="0" fontId="4" fillId="0" borderId="66" xfId="50" applyFont="1" applyBorder="1" applyAlignment="1">
      <alignment horizontal="center" vertical="center"/>
      <protection/>
    </xf>
    <xf numFmtId="0" fontId="4" fillId="0" borderId="28" xfId="50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4" fillId="0" borderId="67" xfId="50" applyFont="1" applyBorder="1" applyAlignment="1">
      <alignment horizontal="center" vertical="center"/>
      <protection/>
    </xf>
    <xf numFmtId="4" fontId="4" fillId="0" borderId="33" xfId="50" applyNumberFormat="1" applyFont="1" applyFill="1" applyBorder="1" applyAlignment="1">
      <alignment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0" fontId="6" fillId="0" borderId="30" xfId="50" applyFont="1" applyBorder="1" applyAlignment="1">
      <alignment horizontal="center" vertical="center"/>
      <protection/>
    </xf>
    <xf numFmtId="49" fontId="6" fillId="0" borderId="10" xfId="50" applyNumberFormat="1" applyFont="1" applyBorder="1" applyAlignment="1">
      <alignment horizontal="center" vertical="center"/>
      <protection/>
    </xf>
    <xf numFmtId="0" fontId="6" fillId="0" borderId="10" xfId="50" applyFont="1" applyBorder="1" applyAlignment="1">
      <alignment horizontal="center" vertical="center"/>
      <protection/>
    </xf>
    <xf numFmtId="0" fontId="6" fillId="0" borderId="31" xfId="50" applyFont="1" applyBorder="1" applyAlignment="1">
      <alignment vertical="center"/>
      <protection/>
    </xf>
    <xf numFmtId="4" fontId="6" fillId="0" borderId="33" xfId="50" applyNumberFormat="1" applyFont="1" applyFill="1" applyBorder="1" applyAlignment="1">
      <alignment vertical="center"/>
      <protection/>
    </xf>
    <xf numFmtId="4" fontId="6" fillId="0" borderId="11" xfId="50" applyNumberFormat="1" applyFont="1" applyFill="1" applyBorder="1" applyAlignment="1">
      <alignment vertical="center"/>
      <protection/>
    </xf>
    <xf numFmtId="0" fontId="36" fillId="0" borderId="53" xfId="50" applyFont="1" applyBorder="1" applyAlignment="1">
      <alignment horizontal="center" vertical="center"/>
      <protection/>
    </xf>
    <xf numFmtId="49" fontId="36" fillId="0" borderId="18" xfId="50" applyNumberFormat="1" applyFont="1" applyBorder="1" applyAlignment="1">
      <alignment horizontal="center" vertical="center"/>
      <protection/>
    </xf>
    <xf numFmtId="0" fontId="36" fillId="0" borderId="18" xfId="50" applyFont="1" applyBorder="1" applyAlignment="1">
      <alignment horizontal="center" vertical="center"/>
      <protection/>
    </xf>
    <xf numFmtId="0" fontId="36" fillId="0" borderId="41" xfId="50" applyFont="1" applyBorder="1" applyAlignment="1">
      <alignment vertical="center"/>
      <protection/>
    </xf>
    <xf numFmtId="4" fontId="36" fillId="0" borderId="19" xfId="50" applyNumberFormat="1" applyFont="1" applyFill="1" applyBorder="1" applyAlignment="1">
      <alignment vertical="center"/>
      <protection/>
    </xf>
    <xf numFmtId="4" fontId="36" fillId="0" borderId="27" xfId="50" applyNumberFormat="1" applyFont="1" applyFill="1" applyBorder="1" applyAlignment="1">
      <alignment vertical="center"/>
      <protection/>
    </xf>
    <xf numFmtId="4" fontId="36" fillId="0" borderId="47" xfId="50" applyNumberFormat="1" applyFont="1" applyFill="1" applyBorder="1" applyAlignment="1">
      <alignment vertical="center"/>
      <protection/>
    </xf>
    <xf numFmtId="0" fontId="1" fillId="0" borderId="68" xfId="50" applyFont="1" applyBorder="1" applyAlignment="1">
      <alignment horizontal="center" vertical="center"/>
      <protection/>
    </xf>
    <xf numFmtId="49" fontId="1" fillId="0" borderId="37" xfId="50" applyNumberFormat="1" applyFont="1" applyBorder="1" applyAlignment="1">
      <alignment horizontal="center" vertical="center"/>
      <protection/>
    </xf>
    <xf numFmtId="0" fontId="1" fillId="0" borderId="37" xfId="50" applyFont="1" applyBorder="1" applyAlignment="1">
      <alignment horizontal="center" vertical="center"/>
      <protection/>
    </xf>
    <xf numFmtId="0" fontId="1" fillId="0" borderId="26" xfId="50" applyFont="1" applyBorder="1" applyAlignment="1">
      <alignment horizontal="center" vertical="center"/>
      <protection/>
    </xf>
    <xf numFmtId="0" fontId="1" fillId="0" borderId="60" xfId="50" applyFont="1" applyBorder="1" applyAlignment="1">
      <alignment vertical="center"/>
      <protection/>
    </xf>
    <xf numFmtId="4" fontId="1" fillId="0" borderId="57" xfId="52" applyNumberFormat="1" applyFont="1" applyFill="1" applyBorder="1" applyAlignment="1">
      <alignment vertical="center"/>
      <protection/>
    </xf>
    <xf numFmtId="4" fontId="1" fillId="0" borderId="25" xfId="50" applyNumberFormat="1" applyFont="1" applyFill="1" applyBorder="1" applyAlignment="1">
      <alignment vertical="center"/>
      <protection/>
    </xf>
    <xf numFmtId="0" fontId="1" fillId="0" borderId="60" xfId="50" applyFont="1" applyBorder="1" applyAlignment="1">
      <alignment horizontal="center" vertical="center"/>
      <protection/>
    </xf>
    <xf numFmtId="0" fontId="1" fillId="0" borderId="69" xfId="50" applyFont="1" applyBorder="1" applyAlignment="1">
      <alignment vertical="center"/>
      <protection/>
    </xf>
    <xf numFmtId="0" fontId="36" fillId="0" borderId="70" xfId="50" applyFont="1" applyBorder="1" applyAlignment="1">
      <alignment horizontal="center" vertical="center"/>
      <protection/>
    </xf>
    <xf numFmtId="49" fontId="36" fillId="0" borderId="26" xfId="50" applyNumberFormat="1" applyFont="1" applyBorder="1" applyAlignment="1">
      <alignment horizontal="center" vertical="center"/>
      <protection/>
    </xf>
    <xf numFmtId="0" fontId="36" fillId="0" borderId="26" xfId="50" applyFont="1" applyBorder="1" applyAlignment="1">
      <alignment horizontal="center" vertical="center"/>
      <protection/>
    </xf>
    <xf numFmtId="0" fontId="36" fillId="0" borderId="60" xfId="50" applyFont="1" applyBorder="1" applyAlignment="1">
      <alignment vertical="center"/>
      <protection/>
    </xf>
    <xf numFmtId="4" fontId="36" fillId="0" borderId="16" xfId="50" applyNumberFormat="1" applyFont="1" applyFill="1" applyBorder="1" applyAlignment="1">
      <alignment vertical="center"/>
      <protection/>
    </xf>
    <xf numFmtId="4" fontId="36" fillId="0" borderId="71" xfId="50" applyNumberFormat="1" applyFont="1" applyFill="1" applyBorder="1" applyAlignment="1">
      <alignment vertical="center"/>
      <protection/>
    </xf>
    <xf numFmtId="4" fontId="36" fillId="0" borderId="57" xfId="50" applyNumberFormat="1" applyFont="1" applyFill="1" applyBorder="1" applyAlignment="1">
      <alignment vertical="center"/>
      <protection/>
    </xf>
    <xf numFmtId="0" fontId="1" fillId="0" borderId="70" xfId="50" applyFont="1" applyBorder="1" applyAlignment="1">
      <alignment horizontal="center" vertical="center"/>
      <protection/>
    </xf>
    <xf numFmtId="49" fontId="1" fillId="0" borderId="26" xfId="50" applyNumberFormat="1" applyFont="1" applyBorder="1" applyAlignment="1">
      <alignment horizontal="center" vertical="center"/>
      <protection/>
    </xf>
    <xf numFmtId="0" fontId="1" fillId="0" borderId="26" xfId="51" applyFont="1" applyBorder="1" applyAlignment="1">
      <alignment vertical="center"/>
      <protection/>
    </xf>
    <xf numFmtId="4" fontId="1" fillId="0" borderId="71" xfId="50" applyNumberFormat="1" applyFont="1" applyFill="1" applyBorder="1" applyAlignment="1">
      <alignment vertical="center"/>
      <protection/>
    </xf>
    <xf numFmtId="4" fontId="1" fillId="0" borderId="57" xfId="50" applyNumberFormat="1" applyFont="1" applyFill="1" applyBorder="1" applyAlignment="1">
      <alignment vertical="center"/>
      <protection/>
    </xf>
    <xf numFmtId="0" fontId="36" fillId="0" borderId="70" xfId="50" applyFont="1" applyFill="1" applyBorder="1" applyAlignment="1">
      <alignment horizontal="center" vertical="center"/>
      <protection/>
    </xf>
    <xf numFmtId="0" fontId="36" fillId="0" borderId="72" xfId="50" applyFont="1" applyFill="1" applyBorder="1" applyAlignment="1">
      <alignment horizontal="center" vertical="center"/>
      <protection/>
    </xf>
    <xf numFmtId="49" fontId="36" fillId="0" borderId="64" xfId="50" applyNumberFormat="1" applyFont="1" applyBorder="1" applyAlignment="1">
      <alignment horizontal="center" vertical="center"/>
      <protection/>
    </xf>
    <xf numFmtId="0" fontId="1" fillId="0" borderId="36" xfId="50" applyFont="1" applyBorder="1" applyAlignment="1">
      <alignment vertical="center"/>
      <protection/>
    </xf>
    <xf numFmtId="0" fontId="1" fillId="0" borderId="69" xfId="51" applyFont="1" applyBorder="1" applyAlignment="1">
      <alignment vertical="center"/>
      <protection/>
    </xf>
    <xf numFmtId="0" fontId="1" fillId="0" borderId="72" xfId="50" applyFont="1" applyFill="1" applyBorder="1" applyAlignment="1">
      <alignment horizontal="center" vertical="center"/>
      <protection/>
    </xf>
    <xf numFmtId="49" fontId="1" fillId="0" borderId="64" xfId="50" applyNumberFormat="1" applyFont="1" applyBorder="1" applyAlignment="1">
      <alignment horizontal="center" vertical="center"/>
      <protection/>
    </xf>
    <xf numFmtId="4" fontId="1" fillId="0" borderId="56" xfId="50" applyNumberFormat="1" applyFont="1" applyFill="1" applyBorder="1" applyAlignment="1">
      <alignment vertical="center"/>
      <protection/>
    </xf>
    <xf numFmtId="0" fontId="1" fillId="0" borderId="64" xfId="50" applyFont="1" applyBorder="1" applyAlignment="1">
      <alignment horizontal="center" vertical="center"/>
      <protection/>
    </xf>
    <xf numFmtId="4" fontId="1" fillId="0" borderId="73" xfId="50" applyNumberFormat="1" applyFont="1" applyFill="1" applyBorder="1" applyAlignment="1">
      <alignment vertical="center"/>
      <protection/>
    </xf>
    <xf numFmtId="4" fontId="1" fillId="0" borderId="74" xfId="50" applyNumberFormat="1" applyFont="1" applyFill="1" applyBorder="1" applyAlignment="1">
      <alignment vertical="center"/>
      <protection/>
    </xf>
    <xf numFmtId="0" fontId="1" fillId="0" borderId="44" xfId="50" applyFont="1" applyFill="1" applyBorder="1" applyAlignment="1">
      <alignment horizontal="center" vertical="center"/>
      <protection/>
    </xf>
    <xf numFmtId="49" fontId="1" fillId="0" borderId="20" xfId="50" applyNumberFormat="1" applyFont="1" applyBorder="1" applyAlignment="1">
      <alignment horizontal="center" vertical="center"/>
      <protection/>
    </xf>
    <xf numFmtId="0" fontId="1" fillId="0" borderId="20" xfId="50" applyFont="1" applyBorder="1" applyAlignment="1">
      <alignment horizontal="center" vertical="center"/>
      <protection/>
    </xf>
    <xf numFmtId="0" fontId="1" fillId="0" borderId="21" xfId="50" applyFont="1" applyBorder="1" applyAlignment="1">
      <alignment vertical="center"/>
      <protection/>
    </xf>
    <xf numFmtId="4" fontId="1" fillId="0" borderId="75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horizontal="center" vertical="center"/>
      <protection/>
    </xf>
    <xf numFmtId="0" fontId="36" fillId="0" borderId="53" xfId="50" applyFont="1" applyFill="1" applyBorder="1" applyAlignment="1">
      <alignment horizontal="center" vertical="center"/>
      <protection/>
    </xf>
    <xf numFmtId="0" fontId="36" fillId="0" borderId="68" xfId="50" applyFont="1" applyFill="1" applyBorder="1" applyAlignment="1">
      <alignment horizontal="center" vertical="center"/>
      <protection/>
    </xf>
    <xf numFmtId="49" fontId="36" fillId="0" borderId="37" xfId="50" applyNumberFormat="1" applyFont="1" applyBorder="1" applyAlignment="1">
      <alignment horizontal="center" vertical="center"/>
      <protection/>
    </xf>
    <xf numFmtId="0" fontId="36" fillId="0" borderId="37" xfId="50" applyFont="1" applyBorder="1" applyAlignment="1">
      <alignment horizontal="center" vertical="center"/>
      <protection/>
    </xf>
    <xf numFmtId="4" fontId="1" fillId="0" borderId="23" xfId="52" applyNumberFormat="1" applyFont="1" applyFill="1" applyBorder="1" applyAlignment="1">
      <alignment vertical="center"/>
      <protection/>
    </xf>
    <xf numFmtId="4" fontId="1" fillId="0" borderId="59" xfId="50" applyNumberFormat="1" applyFont="1" applyFill="1" applyBorder="1" applyAlignment="1">
      <alignment vertical="center"/>
      <protection/>
    </xf>
    <xf numFmtId="0" fontId="37" fillId="0" borderId="0" xfId="50" applyFont="1" applyAlignment="1">
      <alignment vertical="center"/>
      <protection/>
    </xf>
    <xf numFmtId="0" fontId="1" fillId="0" borderId="72" xfId="50" applyFont="1" applyBorder="1" applyAlignment="1">
      <alignment horizontal="center" vertical="center"/>
      <protection/>
    </xf>
    <xf numFmtId="4" fontId="1" fillId="0" borderId="16" xfId="52" applyNumberFormat="1" applyFont="1" applyFill="1" applyBorder="1" applyAlignment="1">
      <alignment vertical="center"/>
      <protection/>
    </xf>
    <xf numFmtId="4" fontId="1" fillId="0" borderId="74" xfId="50" applyNumberFormat="1" applyFont="1" applyFill="1" applyBorder="1" applyAlignment="1">
      <alignment vertical="center"/>
      <protection/>
    </xf>
    <xf numFmtId="0" fontId="0" fillId="0" borderId="0" xfId="50" applyAlignment="1">
      <alignment vertical="center"/>
      <protection/>
    </xf>
    <xf numFmtId="4" fontId="1" fillId="0" borderId="57" xfId="50" applyNumberFormat="1" applyFont="1" applyFill="1" applyBorder="1" applyAlignment="1">
      <alignment vertical="center"/>
      <protection/>
    </xf>
    <xf numFmtId="0" fontId="1" fillId="0" borderId="70" xfId="50" applyFont="1" applyFill="1" applyBorder="1" applyAlignment="1">
      <alignment horizontal="center" vertical="center"/>
      <protection/>
    </xf>
    <xf numFmtId="4" fontId="36" fillId="0" borderId="58" xfId="50" applyNumberFormat="1" applyFont="1" applyFill="1" applyBorder="1" applyAlignment="1">
      <alignment vertical="center"/>
      <protection/>
    </xf>
    <xf numFmtId="4" fontId="1" fillId="0" borderId="57" xfId="50" applyNumberFormat="1" applyFont="1" applyBorder="1" applyAlignment="1">
      <alignment vertical="center"/>
      <protection/>
    </xf>
    <xf numFmtId="4" fontId="1" fillId="0" borderId="16" xfId="50" applyNumberFormat="1" applyFont="1" applyFill="1" applyBorder="1" applyAlignment="1">
      <alignment vertical="center"/>
      <protection/>
    </xf>
    <xf numFmtId="1" fontId="1" fillId="0" borderId="60" xfId="51" applyNumberFormat="1" applyFont="1" applyBorder="1" applyAlignment="1">
      <alignment horizontal="center" vertical="center"/>
      <protection/>
    </xf>
    <xf numFmtId="2" fontId="1" fillId="0" borderId="46" xfId="51" applyNumberFormat="1" applyFont="1" applyBorder="1" applyAlignment="1">
      <alignment horizontal="left" vertical="center"/>
      <protection/>
    </xf>
    <xf numFmtId="0" fontId="36" fillId="0" borderId="60" xfId="50" applyFont="1" applyBorder="1" applyAlignment="1">
      <alignment vertical="center" wrapText="1"/>
      <protection/>
    </xf>
    <xf numFmtId="2" fontId="1" fillId="17" borderId="48" xfId="50" applyNumberFormat="1" applyFont="1" applyFill="1" applyBorder="1" applyAlignment="1">
      <alignment horizontal="center" vertical="center"/>
      <protection/>
    </xf>
    <xf numFmtId="4" fontId="1" fillId="0" borderId="23" xfId="50" applyNumberFormat="1" applyFont="1" applyFill="1" applyBorder="1" applyAlignment="1">
      <alignment/>
      <protection/>
    </xf>
    <xf numFmtId="0" fontId="36" fillId="0" borderId="60" xfId="50" applyFont="1" applyFill="1" applyBorder="1" applyAlignment="1">
      <alignment vertical="center"/>
      <protection/>
    </xf>
    <xf numFmtId="0" fontId="1" fillId="0" borderId="44" xfId="50" applyFont="1" applyBorder="1" applyAlignment="1">
      <alignment horizontal="center" vertical="center"/>
      <protection/>
    </xf>
    <xf numFmtId="4" fontId="1" fillId="0" borderId="13" xfId="52" applyNumberFormat="1" applyFont="1" applyFill="1" applyBorder="1" applyAlignment="1">
      <alignment vertical="center"/>
      <protection/>
    </xf>
    <xf numFmtId="4" fontId="1" fillId="0" borderId="22" xfId="52" applyNumberFormat="1" applyFont="1" applyFill="1" applyBorder="1" applyAlignment="1">
      <alignment vertical="center"/>
      <protection/>
    </xf>
    <xf numFmtId="4" fontId="1" fillId="0" borderId="22" xfId="50" applyNumberFormat="1" applyFont="1" applyFill="1" applyBorder="1" applyAlignment="1">
      <alignment vertical="center"/>
      <protection/>
    </xf>
    <xf numFmtId="0" fontId="39" fillId="0" borderId="30" xfId="51" applyFont="1" applyBorder="1" applyAlignment="1">
      <alignment horizontal="center" vertical="center"/>
      <protection/>
    </xf>
    <xf numFmtId="49" fontId="39" fillId="0" borderId="10" xfId="51" applyNumberFormat="1" applyFont="1" applyBorder="1" applyAlignment="1">
      <alignment horizontal="center" vertical="center"/>
      <protection/>
    </xf>
    <xf numFmtId="0" fontId="1" fillId="0" borderId="55" xfId="50" applyFont="1" applyBorder="1" applyAlignment="1">
      <alignment horizontal="center" vertical="center"/>
      <protection/>
    </xf>
    <xf numFmtId="49" fontId="1" fillId="0" borderId="24" xfId="50" applyNumberFormat="1" applyFont="1" applyBorder="1" applyAlignment="1">
      <alignment horizontal="center" vertical="center"/>
      <protection/>
    </xf>
    <xf numFmtId="0" fontId="34" fillId="0" borderId="30" xfId="50" applyFont="1" applyBorder="1" applyAlignment="1">
      <alignment horizontal="center" vertical="center"/>
      <protection/>
    </xf>
    <xf numFmtId="49" fontId="34" fillId="0" borderId="10" xfId="50" applyNumberFormat="1" applyFont="1" applyBorder="1" applyAlignment="1">
      <alignment horizontal="center" vertical="center"/>
      <protection/>
    </xf>
    <xf numFmtId="0" fontId="34" fillId="0" borderId="10" xfId="50" applyFont="1" applyBorder="1" applyAlignment="1">
      <alignment horizontal="center" vertical="center"/>
      <protection/>
    </xf>
    <xf numFmtId="0" fontId="34" fillId="0" borderId="41" xfId="50" applyFont="1" applyFill="1" applyBorder="1" applyAlignment="1">
      <alignment vertical="center"/>
      <protection/>
    </xf>
    <xf numFmtId="4" fontId="34" fillId="0" borderId="33" xfId="50" applyNumberFormat="1" applyFont="1" applyFill="1" applyBorder="1" applyAlignment="1">
      <alignment vertical="center"/>
      <protection/>
    </xf>
    <xf numFmtId="4" fontId="34" fillId="0" borderId="11" xfId="50" applyNumberFormat="1" applyFont="1" applyFill="1" applyBorder="1" applyAlignment="1">
      <alignment vertical="center"/>
      <protection/>
    </xf>
    <xf numFmtId="49" fontId="36" fillId="0" borderId="18" xfId="50" applyNumberFormat="1" applyFont="1" applyFill="1" applyBorder="1" applyAlignment="1">
      <alignment horizontal="center" vertical="center"/>
      <protection/>
    </xf>
    <xf numFmtId="0" fontId="36" fillId="0" borderId="18" xfId="50" applyFont="1" applyFill="1" applyBorder="1" applyAlignment="1">
      <alignment horizontal="center" vertical="center"/>
      <protection/>
    </xf>
    <xf numFmtId="0" fontId="36" fillId="0" borderId="41" xfId="50" applyFont="1" applyFill="1" applyBorder="1" applyAlignment="1">
      <alignment vertical="center"/>
      <protection/>
    </xf>
    <xf numFmtId="173" fontId="36" fillId="0" borderId="47" xfId="50" applyNumberFormat="1" applyFont="1" applyFill="1" applyBorder="1" applyAlignment="1">
      <alignment vertical="center"/>
      <protection/>
    </xf>
    <xf numFmtId="0" fontId="1" fillId="0" borderId="21" xfId="50" applyFont="1" applyFill="1" applyBorder="1" applyAlignment="1">
      <alignment vertical="center"/>
      <protection/>
    </xf>
    <xf numFmtId="173" fontId="1" fillId="0" borderId="13" xfId="50" applyNumberFormat="1" applyFont="1" applyFill="1" applyBorder="1" applyAlignment="1">
      <alignment vertical="center"/>
      <protection/>
    </xf>
    <xf numFmtId="4" fontId="36" fillId="0" borderId="23" xfId="50" applyNumberFormat="1" applyFont="1" applyFill="1" applyBorder="1" applyAlignment="1">
      <alignment vertical="center"/>
      <protection/>
    </xf>
    <xf numFmtId="0" fontId="0" fillId="0" borderId="76" xfId="0" applyBorder="1" applyAlignment="1">
      <alignment vertical="center"/>
    </xf>
    <xf numFmtId="49" fontId="4" fillId="0" borderId="47" xfId="51" applyNumberFormat="1" applyFont="1" applyFill="1" applyBorder="1" applyAlignment="1">
      <alignment horizontal="center" vertical="center"/>
      <protection/>
    </xf>
    <xf numFmtId="0" fontId="4" fillId="0" borderId="18" xfId="49" applyFont="1" applyFill="1" applyBorder="1" applyAlignment="1">
      <alignment horizontal="center" vertical="center"/>
      <protection/>
    </xf>
    <xf numFmtId="49" fontId="4" fillId="0" borderId="18" xfId="51" applyNumberFormat="1" applyFont="1" applyFill="1" applyBorder="1" applyAlignment="1">
      <alignment horizontal="center" vertical="center" wrapText="1"/>
      <protection/>
    </xf>
    <xf numFmtId="0" fontId="4" fillId="0" borderId="18" xfId="51" applyFont="1" applyFill="1" applyBorder="1" applyAlignment="1">
      <alignment horizontal="center" vertical="center" wrapText="1"/>
      <protection/>
    </xf>
    <xf numFmtId="4" fontId="4" fillId="0" borderId="27" xfId="51" applyNumberFormat="1" applyFont="1" applyFill="1" applyBorder="1" applyAlignment="1">
      <alignment vertical="center"/>
      <protection/>
    </xf>
    <xf numFmtId="4" fontId="4" fillId="0" borderId="47" xfId="51" applyNumberFormat="1" applyFont="1" applyFill="1" applyBorder="1" applyAlignment="1">
      <alignment vertical="center" wrapText="1"/>
      <protection/>
    </xf>
    <xf numFmtId="49" fontId="1" fillId="0" borderId="35" xfId="51" applyNumberFormat="1" applyFont="1" applyFill="1" applyBorder="1" applyAlignment="1">
      <alignment horizontal="center" vertical="center"/>
      <protection/>
    </xf>
    <xf numFmtId="0" fontId="1" fillId="0" borderId="48" xfId="51" applyFont="1" applyFill="1" applyBorder="1" applyAlignment="1">
      <alignment horizontal="center" vertical="center"/>
      <protection/>
    </xf>
    <xf numFmtId="49" fontId="1" fillId="0" borderId="26" xfId="51" applyNumberFormat="1" applyFont="1" applyFill="1" applyBorder="1" applyAlignment="1">
      <alignment horizontal="center"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4" fontId="1" fillId="0" borderId="57" xfId="51" applyNumberFormat="1" applyFont="1" applyFill="1" applyBorder="1" applyAlignment="1">
      <alignment vertical="center"/>
      <protection/>
    </xf>
    <xf numFmtId="49" fontId="1" fillId="0" borderId="59" xfId="51" applyNumberFormat="1" applyFont="1" applyFill="1" applyBorder="1" applyAlignment="1">
      <alignment horizontal="center" vertical="center"/>
      <protection/>
    </xf>
    <xf numFmtId="0" fontId="1" fillId="0" borderId="37" xfId="49" applyFont="1" applyFill="1" applyBorder="1" applyAlignment="1">
      <alignment horizontal="center" vertical="center"/>
      <protection/>
    </xf>
    <xf numFmtId="0" fontId="1" fillId="0" borderId="37" xfId="51" applyFont="1" applyFill="1" applyBorder="1" applyAlignment="1">
      <alignment horizontal="center" vertical="center"/>
      <protection/>
    </xf>
    <xf numFmtId="0" fontId="0" fillId="0" borderId="37" xfId="51" applyFont="1" applyFill="1" applyBorder="1" applyAlignment="1">
      <alignment vertical="center"/>
      <protection/>
    </xf>
    <xf numFmtId="4" fontId="1" fillId="0" borderId="59" xfId="49" applyNumberFormat="1" applyFont="1" applyBorder="1" applyAlignment="1">
      <alignment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20" xfId="49" applyFont="1" applyBorder="1" applyAlignment="1">
      <alignment horizontal="center" vertical="center"/>
      <protection/>
    </xf>
    <xf numFmtId="0" fontId="0" fillId="0" borderId="20" xfId="51" applyFont="1" applyFill="1" applyBorder="1" applyAlignment="1">
      <alignment vertical="center"/>
      <protection/>
    </xf>
    <xf numFmtId="0" fontId="1" fillId="0" borderId="52" xfId="49" applyFont="1" applyBorder="1" applyAlignment="1">
      <alignment vertical="center"/>
      <protection/>
    </xf>
    <xf numFmtId="49" fontId="1" fillId="0" borderId="33" xfId="51" applyNumberFormat="1" applyFont="1" applyFill="1" applyBorder="1" applyAlignment="1">
      <alignment horizontal="center" vertical="center"/>
      <protection/>
    </xf>
    <xf numFmtId="0" fontId="1" fillId="0" borderId="10" xfId="49" applyFont="1" applyFill="1" applyBorder="1" applyAlignment="1">
      <alignment horizontal="center" vertical="center"/>
      <protection/>
    </xf>
    <xf numFmtId="0" fontId="1" fillId="0" borderId="31" xfId="51" applyFont="1" applyFill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31" xfId="49" applyFont="1" applyBorder="1" applyAlignment="1">
      <alignment horizontal="center" vertical="center"/>
      <protection/>
    </xf>
    <xf numFmtId="0" fontId="0" fillId="0" borderId="31" xfId="51" applyFont="1" applyFill="1" applyBorder="1" applyAlignment="1">
      <alignment vertical="center"/>
      <protection/>
    </xf>
    <xf numFmtId="0" fontId="1" fillId="0" borderId="31" xfId="49" applyFont="1" applyBorder="1" applyAlignment="1">
      <alignment vertical="center"/>
      <protection/>
    </xf>
    <xf numFmtId="4" fontId="1" fillId="0" borderId="11" xfId="51" applyNumberFormat="1" applyFont="1" applyFill="1" applyBorder="1" applyAlignment="1">
      <alignment vertical="center"/>
      <protection/>
    </xf>
    <xf numFmtId="4" fontId="1" fillId="0" borderId="12" xfId="51" applyNumberFormat="1" applyFont="1" applyFill="1" applyBorder="1" applyAlignment="1">
      <alignment vertical="center"/>
      <protection/>
    </xf>
    <xf numFmtId="49" fontId="4" fillId="24" borderId="29" xfId="51" applyNumberFormat="1" applyFont="1" applyFill="1" applyBorder="1" applyAlignment="1">
      <alignment horizontal="center" vertical="center"/>
      <protection/>
    </xf>
    <xf numFmtId="0" fontId="4" fillId="24" borderId="30" xfId="51" applyFont="1" applyFill="1" applyBorder="1" applyAlignment="1">
      <alignment horizontal="center" vertical="center"/>
      <protection/>
    </xf>
    <xf numFmtId="49" fontId="4" fillId="24" borderId="10" xfId="51" applyNumberFormat="1" applyFont="1" applyFill="1" applyBorder="1" applyAlignment="1">
      <alignment horizontal="center" vertical="center"/>
      <protection/>
    </xf>
    <xf numFmtId="0" fontId="4" fillId="24" borderId="10" xfId="51" applyFont="1" applyFill="1" applyBorder="1" applyAlignment="1">
      <alignment horizontal="center" vertical="center"/>
      <protection/>
    </xf>
    <xf numFmtId="49" fontId="4" fillId="24" borderId="31" xfId="51" applyNumberFormat="1" applyFont="1" applyFill="1" applyBorder="1" applyAlignment="1">
      <alignment horizontal="center" vertical="center"/>
      <protection/>
    </xf>
    <xf numFmtId="0" fontId="4" fillId="24" borderId="32" xfId="51" applyFont="1" applyFill="1" applyBorder="1" applyAlignment="1">
      <alignment horizontal="left" vertical="center"/>
      <protection/>
    </xf>
    <xf numFmtId="0" fontId="1" fillId="0" borderId="36" xfId="51" applyFont="1" applyFill="1" applyBorder="1" applyAlignment="1">
      <alignment horizontal="center" vertical="center"/>
      <protection/>
    </xf>
    <xf numFmtId="0" fontId="1" fillId="0" borderId="62" xfId="49" applyFont="1" applyBorder="1" applyAlignment="1">
      <alignment horizontal="left" vertical="center"/>
      <protection/>
    </xf>
    <xf numFmtId="4" fontId="1" fillId="0" borderId="38" xfId="49" applyNumberFormat="1" applyFont="1" applyBorder="1" applyAlignment="1">
      <alignment vertical="center"/>
      <protection/>
    </xf>
    <xf numFmtId="4" fontId="1" fillId="0" borderId="59" xfId="51" applyNumberFormat="1" applyFont="1" applyFill="1" applyBorder="1" applyAlignment="1">
      <alignment vertical="center"/>
      <protection/>
    </xf>
    <xf numFmtId="4" fontId="1" fillId="0" borderId="11" xfId="52" applyNumberFormat="1" applyFont="1" applyFill="1" applyBorder="1" applyAlignment="1">
      <alignment vertical="center"/>
      <protection/>
    </xf>
    <xf numFmtId="4" fontId="1" fillId="0" borderId="11" xfId="49" applyNumberFormat="1" applyFont="1" applyFill="1" applyBorder="1" applyAlignment="1">
      <alignment vertical="center"/>
      <protection/>
    </xf>
    <xf numFmtId="171" fontId="1" fillId="0" borderId="57" xfId="50" applyNumberFormat="1" applyFont="1" applyFill="1" applyBorder="1" applyAlignment="1">
      <alignment vertical="center"/>
      <protection/>
    </xf>
    <xf numFmtId="171" fontId="6" fillId="0" borderId="33" xfId="50" applyNumberFormat="1" applyFont="1" applyFill="1" applyBorder="1" applyAlignment="1">
      <alignment vertical="center"/>
      <protection/>
    </xf>
    <xf numFmtId="171" fontId="4" fillId="0" borderId="33" xfId="50" applyNumberFormat="1" applyFont="1" applyFill="1" applyBorder="1" applyAlignment="1">
      <alignment vertical="center"/>
      <protection/>
    </xf>
    <xf numFmtId="4" fontId="1" fillId="0" borderId="14" xfId="52" applyNumberFormat="1" applyFont="1" applyFill="1" applyBorder="1" applyAlignment="1">
      <alignment vertical="center"/>
      <protection/>
    </xf>
    <xf numFmtId="49" fontId="6" fillId="0" borderId="40" xfId="50" applyNumberFormat="1" applyFont="1" applyFill="1" applyBorder="1" applyAlignment="1">
      <alignment horizontal="center" vertical="center" wrapText="1"/>
      <protection/>
    </xf>
    <xf numFmtId="0" fontId="6" fillId="0" borderId="53" xfId="50" applyFont="1" applyFill="1" applyBorder="1" applyAlignment="1">
      <alignment horizontal="center" vertical="center" wrapText="1"/>
      <protection/>
    </xf>
    <xf numFmtId="49" fontId="6" fillId="0" borderId="18" xfId="50" applyNumberFormat="1" applyFont="1" applyFill="1" applyBorder="1" applyAlignment="1">
      <alignment horizontal="center" vertical="center" wrapText="1"/>
      <protection/>
    </xf>
    <xf numFmtId="0" fontId="6" fillId="0" borderId="41" xfId="48" applyFont="1" applyFill="1" applyBorder="1" applyAlignment="1">
      <alignment vertical="center" wrapText="1"/>
      <protection/>
    </xf>
    <xf numFmtId="49" fontId="1" fillId="0" borderId="43" xfId="50" applyNumberFormat="1" applyFont="1" applyFill="1" applyBorder="1" applyAlignment="1">
      <alignment horizontal="center" vertical="center"/>
      <protection/>
    </xf>
    <xf numFmtId="49" fontId="1" fillId="0" borderId="21" xfId="50" applyNumberFormat="1" applyFont="1" applyFill="1" applyBorder="1" applyAlignment="1">
      <alignment horizontal="center" vertical="center"/>
      <protection/>
    </xf>
    <xf numFmtId="0" fontId="1" fillId="0" borderId="21" xfId="48" applyFont="1" applyFill="1" applyBorder="1" applyAlignment="1">
      <alignment vertical="center"/>
      <protection/>
    </xf>
    <xf numFmtId="49" fontId="1" fillId="0" borderId="42" xfId="50" applyNumberFormat="1" applyFont="1" applyFill="1" applyBorder="1" applyAlignment="1">
      <alignment horizontal="center" vertical="center"/>
      <protection/>
    </xf>
    <xf numFmtId="4" fontId="1" fillId="0" borderId="28" xfId="49" applyNumberFormat="1" applyFont="1" applyBorder="1" applyAlignment="1">
      <alignment vertical="center"/>
      <protection/>
    </xf>
    <xf numFmtId="2" fontId="1" fillId="0" borderId="60" xfId="51" applyNumberFormat="1" applyFont="1" applyBorder="1" applyAlignment="1">
      <alignment horizontal="left" vertical="center"/>
      <protection/>
    </xf>
    <xf numFmtId="1" fontId="1" fillId="0" borderId="26" xfId="51" applyNumberFormat="1" applyFont="1" applyBorder="1" applyAlignment="1">
      <alignment horizontal="center" vertical="center"/>
      <protection/>
    </xf>
    <xf numFmtId="0" fontId="1" fillId="0" borderId="46" xfId="50" applyFont="1" applyBorder="1" applyAlignment="1">
      <alignment vertical="center"/>
      <protection/>
    </xf>
    <xf numFmtId="171" fontId="36" fillId="0" borderId="47" xfId="50" applyNumberFormat="1" applyFont="1" applyFill="1" applyBorder="1" applyAlignment="1">
      <alignment vertical="center"/>
      <protection/>
    </xf>
    <xf numFmtId="171" fontId="1" fillId="0" borderId="57" xfId="50" applyNumberFormat="1" applyFont="1" applyFill="1" applyBorder="1" applyAlignment="1">
      <alignment vertical="center"/>
      <protection/>
    </xf>
    <xf numFmtId="4" fontId="6" fillId="0" borderId="45" xfId="50" applyNumberFormat="1" applyFont="1" applyFill="1" applyBorder="1" applyAlignment="1">
      <alignment vertical="center" wrapText="1"/>
      <protection/>
    </xf>
    <xf numFmtId="171" fontId="4" fillId="24" borderId="12" xfId="51" applyNumberFormat="1" applyFont="1" applyFill="1" applyBorder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0" xfId="50" applyFont="1" applyFill="1" applyAlignment="1">
      <alignment horizontal="center" vertical="center"/>
      <protection/>
    </xf>
    <xf numFmtId="0" fontId="0" fillId="0" borderId="0" xfId="50" applyFont="1" applyFill="1" applyAlignment="1">
      <alignment horizontal="center" vertical="center"/>
      <protection/>
    </xf>
    <xf numFmtId="0" fontId="4" fillId="0" borderId="77" xfId="50" applyFont="1" applyFill="1" applyBorder="1" applyAlignment="1">
      <alignment horizontal="center" vertical="center"/>
      <protection/>
    </xf>
    <xf numFmtId="0" fontId="4" fillId="0" borderId="14" xfId="50" applyFont="1" applyFill="1" applyBorder="1" applyAlignment="1">
      <alignment horizontal="center" vertical="center"/>
      <protection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78" xfId="50" applyFont="1" applyFill="1" applyBorder="1" applyAlignment="1">
      <alignment horizontal="center" vertical="center"/>
      <protection/>
    </xf>
    <xf numFmtId="0" fontId="4" fillId="0" borderId="79" xfId="50" applyFont="1" applyFill="1" applyBorder="1" applyAlignment="1">
      <alignment horizontal="center" vertical="center"/>
      <protection/>
    </xf>
    <xf numFmtId="0" fontId="4" fillId="0" borderId="76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49" fontId="4" fillId="0" borderId="80" xfId="50" applyNumberFormat="1" applyFont="1" applyFill="1" applyBorder="1" applyAlignment="1">
      <alignment horizontal="center" vertical="center"/>
      <protection/>
    </xf>
    <xf numFmtId="49" fontId="4" fillId="0" borderId="28" xfId="50" applyNumberFormat="1" applyFont="1" applyFill="1" applyBorder="1" applyAlignment="1">
      <alignment horizontal="center" vertical="center"/>
      <protection/>
    </xf>
    <xf numFmtId="0" fontId="4" fillId="0" borderId="65" xfId="50" applyFont="1" applyFill="1" applyBorder="1" applyAlignment="1">
      <alignment horizontal="center" vertical="center"/>
      <protection/>
    </xf>
    <xf numFmtId="0" fontId="4" fillId="0" borderId="24" xfId="50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4" fillId="0" borderId="65" xfId="50" applyFont="1" applyBorder="1" applyAlignment="1">
      <alignment horizontal="center" vertical="center"/>
      <protection/>
    </xf>
    <xf numFmtId="0" fontId="4" fillId="0" borderId="48" xfId="50" applyFont="1" applyBorder="1" applyAlignment="1">
      <alignment horizontal="center" vertical="center"/>
      <protection/>
    </xf>
    <xf numFmtId="0" fontId="1" fillId="0" borderId="77" xfId="50" applyFont="1" applyBorder="1" applyAlignment="1">
      <alignment horizontal="center" vertical="center" textRotation="90" wrapText="1"/>
      <protection/>
    </xf>
    <xf numFmtId="0" fontId="1" fillId="0" borderId="15" xfId="50" applyFont="1" applyBorder="1" applyAlignment="1">
      <alignment horizontal="center" vertical="center" textRotation="90" wrapText="1"/>
      <protection/>
    </xf>
    <xf numFmtId="0" fontId="1" fillId="0" borderId="14" xfId="50" applyFont="1" applyBorder="1" applyAlignment="1">
      <alignment horizontal="center" vertical="center" textRotation="90" wrapText="1"/>
      <protection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33" xfId="50" applyFont="1" applyFill="1" applyBorder="1" applyAlignment="1">
      <alignment horizontal="center" vertical="center"/>
      <protection/>
    </xf>
    <xf numFmtId="0" fontId="4" fillId="0" borderId="34" xfId="50" applyFont="1" applyFill="1" applyBorder="1" applyAlignment="1">
      <alignment horizontal="center" vertical="center"/>
      <protection/>
    </xf>
    <xf numFmtId="0" fontId="4" fillId="0" borderId="66" xfId="50" applyFont="1" applyBorder="1" applyAlignment="1">
      <alignment horizontal="center" vertical="center"/>
      <protection/>
    </xf>
    <xf numFmtId="0" fontId="4" fillId="0" borderId="49" xfId="50" applyFont="1" applyBorder="1" applyAlignment="1">
      <alignment horizontal="center" vertical="center"/>
      <protection/>
    </xf>
    <xf numFmtId="0" fontId="4" fillId="0" borderId="80" xfId="50" applyFont="1" applyBorder="1" applyAlignment="1">
      <alignment horizontal="center" vertical="center"/>
      <protection/>
    </xf>
    <xf numFmtId="0" fontId="4" fillId="0" borderId="28" xfId="50" applyFont="1" applyBorder="1" applyAlignment="1">
      <alignment horizontal="center" vertical="center"/>
      <protection/>
    </xf>
    <xf numFmtId="0" fontId="4" fillId="0" borderId="77" xfId="50" applyFont="1" applyBorder="1" applyAlignment="1">
      <alignment horizontal="center" vertical="center"/>
      <protection/>
    </xf>
    <xf numFmtId="0" fontId="4" fillId="0" borderId="14" xfId="50" applyFont="1" applyBorder="1" applyAlignment="1">
      <alignment horizontal="center" vertical="center"/>
      <protection/>
    </xf>
    <xf numFmtId="49" fontId="4" fillId="0" borderId="81" xfId="50" applyNumberFormat="1" applyFont="1" applyBorder="1" applyAlignment="1">
      <alignment horizontal="center" vertical="center"/>
      <protection/>
    </xf>
    <xf numFmtId="49" fontId="4" fillId="0" borderId="54" xfId="50" applyNumberFormat="1" applyFont="1" applyBorder="1" applyAlignment="1">
      <alignment horizontal="center" vertical="center"/>
      <protection/>
    </xf>
    <xf numFmtId="0" fontId="4" fillId="0" borderId="81" xfId="50" applyFont="1" applyBorder="1" applyAlignment="1">
      <alignment horizontal="center" vertical="center"/>
      <protection/>
    </xf>
    <xf numFmtId="0" fontId="4" fillId="0" borderId="82" xfId="50" applyFont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 2" xfId="50"/>
    <cellStyle name="normální_Rozpis výdajů 03 bez PO 2 2" xfId="51"/>
    <cellStyle name="normální_Rozpis výdajů 03 bez PO_06 - OD" xfId="52"/>
    <cellStyle name="normální_Rozpočet 2005 (ZK)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3"/>
  <sheetViews>
    <sheetView zoomScalePageLayoutView="0" workbookViewId="0" topLeftCell="A1">
      <selection activeCell="D6" sqref="D6:D27"/>
    </sheetView>
  </sheetViews>
  <sheetFormatPr defaultColWidth="9.140625" defaultRowHeight="12.75"/>
  <cols>
    <col min="1" max="1" width="37.8515625" style="185" customWidth="1"/>
    <col min="2" max="2" width="7.421875" style="185" customWidth="1"/>
    <col min="3" max="4" width="12.8515625" style="185" customWidth="1"/>
    <col min="5" max="6" width="13.140625" style="185" bestFit="1" customWidth="1"/>
    <col min="7" max="16384" width="9.140625" style="185" customWidth="1"/>
  </cols>
  <sheetData>
    <row r="1" spans="1:6" ht="20.25">
      <c r="A1" s="403" t="s">
        <v>132</v>
      </c>
      <c r="B1" s="403"/>
      <c r="C1" s="403"/>
      <c r="D1" s="403"/>
      <c r="E1" s="403"/>
      <c r="F1" s="403"/>
    </row>
    <row r="2" ht="18" customHeight="1"/>
    <row r="3" spans="1:6" ht="16.5" customHeight="1">
      <c r="A3" s="404" t="s">
        <v>52</v>
      </c>
      <c r="B3" s="404"/>
      <c r="C3" s="404"/>
      <c r="D3" s="404"/>
      <c r="E3" s="404"/>
      <c r="F3" s="404"/>
    </row>
    <row r="4" ht="12.75" customHeight="1" thickBot="1"/>
    <row r="5" spans="1:6" ht="14.25" thickBot="1">
      <c r="A5" s="186" t="s">
        <v>1</v>
      </c>
      <c r="B5" s="187" t="s">
        <v>2</v>
      </c>
      <c r="C5" s="188" t="s">
        <v>113</v>
      </c>
      <c r="D5" s="189" t="s">
        <v>114</v>
      </c>
      <c r="E5" s="188" t="s">
        <v>0</v>
      </c>
      <c r="F5" s="190" t="s">
        <v>115</v>
      </c>
    </row>
    <row r="6" spans="1:6" ht="16.5" customHeight="1">
      <c r="A6" s="191" t="s">
        <v>9</v>
      </c>
      <c r="B6" s="192" t="s">
        <v>28</v>
      </c>
      <c r="C6" s="193">
        <f>C7+C8+C9</f>
        <v>2179932</v>
      </c>
      <c r="D6" s="194">
        <f>D7+D8+D9</f>
        <v>2340908.57</v>
      </c>
      <c r="E6" s="195">
        <f>SUM(E7:E9)</f>
        <v>6550</v>
      </c>
      <c r="F6" s="196">
        <f>SUM(F7:F9)</f>
        <v>2347458.57</v>
      </c>
    </row>
    <row r="7" spans="1:6" ht="15" customHeight="1">
      <c r="A7" s="197" t="s">
        <v>10</v>
      </c>
      <c r="B7" s="198" t="s">
        <v>11</v>
      </c>
      <c r="C7" s="199">
        <v>2122000</v>
      </c>
      <c r="D7" s="106">
        <v>2142880.66</v>
      </c>
      <c r="E7" s="200"/>
      <c r="F7" s="201">
        <f aca="true" t="shared" si="0" ref="F7:F23">D7+E7</f>
        <v>2142880.66</v>
      </c>
    </row>
    <row r="8" spans="1:6" ht="13.5">
      <c r="A8" s="197" t="s">
        <v>12</v>
      </c>
      <c r="B8" s="198" t="s">
        <v>13</v>
      </c>
      <c r="C8" s="199">
        <v>57932</v>
      </c>
      <c r="D8" s="106">
        <v>185267.15</v>
      </c>
      <c r="E8" s="200">
        <f>'příjmy OD'!J12</f>
        <v>6550</v>
      </c>
      <c r="F8" s="201">
        <f t="shared" si="0"/>
        <v>191817.15</v>
      </c>
    </row>
    <row r="9" spans="1:6" ht="13.5">
      <c r="A9" s="197" t="s">
        <v>14</v>
      </c>
      <c r="B9" s="198" t="s">
        <v>15</v>
      </c>
      <c r="C9" s="199">
        <v>0</v>
      </c>
      <c r="D9" s="106">
        <v>12760.76</v>
      </c>
      <c r="E9" s="200"/>
      <c r="F9" s="201">
        <f t="shared" si="0"/>
        <v>12760.76</v>
      </c>
    </row>
    <row r="10" spans="1:6" ht="13.5">
      <c r="A10" s="202" t="s">
        <v>16</v>
      </c>
      <c r="B10" s="198" t="s">
        <v>17</v>
      </c>
      <c r="C10" s="203">
        <f>C11+C16</f>
        <v>85842</v>
      </c>
      <c r="D10" s="107">
        <f>D11+D16</f>
        <v>4216001.09</v>
      </c>
      <c r="E10" s="204">
        <f>E11+E16</f>
        <v>1056.072</v>
      </c>
      <c r="F10" s="205">
        <f>F11+F16</f>
        <v>4217057.1620000005</v>
      </c>
    </row>
    <row r="11" spans="1:6" ht="13.5">
      <c r="A11" s="206" t="s">
        <v>54</v>
      </c>
      <c r="B11" s="198" t="s">
        <v>18</v>
      </c>
      <c r="C11" s="199">
        <f>SUM(C12:C15)</f>
        <v>85842</v>
      </c>
      <c r="D11" s="106">
        <f>SUM(D12:D15)</f>
        <v>4096711.38</v>
      </c>
      <c r="E11" s="207">
        <f>SUM(E12:E15)</f>
        <v>1056.072</v>
      </c>
      <c r="F11" s="201">
        <f>SUM(F12:F15)</f>
        <v>4097767.452</v>
      </c>
    </row>
    <row r="12" spans="1:6" ht="13.5">
      <c r="A12" s="206" t="s">
        <v>55</v>
      </c>
      <c r="B12" s="198" t="s">
        <v>19</v>
      </c>
      <c r="C12" s="208">
        <v>61072</v>
      </c>
      <c r="D12" s="106">
        <v>61072</v>
      </c>
      <c r="E12" s="200"/>
      <c r="F12" s="201">
        <f t="shared" si="0"/>
        <v>61072</v>
      </c>
    </row>
    <row r="13" spans="1:6" ht="13.5">
      <c r="A13" s="206" t="s">
        <v>56</v>
      </c>
      <c r="B13" s="198" t="s">
        <v>18</v>
      </c>
      <c r="C13" s="208">
        <v>0</v>
      </c>
      <c r="D13" s="106">
        <v>4003365.31</v>
      </c>
      <c r="E13" s="200"/>
      <c r="F13" s="201">
        <f>D13+E13</f>
        <v>4003365.31</v>
      </c>
    </row>
    <row r="14" spans="1:6" ht="13.5">
      <c r="A14" s="206" t="s">
        <v>64</v>
      </c>
      <c r="B14" s="198" t="s">
        <v>65</v>
      </c>
      <c r="C14" s="208">
        <v>0</v>
      </c>
      <c r="D14" s="106">
        <v>7504.07</v>
      </c>
      <c r="E14" s="200"/>
      <c r="F14" s="201">
        <f>D14+E14</f>
        <v>7504.07</v>
      </c>
    </row>
    <row r="15" spans="1:6" ht="13.5">
      <c r="A15" s="206" t="s">
        <v>57</v>
      </c>
      <c r="B15" s="198">
        <v>4121</v>
      </c>
      <c r="C15" s="208">
        <v>24770</v>
      </c>
      <c r="D15" s="106">
        <v>24770</v>
      </c>
      <c r="E15" s="200">
        <f>'příjmy OD'!J34</f>
        <v>1056.072</v>
      </c>
      <c r="F15" s="201">
        <f t="shared" si="0"/>
        <v>25826.072</v>
      </c>
    </row>
    <row r="16" spans="1:6" ht="13.5">
      <c r="A16" s="197" t="s">
        <v>29</v>
      </c>
      <c r="B16" s="198" t="s">
        <v>20</v>
      </c>
      <c r="C16" s="208">
        <f>SUM(C17:C19)</f>
        <v>0</v>
      </c>
      <c r="D16" s="106">
        <f>SUM(D17:D19)</f>
        <v>119289.71</v>
      </c>
      <c r="E16" s="207">
        <f>SUM(E17:E19)</f>
        <v>0</v>
      </c>
      <c r="F16" s="201">
        <f>SUM(F17:F19)</f>
        <v>119289.71</v>
      </c>
    </row>
    <row r="17" spans="1:6" ht="13.5">
      <c r="A17" s="197" t="s">
        <v>61</v>
      </c>
      <c r="B17" s="198" t="s">
        <v>20</v>
      </c>
      <c r="C17" s="208">
        <v>0</v>
      </c>
      <c r="D17" s="106">
        <v>115195.58</v>
      </c>
      <c r="E17" s="200"/>
      <c r="F17" s="201">
        <f t="shared" si="0"/>
        <v>115195.58</v>
      </c>
    </row>
    <row r="18" spans="1:6" ht="13.5">
      <c r="A18" s="206" t="s">
        <v>62</v>
      </c>
      <c r="B18" s="198">
        <v>4221</v>
      </c>
      <c r="C18" s="208">
        <v>0</v>
      </c>
      <c r="D18" s="106">
        <v>3738</v>
      </c>
      <c r="E18" s="200"/>
      <c r="F18" s="201">
        <f>D18+E18</f>
        <v>3738</v>
      </c>
    </row>
    <row r="19" spans="1:6" ht="13.5">
      <c r="A19" s="206" t="s">
        <v>66</v>
      </c>
      <c r="B19" s="198">
        <v>4232</v>
      </c>
      <c r="C19" s="208">
        <v>0</v>
      </c>
      <c r="D19" s="106">
        <v>356.13</v>
      </c>
      <c r="E19" s="200"/>
      <c r="F19" s="201">
        <f>D19+E19</f>
        <v>356.13</v>
      </c>
    </row>
    <row r="20" spans="1:6" ht="13.5">
      <c r="A20" s="202" t="s">
        <v>21</v>
      </c>
      <c r="B20" s="209" t="s">
        <v>30</v>
      </c>
      <c r="C20" s="203">
        <f>C6+C10</f>
        <v>2265774</v>
      </c>
      <c r="D20" s="107">
        <f>D6+D10</f>
        <v>6556909.66</v>
      </c>
      <c r="E20" s="210">
        <f>E6+E10</f>
        <v>7606.072</v>
      </c>
      <c r="F20" s="205">
        <f>F6+F10</f>
        <v>6564515.732000001</v>
      </c>
    </row>
    <row r="21" spans="1:6" ht="13.5">
      <c r="A21" s="202" t="s">
        <v>22</v>
      </c>
      <c r="B21" s="209" t="s">
        <v>23</v>
      </c>
      <c r="C21" s="203">
        <f>SUM(C22:C26)</f>
        <v>-96875</v>
      </c>
      <c r="D21" s="107">
        <f>SUM(D22:D26)</f>
        <v>1072090.47</v>
      </c>
      <c r="E21" s="210">
        <f>SUM(E22:E26)</f>
        <v>0</v>
      </c>
      <c r="F21" s="211">
        <f>SUM(F22:F26)</f>
        <v>1072090.47</v>
      </c>
    </row>
    <row r="22" spans="1:6" ht="13.5">
      <c r="A22" s="206" t="s">
        <v>133</v>
      </c>
      <c r="B22" s="198" t="s">
        <v>24</v>
      </c>
      <c r="C22" s="208">
        <v>0</v>
      </c>
      <c r="D22" s="106">
        <v>88242.1</v>
      </c>
      <c r="E22" s="212"/>
      <c r="F22" s="201">
        <f t="shared" si="0"/>
        <v>88242.1</v>
      </c>
    </row>
    <row r="23" spans="1:6" ht="13.5">
      <c r="A23" s="206" t="s">
        <v>134</v>
      </c>
      <c r="B23" s="198" t="s">
        <v>24</v>
      </c>
      <c r="C23" s="208">
        <v>0</v>
      </c>
      <c r="D23" s="106">
        <v>202563.47</v>
      </c>
      <c r="E23" s="213"/>
      <c r="F23" s="201">
        <f t="shared" si="0"/>
        <v>202563.47</v>
      </c>
    </row>
    <row r="24" spans="1:6" ht="13.5">
      <c r="A24" s="206" t="s">
        <v>135</v>
      </c>
      <c r="B24" s="198" t="s">
        <v>24</v>
      </c>
      <c r="C24" s="208">
        <v>0</v>
      </c>
      <c r="D24" s="106">
        <v>878159.9</v>
      </c>
      <c r="E24" s="213"/>
      <c r="F24" s="201">
        <f>D24+E24</f>
        <v>878159.9</v>
      </c>
    </row>
    <row r="25" spans="1:6" ht="13.5">
      <c r="A25" s="206" t="s">
        <v>58</v>
      </c>
      <c r="B25" s="198" t="s">
        <v>59</v>
      </c>
      <c r="C25" s="208">
        <v>0</v>
      </c>
      <c r="D25" s="106">
        <v>0</v>
      </c>
      <c r="E25" s="214"/>
      <c r="F25" s="201">
        <f>D25+E25</f>
        <v>0</v>
      </c>
    </row>
    <row r="26" spans="1:6" ht="14.25" thickBot="1">
      <c r="A26" s="206" t="s">
        <v>63</v>
      </c>
      <c r="B26" s="198">
        <v>8124</v>
      </c>
      <c r="C26" s="208">
        <v>-96875</v>
      </c>
      <c r="D26" s="106">
        <v>-96875</v>
      </c>
      <c r="E26" s="213"/>
      <c r="F26" s="201">
        <f>D26+E26</f>
        <v>-96875</v>
      </c>
    </row>
    <row r="27" spans="1:6" ht="14.25" thickBot="1">
      <c r="A27" s="215" t="s">
        <v>25</v>
      </c>
      <c r="B27" s="216"/>
      <c r="C27" s="217">
        <f>C21+C10+C6</f>
        <v>2168899</v>
      </c>
      <c r="D27" s="218">
        <f>D21+D10+D6</f>
        <v>7629000.129999999</v>
      </c>
      <c r="E27" s="219">
        <f>E6+E10+E21</f>
        <v>7606.072</v>
      </c>
      <c r="F27" s="220">
        <f>D27+E27</f>
        <v>7636606.201999999</v>
      </c>
    </row>
    <row r="29" ht="9.75">
      <c r="E29" s="221"/>
    </row>
    <row r="30" spans="1:6" ht="17.25">
      <c r="A30" s="404" t="s">
        <v>53</v>
      </c>
      <c r="B30" s="404"/>
      <c r="C30" s="404"/>
      <c r="D30" s="404"/>
      <c r="E30" s="404"/>
      <c r="F30" s="404"/>
    </row>
    <row r="31" spans="1:6" ht="12" customHeight="1" thickBot="1">
      <c r="A31" s="21"/>
      <c r="B31" s="21"/>
      <c r="C31" s="21"/>
      <c r="D31" s="222"/>
      <c r="E31" s="21"/>
      <c r="F31" s="21"/>
    </row>
    <row r="32" spans="1:6" ht="14.25" thickBot="1">
      <c r="A32" s="223" t="s">
        <v>31</v>
      </c>
      <c r="B32" s="189" t="s">
        <v>2</v>
      </c>
      <c r="C32" s="188" t="s">
        <v>113</v>
      </c>
      <c r="D32" s="188" t="s">
        <v>114</v>
      </c>
      <c r="E32" s="188" t="s">
        <v>0</v>
      </c>
      <c r="F32" s="190" t="s">
        <v>115</v>
      </c>
    </row>
    <row r="33" spans="1:6" ht="13.5">
      <c r="A33" s="224" t="s">
        <v>32</v>
      </c>
      <c r="B33" s="225" t="s">
        <v>33</v>
      </c>
      <c r="C33" s="226">
        <v>30454</v>
      </c>
      <c r="D33" s="226">
        <v>27594</v>
      </c>
      <c r="E33" s="226"/>
      <c r="F33" s="227">
        <f>D33+E33</f>
        <v>27594</v>
      </c>
    </row>
    <row r="34" spans="1:6" ht="13.5">
      <c r="A34" s="18" t="s">
        <v>34</v>
      </c>
      <c r="B34" s="19" t="s">
        <v>33</v>
      </c>
      <c r="C34" s="106">
        <v>213803.25</v>
      </c>
      <c r="D34" s="106">
        <v>216114.09</v>
      </c>
      <c r="E34" s="226"/>
      <c r="F34" s="227">
        <f>D34+E34</f>
        <v>216114.09</v>
      </c>
    </row>
    <row r="35" spans="1:6" ht="13.5">
      <c r="A35" s="18" t="s">
        <v>35</v>
      </c>
      <c r="B35" s="19" t="s">
        <v>33</v>
      </c>
      <c r="C35" s="106">
        <v>870010</v>
      </c>
      <c r="D35" s="106">
        <v>880338.01</v>
      </c>
      <c r="E35" s="226"/>
      <c r="F35" s="227">
        <f aca="true" t="shared" si="1" ref="F35:F50">D35+E35</f>
        <v>880338.01</v>
      </c>
    </row>
    <row r="36" spans="1:6" ht="13.5">
      <c r="A36" s="18" t="s">
        <v>36</v>
      </c>
      <c r="B36" s="19" t="s">
        <v>33</v>
      </c>
      <c r="C36" s="106">
        <v>592559.15</v>
      </c>
      <c r="D36" s="106">
        <v>735446.43</v>
      </c>
      <c r="E36" s="228">
        <f>'91406'!I7</f>
        <v>7606.072</v>
      </c>
      <c r="F36" s="227">
        <f>D36+E36</f>
        <v>743052.5020000001</v>
      </c>
    </row>
    <row r="37" spans="1:6" ht="13.5">
      <c r="A37" s="18" t="s">
        <v>37</v>
      </c>
      <c r="B37" s="19" t="s">
        <v>33</v>
      </c>
      <c r="C37" s="106">
        <v>0</v>
      </c>
      <c r="D37" s="106">
        <v>3507182.88</v>
      </c>
      <c r="E37" s="108"/>
      <c r="F37" s="227">
        <f>D37+E37</f>
        <v>3507182.88</v>
      </c>
    </row>
    <row r="38" spans="1:6" ht="13.5">
      <c r="A38" s="18" t="s">
        <v>136</v>
      </c>
      <c r="B38" s="19" t="s">
        <v>33</v>
      </c>
      <c r="C38" s="106">
        <v>40847</v>
      </c>
      <c r="D38" s="106">
        <v>262575.74</v>
      </c>
      <c r="E38" s="108"/>
      <c r="F38" s="227">
        <f>D38+E38</f>
        <v>262575.74</v>
      </c>
    </row>
    <row r="39" spans="1:6" ht="13.5">
      <c r="A39" s="18" t="s">
        <v>38</v>
      </c>
      <c r="B39" s="19" t="s">
        <v>33</v>
      </c>
      <c r="C39" s="106">
        <v>21210</v>
      </c>
      <c r="D39" s="106">
        <v>19494.15</v>
      </c>
      <c r="E39" s="108"/>
      <c r="F39" s="227">
        <f>D39+E39</f>
        <v>19494.15</v>
      </c>
    </row>
    <row r="40" spans="1:6" ht="13.5">
      <c r="A40" s="18" t="s">
        <v>39</v>
      </c>
      <c r="B40" s="19" t="s">
        <v>40</v>
      </c>
      <c r="C40" s="106">
        <v>191745</v>
      </c>
      <c r="D40" s="106">
        <v>709026.22</v>
      </c>
      <c r="E40" s="228"/>
      <c r="F40" s="227">
        <f>D40+E40</f>
        <v>709026.22</v>
      </c>
    </row>
    <row r="41" spans="1:6" ht="13.5">
      <c r="A41" s="18" t="s">
        <v>41</v>
      </c>
      <c r="B41" s="19" t="s">
        <v>40</v>
      </c>
      <c r="C41" s="106">
        <v>0</v>
      </c>
      <c r="D41" s="106">
        <v>0</v>
      </c>
      <c r="E41" s="108"/>
      <c r="F41" s="227">
        <f t="shared" si="1"/>
        <v>0</v>
      </c>
    </row>
    <row r="42" spans="1:6" ht="13.5">
      <c r="A42" s="18" t="s">
        <v>42</v>
      </c>
      <c r="B42" s="19" t="s">
        <v>43</v>
      </c>
      <c r="C42" s="106">
        <v>142850.6</v>
      </c>
      <c r="D42" s="106">
        <v>1063435.89</v>
      </c>
      <c r="E42" s="228"/>
      <c r="F42" s="227">
        <f t="shared" si="1"/>
        <v>1063435.89</v>
      </c>
    </row>
    <row r="43" spans="1:8" ht="13.5">
      <c r="A43" s="18" t="s">
        <v>44</v>
      </c>
      <c r="B43" s="19" t="s">
        <v>43</v>
      </c>
      <c r="C43" s="106">
        <v>43995</v>
      </c>
      <c r="D43" s="106">
        <v>43995</v>
      </c>
      <c r="E43" s="226"/>
      <c r="F43" s="227">
        <f t="shared" si="1"/>
        <v>43995</v>
      </c>
      <c r="H43" s="221"/>
    </row>
    <row r="44" spans="1:6" ht="13.5">
      <c r="A44" s="18" t="s">
        <v>45</v>
      </c>
      <c r="B44" s="19" t="s">
        <v>33</v>
      </c>
      <c r="C44" s="106">
        <v>3425</v>
      </c>
      <c r="D44" s="106">
        <v>5278.19</v>
      </c>
      <c r="E44" s="226"/>
      <c r="F44" s="227">
        <f t="shared" si="1"/>
        <v>5278.19</v>
      </c>
    </row>
    <row r="45" spans="1:6" ht="13.5">
      <c r="A45" s="18" t="s">
        <v>71</v>
      </c>
      <c r="B45" s="19" t="s">
        <v>43</v>
      </c>
      <c r="C45" s="106">
        <v>0</v>
      </c>
      <c r="D45" s="106">
        <v>76679.09</v>
      </c>
      <c r="E45" s="226"/>
      <c r="F45" s="227">
        <f t="shared" si="1"/>
        <v>76679.09</v>
      </c>
    </row>
    <row r="46" spans="1:6" ht="13.5">
      <c r="A46" s="18" t="s">
        <v>46</v>
      </c>
      <c r="B46" s="19" t="s">
        <v>43</v>
      </c>
      <c r="C46" s="106">
        <v>0</v>
      </c>
      <c r="D46" s="106">
        <v>5000</v>
      </c>
      <c r="E46" s="226"/>
      <c r="F46" s="227">
        <f t="shared" si="1"/>
        <v>5000</v>
      </c>
    </row>
    <row r="47" spans="1:6" ht="13.5">
      <c r="A47" s="18" t="s">
        <v>47</v>
      </c>
      <c r="B47" s="19" t="s">
        <v>43</v>
      </c>
      <c r="C47" s="106">
        <v>18000</v>
      </c>
      <c r="D47" s="106">
        <v>72712.56</v>
      </c>
      <c r="E47" s="226"/>
      <c r="F47" s="227">
        <f t="shared" si="1"/>
        <v>72712.56</v>
      </c>
    </row>
    <row r="48" spans="1:6" ht="13.5">
      <c r="A48" s="18" t="s">
        <v>48</v>
      </c>
      <c r="B48" s="19" t="s">
        <v>43</v>
      </c>
      <c r="C48" s="106">
        <v>0</v>
      </c>
      <c r="D48" s="106">
        <v>4006.28</v>
      </c>
      <c r="E48" s="226"/>
      <c r="F48" s="227">
        <f t="shared" si="1"/>
        <v>4006.28</v>
      </c>
    </row>
    <row r="49" spans="1:6" ht="13.5">
      <c r="A49" s="18" t="s">
        <v>49</v>
      </c>
      <c r="B49" s="19" t="s">
        <v>43</v>
      </c>
      <c r="C49" s="106">
        <v>0</v>
      </c>
      <c r="D49" s="106">
        <v>121.6</v>
      </c>
      <c r="E49" s="226"/>
      <c r="F49" s="227">
        <f t="shared" si="1"/>
        <v>121.6</v>
      </c>
    </row>
    <row r="50" spans="1:6" ht="14.25" thickBot="1">
      <c r="A50" s="229" t="s">
        <v>50</v>
      </c>
      <c r="B50" s="230" t="s">
        <v>43</v>
      </c>
      <c r="C50" s="231">
        <v>0</v>
      </c>
      <c r="D50" s="231">
        <v>0</v>
      </c>
      <c r="E50" s="232"/>
      <c r="F50" s="233">
        <f t="shared" si="1"/>
        <v>0</v>
      </c>
    </row>
    <row r="51" spans="1:6" ht="14.25" thickBot="1">
      <c r="A51" s="234" t="s">
        <v>51</v>
      </c>
      <c r="B51" s="235"/>
      <c r="C51" s="218">
        <f>SUM(C33:C50)</f>
        <v>2168899</v>
      </c>
      <c r="D51" s="218">
        <f>SUM(D33:D50)</f>
        <v>7629000.13</v>
      </c>
      <c r="E51" s="236">
        <f>SUM(E33:E50)</f>
        <v>7606.072</v>
      </c>
      <c r="F51" s="220">
        <f>SUM(F33:F50)</f>
        <v>7636606.202</v>
      </c>
    </row>
    <row r="53" ht="9.75">
      <c r="E53" s="221"/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66929133858267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V57"/>
  <sheetViews>
    <sheetView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6" sqref="J6"/>
    </sheetView>
  </sheetViews>
  <sheetFormatPr defaultColWidth="9.140625" defaultRowHeight="12.75"/>
  <cols>
    <col min="1" max="1" width="4.7109375" style="25" customWidth="1"/>
    <col min="2" max="2" width="3.00390625" style="25" customWidth="1"/>
    <col min="3" max="3" width="9.00390625" style="25" customWidth="1"/>
    <col min="4" max="4" width="4.28125" style="25" customWidth="1"/>
    <col min="5" max="5" width="5.28125" style="25" customWidth="1"/>
    <col min="6" max="6" width="7.421875" style="25" customWidth="1"/>
    <col min="7" max="7" width="41.421875" style="25" customWidth="1"/>
    <col min="8" max="8" width="8.00390625" style="25" customWidth="1"/>
    <col min="9" max="9" width="8.7109375" style="25" customWidth="1"/>
    <col min="10" max="10" width="8.421875" style="25" customWidth="1"/>
    <col min="11" max="11" width="9.00390625" style="25" customWidth="1"/>
    <col min="12" max="16384" width="8.8515625" style="25" customWidth="1"/>
  </cols>
  <sheetData>
    <row r="1" spans="1:11" ht="17.25">
      <c r="A1" s="405" t="s">
        <v>116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</row>
    <row r="2" spans="1:11" ht="17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406" t="s">
        <v>77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</row>
    <row r="4" spans="1:11" ht="13.5" thickBot="1">
      <c r="A4" s="26"/>
      <c r="B4" s="26"/>
      <c r="C4" s="26"/>
      <c r="D4" s="26"/>
      <c r="E4" s="26"/>
      <c r="F4" s="26"/>
      <c r="G4" s="26"/>
      <c r="H4" s="26"/>
      <c r="I4" s="27"/>
      <c r="K4" s="27" t="s">
        <v>67</v>
      </c>
    </row>
    <row r="5" spans="1:11" ht="13.5" thickBot="1">
      <c r="A5" s="415" t="s">
        <v>78</v>
      </c>
      <c r="B5" s="417" t="s">
        <v>4</v>
      </c>
      <c r="C5" s="417" t="s">
        <v>6</v>
      </c>
      <c r="D5" s="417" t="s">
        <v>7</v>
      </c>
      <c r="E5" s="417" t="s">
        <v>8</v>
      </c>
      <c r="F5" s="417" t="s">
        <v>68</v>
      </c>
      <c r="G5" s="411" t="s">
        <v>117</v>
      </c>
      <c r="H5" s="413" t="s">
        <v>113</v>
      </c>
      <c r="I5" s="407" t="s">
        <v>114</v>
      </c>
      <c r="J5" s="409" t="s">
        <v>225</v>
      </c>
      <c r="K5" s="410"/>
    </row>
    <row r="6" spans="1:11" ht="13.5" thickBot="1">
      <c r="A6" s="416"/>
      <c r="B6" s="418"/>
      <c r="C6" s="418"/>
      <c r="D6" s="418"/>
      <c r="E6" s="418"/>
      <c r="F6" s="419"/>
      <c r="G6" s="412"/>
      <c r="H6" s="414"/>
      <c r="I6" s="408"/>
      <c r="J6" s="28" t="s">
        <v>26</v>
      </c>
      <c r="K6" s="29" t="s">
        <v>115</v>
      </c>
    </row>
    <row r="7" spans="1:256" ht="13.5" thickBot="1">
      <c r="A7" s="30" t="s">
        <v>3</v>
      </c>
      <c r="B7" s="31" t="s">
        <v>5</v>
      </c>
      <c r="C7" s="32" t="s">
        <v>3</v>
      </c>
      <c r="D7" s="1" t="s">
        <v>3</v>
      </c>
      <c r="E7" s="1" t="s">
        <v>3</v>
      </c>
      <c r="F7" s="33"/>
      <c r="G7" s="34" t="s">
        <v>79</v>
      </c>
      <c r="H7" s="3">
        <f>H8+H12+H31+H34+H51</f>
        <v>29930</v>
      </c>
      <c r="I7" s="2">
        <f>I8+I12+I31+I34+I51</f>
        <v>398519.78293</v>
      </c>
      <c r="J7" s="237">
        <f>J8+J12+J31+J34+J51</f>
        <v>7606.072</v>
      </c>
      <c r="K7" s="2">
        <f>K8+K12+K31+K34+K51</f>
        <v>406125.85493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13.5" thickBot="1">
      <c r="A8" s="371" t="s">
        <v>3</v>
      </c>
      <c r="B8" s="372" t="s">
        <v>5</v>
      </c>
      <c r="C8" s="373" t="s">
        <v>3</v>
      </c>
      <c r="D8" s="374" t="s">
        <v>3</v>
      </c>
      <c r="E8" s="374" t="s">
        <v>11</v>
      </c>
      <c r="F8" s="375"/>
      <c r="G8" s="376" t="s">
        <v>80</v>
      </c>
      <c r="H8" s="115">
        <f>H9+H10+H11</f>
        <v>160</v>
      </c>
      <c r="I8" s="116">
        <f>I9+I10+I11</f>
        <v>545</v>
      </c>
      <c r="J8" s="117">
        <f>J9+J10+J11</f>
        <v>0</v>
      </c>
      <c r="K8" s="118">
        <f>K9+K10+K11</f>
        <v>545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ht="12.75">
      <c r="A9" s="119" t="s">
        <v>81</v>
      </c>
      <c r="B9" s="120" t="s">
        <v>27</v>
      </c>
      <c r="C9" s="121" t="s">
        <v>3</v>
      </c>
      <c r="D9" s="120" t="s">
        <v>3</v>
      </c>
      <c r="E9" s="122">
        <v>1353</v>
      </c>
      <c r="F9" s="123"/>
      <c r="G9" s="124" t="s">
        <v>216</v>
      </c>
      <c r="H9" s="125">
        <v>0</v>
      </c>
      <c r="I9" s="126">
        <v>10</v>
      </c>
      <c r="J9" s="126"/>
      <c r="K9" s="127">
        <f>I9+J9</f>
        <v>10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ht="12.75">
      <c r="A10" s="353" t="s">
        <v>81</v>
      </c>
      <c r="B10" s="49" t="s">
        <v>27</v>
      </c>
      <c r="C10" s="377" t="s">
        <v>3</v>
      </c>
      <c r="D10" s="49" t="s">
        <v>3</v>
      </c>
      <c r="E10" s="50">
        <v>1354</v>
      </c>
      <c r="F10" s="356"/>
      <c r="G10" s="378" t="s">
        <v>118</v>
      </c>
      <c r="H10" s="379">
        <v>0</v>
      </c>
      <c r="I10" s="357">
        <f>198+53.4+123.6</f>
        <v>375</v>
      </c>
      <c r="J10" s="380"/>
      <c r="K10" s="112">
        <f>I10+J10</f>
        <v>375</v>
      </c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</row>
    <row r="11" spans="1:256" ht="13.5" thickBot="1">
      <c r="A11" s="46" t="s">
        <v>81</v>
      </c>
      <c r="B11" s="47" t="s">
        <v>27</v>
      </c>
      <c r="C11" s="48" t="s">
        <v>3</v>
      </c>
      <c r="D11" s="49" t="s">
        <v>3</v>
      </c>
      <c r="E11" s="50">
        <v>1361</v>
      </c>
      <c r="F11" s="51"/>
      <c r="G11" s="52" t="s">
        <v>82</v>
      </c>
      <c r="H11" s="53">
        <v>160</v>
      </c>
      <c r="I11" s="54">
        <v>160</v>
      </c>
      <c r="J11" s="55"/>
      <c r="K11" s="6">
        <f>I11+J11</f>
        <v>160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ht="13.5" thickBot="1">
      <c r="A12" s="36" t="s">
        <v>3</v>
      </c>
      <c r="B12" s="37" t="s">
        <v>5</v>
      </c>
      <c r="C12" s="38" t="s">
        <v>3</v>
      </c>
      <c r="D12" s="39" t="s">
        <v>3</v>
      </c>
      <c r="E12" s="39" t="s">
        <v>13</v>
      </c>
      <c r="F12" s="40"/>
      <c r="G12" s="41" t="s">
        <v>83</v>
      </c>
      <c r="H12" s="42">
        <f>H13+H14+H16+H17+H18+H20+H21+H22+H27+H29</f>
        <v>5000</v>
      </c>
      <c r="I12" s="43">
        <f>I13+I14+I16+I17+I18+I20+I21+I22+I27+I29</f>
        <v>46887.548</v>
      </c>
      <c r="J12" s="44">
        <f>J13+J14+J16+J17+J18+J20+J21+J22+J27+J29</f>
        <v>6550</v>
      </c>
      <c r="K12" s="45">
        <f>K13+K14+K16+K17+K18+K20+K21+K22+K27+K29</f>
        <v>53437.548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ht="13.5" thickBot="1">
      <c r="A13" s="56" t="s">
        <v>81</v>
      </c>
      <c r="B13" s="57" t="s">
        <v>27</v>
      </c>
      <c r="C13" s="58" t="s">
        <v>3</v>
      </c>
      <c r="D13" s="129">
        <v>2229</v>
      </c>
      <c r="E13" s="59">
        <v>2119</v>
      </c>
      <c r="F13" s="60"/>
      <c r="G13" s="61" t="s">
        <v>84</v>
      </c>
      <c r="H13" s="62">
        <v>3000</v>
      </c>
      <c r="I13" s="62">
        <v>3000</v>
      </c>
      <c r="J13" s="20"/>
      <c r="K13" s="63">
        <f>I13+J13</f>
        <v>3000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12.75">
      <c r="A14" s="130" t="s">
        <v>81</v>
      </c>
      <c r="B14" s="131" t="s">
        <v>5</v>
      </c>
      <c r="C14" s="132" t="s">
        <v>119</v>
      </c>
      <c r="D14" s="133" t="s">
        <v>3</v>
      </c>
      <c r="E14" s="133" t="s">
        <v>3</v>
      </c>
      <c r="F14" s="133" t="s">
        <v>3</v>
      </c>
      <c r="G14" s="103" t="s">
        <v>120</v>
      </c>
      <c r="H14" s="134">
        <f>SUM(H15:H15)</f>
        <v>0</v>
      </c>
      <c r="I14" s="134">
        <f>SUM(I15:I15)</f>
        <v>19.108</v>
      </c>
      <c r="J14" s="135">
        <f>SUM(J15:J15)</f>
        <v>0</v>
      </c>
      <c r="K14" s="134">
        <f>SUM(K15:K15)</f>
        <v>19.108</v>
      </c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  <c r="IV14" s="128"/>
    </row>
    <row r="15" spans="1:256" ht="13.5" thickBot="1">
      <c r="A15" s="136"/>
      <c r="B15" s="137"/>
      <c r="C15" s="138"/>
      <c r="D15" s="139">
        <v>2299</v>
      </c>
      <c r="E15" s="139">
        <v>2211</v>
      </c>
      <c r="F15" s="140"/>
      <c r="G15" s="141" t="s">
        <v>121</v>
      </c>
      <c r="H15" s="142">
        <v>0</v>
      </c>
      <c r="I15" s="321">
        <v>19.108</v>
      </c>
      <c r="J15" s="143"/>
      <c r="K15" s="114">
        <f>I15+J15</f>
        <v>19.108</v>
      </c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  <c r="IV15" s="128"/>
    </row>
    <row r="16" spans="1:256" ht="13.5" thickBot="1">
      <c r="A16" s="362" t="s">
        <v>81</v>
      </c>
      <c r="B16" s="363" t="s">
        <v>27</v>
      </c>
      <c r="C16" s="364" t="s">
        <v>3</v>
      </c>
      <c r="D16" s="365">
        <v>2299</v>
      </c>
      <c r="E16" s="366">
        <v>2211</v>
      </c>
      <c r="F16" s="367"/>
      <c r="G16" s="368" t="s">
        <v>215</v>
      </c>
      <c r="H16" s="175">
        <v>0</v>
      </c>
      <c r="I16" s="369">
        <v>21</v>
      </c>
      <c r="J16" s="370"/>
      <c r="K16" s="369">
        <f>I16+J16</f>
        <v>21</v>
      </c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  <c r="IV16" s="128"/>
    </row>
    <row r="17" spans="1:256" ht="13.5" thickBot="1">
      <c r="A17" s="46" t="s">
        <v>81</v>
      </c>
      <c r="B17" s="64" t="s">
        <v>27</v>
      </c>
      <c r="C17" s="65" t="s">
        <v>3</v>
      </c>
      <c r="D17" s="144">
        <v>2299</v>
      </c>
      <c r="E17" s="66">
        <v>2212</v>
      </c>
      <c r="F17" s="67"/>
      <c r="G17" s="68" t="s">
        <v>122</v>
      </c>
      <c r="H17" s="69">
        <v>2000</v>
      </c>
      <c r="I17" s="381">
        <f>2000+600+741.315</f>
        <v>3341.315</v>
      </c>
      <c r="J17" s="145"/>
      <c r="K17" s="6">
        <f>I17+J17</f>
        <v>3341.315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ht="20.25">
      <c r="A18" s="146" t="s">
        <v>123</v>
      </c>
      <c r="B18" s="133" t="s">
        <v>5</v>
      </c>
      <c r="C18" s="147" t="s">
        <v>124</v>
      </c>
      <c r="D18" s="75" t="s">
        <v>3</v>
      </c>
      <c r="E18" s="148" t="s">
        <v>3</v>
      </c>
      <c r="F18" s="75" t="s">
        <v>3</v>
      </c>
      <c r="G18" s="149" t="s">
        <v>125</v>
      </c>
      <c r="H18" s="76">
        <f>SUM(H19:H19)</f>
        <v>0</v>
      </c>
      <c r="I18" s="76">
        <f>SUM(I19:I19)</f>
        <v>8533.57</v>
      </c>
      <c r="J18" s="76">
        <f>SUM(J19:J19)</f>
        <v>0</v>
      </c>
      <c r="K18" s="77">
        <f>SUM(K19:K19)</f>
        <v>8533.57</v>
      </c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  <c r="IV18" s="128"/>
    </row>
    <row r="19" spans="1:256" ht="13.5" thickBot="1">
      <c r="A19" s="71"/>
      <c r="B19" s="72"/>
      <c r="C19" s="73"/>
      <c r="D19" s="150">
        <v>2212</v>
      </c>
      <c r="E19" s="66">
        <v>2229</v>
      </c>
      <c r="F19" s="151"/>
      <c r="G19" s="68" t="s">
        <v>85</v>
      </c>
      <c r="H19" s="69">
        <v>0</v>
      </c>
      <c r="I19" s="152">
        <v>8533.57</v>
      </c>
      <c r="J19" s="152"/>
      <c r="K19" s="153">
        <f>I19+J19</f>
        <v>8533.57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  <c r="IV19" s="128"/>
    </row>
    <row r="20" spans="1:256" ht="13.5" thickBot="1">
      <c r="A20" s="362" t="s">
        <v>81</v>
      </c>
      <c r="B20" s="64" t="s">
        <v>27</v>
      </c>
      <c r="C20" s="65" t="s">
        <v>3</v>
      </c>
      <c r="D20" s="144">
        <v>2223</v>
      </c>
      <c r="E20" s="66">
        <v>2321</v>
      </c>
      <c r="F20" s="67"/>
      <c r="G20" s="68" t="s">
        <v>218</v>
      </c>
      <c r="H20" s="69">
        <v>0</v>
      </c>
      <c r="I20" s="369">
        <v>4.25</v>
      </c>
      <c r="J20" s="370"/>
      <c r="K20" s="369">
        <f>I20+J20</f>
        <v>4.25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ht="13.5" thickBot="1">
      <c r="A21" s="46" t="s">
        <v>81</v>
      </c>
      <c r="B21" s="64" t="s">
        <v>27</v>
      </c>
      <c r="C21" s="65" t="s">
        <v>3</v>
      </c>
      <c r="D21" s="144">
        <v>6172</v>
      </c>
      <c r="E21" s="66">
        <v>2322</v>
      </c>
      <c r="F21" s="67"/>
      <c r="G21" s="68" t="s">
        <v>219</v>
      </c>
      <c r="H21" s="69">
        <v>0</v>
      </c>
      <c r="I21" s="369">
        <v>35.995</v>
      </c>
      <c r="J21" s="370"/>
      <c r="K21" s="369">
        <f>I21+J21</f>
        <v>35.995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ht="12.75">
      <c r="A22" s="154" t="s">
        <v>81</v>
      </c>
      <c r="B22" s="78" t="s">
        <v>27</v>
      </c>
      <c r="C22" s="155" t="s">
        <v>3</v>
      </c>
      <c r="D22" s="79" t="s">
        <v>3</v>
      </c>
      <c r="E22" s="80">
        <v>2324</v>
      </c>
      <c r="F22" s="133" t="s">
        <v>3</v>
      </c>
      <c r="G22" s="81" t="s">
        <v>86</v>
      </c>
      <c r="H22" s="156">
        <f>SUM(H23:H26)</f>
        <v>0</v>
      </c>
      <c r="I22" s="76">
        <f>SUM(I23:I26)</f>
        <v>10932.31</v>
      </c>
      <c r="J22" s="76">
        <f>SUM(J23:J26)</f>
        <v>0</v>
      </c>
      <c r="K22" s="77">
        <f>SUM(K23:K26)</f>
        <v>10932.31</v>
      </c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  <c r="IV22" s="157"/>
    </row>
    <row r="23" spans="1:256" ht="12.75">
      <c r="A23" s="158"/>
      <c r="B23" s="57"/>
      <c r="C23" s="159"/>
      <c r="D23" s="160">
        <v>2221</v>
      </c>
      <c r="E23" s="82"/>
      <c r="F23" s="161"/>
      <c r="G23" s="83" t="s">
        <v>87</v>
      </c>
      <c r="H23" s="162">
        <v>0</v>
      </c>
      <c r="I23" s="306">
        <v>6059.498</v>
      </c>
      <c r="J23" s="163"/>
      <c r="K23" s="113">
        <f>I23+J23</f>
        <v>6059.498</v>
      </c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  <c r="IL23" s="128"/>
      <c r="IM23" s="128"/>
      <c r="IN23" s="128"/>
      <c r="IO23" s="128"/>
      <c r="IP23" s="128"/>
      <c r="IQ23" s="128"/>
      <c r="IR23" s="128"/>
      <c r="IS23" s="128"/>
      <c r="IT23" s="128"/>
      <c r="IU23" s="128"/>
      <c r="IV23" s="157"/>
    </row>
    <row r="24" spans="1:256" ht="12.75">
      <c r="A24" s="158"/>
      <c r="B24" s="57"/>
      <c r="C24" s="159"/>
      <c r="D24" s="160">
        <v>2223</v>
      </c>
      <c r="E24" s="82"/>
      <c r="F24" s="161"/>
      <c r="G24" s="83" t="s">
        <v>217</v>
      </c>
      <c r="H24" s="162">
        <v>0</v>
      </c>
      <c r="I24" s="113">
        <v>2.769</v>
      </c>
      <c r="J24" s="163"/>
      <c r="K24" s="113">
        <f>I24+J24</f>
        <v>2.769</v>
      </c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  <c r="IV24" s="157"/>
    </row>
    <row r="25" spans="1:256" ht="12.75">
      <c r="A25" s="158"/>
      <c r="B25" s="57"/>
      <c r="C25" s="159"/>
      <c r="D25" s="160">
        <v>2242</v>
      </c>
      <c r="E25" s="82"/>
      <c r="F25" s="161"/>
      <c r="G25" s="83" t="s">
        <v>88</v>
      </c>
      <c r="H25" s="162">
        <v>0</v>
      </c>
      <c r="I25" s="306">
        <v>4731.511</v>
      </c>
      <c r="J25" s="163"/>
      <c r="K25" s="113">
        <f>I25+J25</f>
        <v>4731.511</v>
      </c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  <c r="IH25" s="128"/>
      <c r="II25" s="128"/>
      <c r="IJ25" s="128"/>
      <c r="IK25" s="128"/>
      <c r="IL25" s="128"/>
      <c r="IM25" s="128"/>
      <c r="IN25" s="128"/>
      <c r="IO25" s="128"/>
      <c r="IP25" s="128"/>
      <c r="IQ25" s="128"/>
      <c r="IR25" s="128"/>
      <c r="IS25" s="128"/>
      <c r="IT25" s="128"/>
      <c r="IU25" s="128"/>
      <c r="IV25" s="157"/>
    </row>
    <row r="26" spans="1:256" ht="13.5" thickBot="1">
      <c r="A26" s="353"/>
      <c r="B26" s="354"/>
      <c r="C26" s="355"/>
      <c r="D26" s="358">
        <v>2299</v>
      </c>
      <c r="E26" s="359"/>
      <c r="F26" s="360"/>
      <c r="G26" s="361" t="s">
        <v>214</v>
      </c>
      <c r="H26" s="357">
        <v>0</v>
      </c>
      <c r="I26" s="386">
        <v>138.532</v>
      </c>
      <c r="J26" s="152"/>
      <c r="K26" s="114">
        <f>I26+J26</f>
        <v>138.532</v>
      </c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8"/>
      <c r="GW26" s="128"/>
      <c r="GX26" s="128"/>
      <c r="GY26" s="128"/>
      <c r="GZ26" s="128"/>
      <c r="HA26" s="128"/>
      <c r="HB26" s="128"/>
      <c r="HC26" s="128"/>
      <c r="HD26" s="128"/>
      <c r="HE26" s="128"/>
      <c r="HF26" s="128"/>
      <c r="HG26" s="128"/>
      <c r="HH26" s="128"/>
      <c r="HI26" s="128"/>
      <c r="HJ26" s="128"/>
      <c r="HK26" s="128"/>
      <c r="HL26" s="128"/>
      <c r="HM26" s="128"/>
      <c r="HN26" s="128"/>
      <c r="HO26" s="128"/>
      <c r="HP26" s="128"/>
      <c r="HQ26" s="128"/>
      <c r="HR26" s="128"/>
      <c r="HS26" s="128"/>
      <c r="HT26" s="128"/>
      <c r="HU26" s="128"/>
      <c r="HV26" s="128"/>
      <c r="HW26" s="128"/>
      <c r="HX26" s="128"/>
      <c r="HY26" s="128"/>
      <c r="HZ26" s="128"/>
      <c r="IA26" s="128"/>
      <c r="IB26" s="128"/>
      <c r="IC26" s="128"/>
      <c r="ID26" s="128"/>
      <c r="IE26" s="128"/>
      <c r="IF26" s="128"/>
      <c r="IG26" s="128"/>
      <c r="IH26" s="128"/>
      <c r="II26" s="128"/>
      <c r="IJ26" s="128"/>
      <c r="IK26" s="128"/>
      <c r="IL26" s="128"/>
      <c r="IM26" s="128"/>
      <c r="IN26" s="128"/>
      <c r="IO26" s="128"/>
      <c r="IP26" s="128"/>
      <c r="IQ26" s="128"/>
      <c r="IR26" s="128"/>
      <c r="IS26" s="128"/>
      <c r="IT26" s="128"/>
      <c r="IU26" s="128"/>
      <c r="IV26" s="157"/>
    </row>
    <row r="27" spans="1:11" ht="12.75" customHeight="1">
      <c r="A27" s="387" t="s">
        <v>81</v>
      </c>
      <c r="B27" s="388" t="s">
        <v>5</v>
      </c>
      <c r="C27" s="389" t="s">
        <v>3</v>
      </c>
      <c r="D27" s="74" t="s">
        <v>3</v>
      </c>
      <c r="E27" s="74" t="s">
        <v>3</v>
      </c>
      <c r="F27" s="74" t="s">
        <v>3</v>
      </c>
      <c r="G27" s="390" t="s">
        <v>220</v>
      </c>
      <c r="H27" s="84">
        <f>SUM(H28:H28)</f>
        <v>0</v>
      </c>
      <c r="I27" s="84">
        <f>SUM(I28:I28)</f>
        <v>0</v>
      </c>
      <c r="J27" s="401">
        <f>SUM(J28:J28)</f>
        <v>6550</v>
      </c>
      <c r="K27" s="84">
        <f>SUM(K28:K28)</f>
        <v>6550</v>
      </c>
    </row>
    <row r="28" spans="1:11" ht="13.5" thickBot="1">
      <c r="A28" s="391"/>
      <c r="B28" s="292"/>
      <c r="C28" s="12"/>
      <c r="D28" s="13">
        <v>2221</v>
      </c>
      <c r="E28" s="13">
        <v>2329</v>
      </c>
      <c r="F28" s="392"/>
      <c r="G28" s="393" t="s">
        <v>221</v>
      </c>
      <c r="H28" s="4">
        <v>0</v>
      </c>
      <c r="I28" s="5">
        <v>0</v>
      </c>
      <c r="J28" s="152">
        <v>6550</v>
      </c>
      <c r="K28" s="4">
        <f>I28+J28</f>
        <v>6550</v>
      </c>
    </row>
    <row r="29" spans="1:256" ht="12.75">
      <c r="A29" s="164" t="s">
        <v>89</v>
      </c>
      <c r="B29" s="155" t="s">
        <v>5</v>
      </c>
      <c r="C29" s="165" t="s">
        <v>126</v>
      </c>
      <c r="D29" s="155" t="s">
        <v>3</v>
      </c>
      <c r="E29" s="155" t="s">
        <v>3</v>
      </c>
      <c r="F29" s="133" t="s">
        <v>3</v>
      </c>
      <c r="G29" s="8" t="s">
        <v>127</v>
      </c>
      <c r="H29" s="166">
        <f>SUM(H30:H30)</f>
        <v>0</v>
      </c>
      <c r="I29" s="134">
        <f>SUM(I30:I30)</f>
        <v>21000</v>
      </c>
      <c r="J29" s="135">
        <f>SUM(J30:J30)</f>
        <v>0</v>
      </c>
      <c r="K29" s="166">
        <f>SUM(K30:K30)</f>
        <v>21000</v>
      </c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28"/>
      <c r="FE29" s="128"/>
      <c r="FF29" s="128"/>
      <c r="FG29" s="128"/>
      <c r="FH29" s="128"/>
      <c r="FI29" s="128"/>
      <c r="FJ29" s="128"/>
      <c r="FK29" s="128"/>
      <c r="FL29" s="128"/>
      <c r="FM29" s="128"/>
      <c r="FN29" s="128"/>
      <c r="FO29" s="128"/>
      <c r="FP29" s="128"/>
      <c r="FQ29" s="128"/>
      <c r="FR29" s="128"/>
      <c r="FS29" s="128"/>
      <c r="FT29" s="128"/>
      <c r="FU29" s="128"/>
      <c r="FV29" s="128"/>
      <c r="FW29" s="128"/>
      <c r="FX29" s="128"/>
      <c r="FY29" s="128"/>
      <c r="FZ29" s="128"/>
      <c r="GA29" s="128"/>
      <c r="GB29" s="128"/>
      <c r="GC29" s="128"/>
      <c r="GD29" s="128"/>
      <c r="GE29" s="128"/>
      <c r="GF29" s="128"/>
      <c r="GG29" s="128"/>
      <c r="GH29" s="128"/>
      <c r="GI29" s="128"/>
      <c r="GJ29" s="128"/>
      <c r="GK29" s="128"/>
      <c r="GL29" s="128"/>
      <c r="GM29" s="128"/>
      <c r="GN29" s="128"/>
      <c r="GO29" s="128"/>
      <c r="GP29" s="128"/>
      <c r="GQ29" s="128"/>
      <c r="GR29" s="128"/>
      <c r="GS29" s="128"/>
      <c r="GT29" s="128"/>
      <c r="GU29" s="128"/>
      <c r="GV29" s="128"/>
      <c r="GW29" s="128"/>
      <c r="GX29" s="128"/>
      <c r="GY29" s="128"/>
      <c r="GZ29" s="128"/>
      <c r="HA29" s="128"/>
      <c r="HB29" s="128"/>
      <c r="HC29" s="128"/>
      <c r="HD29" s="128"/>
      <c r="HE29" s="128"/>
      <c r="HF29" s="128"/>
      <c r="HG29" s="128"/>
      <c r="HH29" s="128"/>
      <c r="HI29" s="128"/>
      <c r="HJ29" s="128"/>
      <c r="HK29" s="128"/>
      <c r="HL29" s="128"/>
      <c r="HM29" s="128"/>
      <c r="HN29" s="128"/>
      <c r="HO29" s="128"/>
      <c r="HP29" s="128"/>
      <c r="HQ29" s="128"/>
      <c r="HR29" s="128"/>
      <c r="HS29" s="128"/>
      <c r="HT29" s="128"/>
      <c r="HU29" s="128"/>
      <c r="HV29" s="128"/>
      <c r="HW29" s="128"/>
      <c r="HX29" s="128"/>
      <c r="HY29" s="128"/>
      <c r="HZ29" s="128"/>
      <c r="IA29" s="128"/>
      <c r="IB29" s="128"/>
      <c r="IC29" s="128"/>
      <c r="ID29" s="128"/>
      <c r="IE29" s="128"/>
      <c r="IF29" s="128"/>
      <c r="IG29" s="128"/>
      <c r="IH29" s="128"/>
      <c r="II29" s="128"/>
      <c r="IJ29" s="128"/>
      <c r="IK29" s="128"/>
      <c r="IL29" s="128"/>
      <c r="IM29" s="128"/>
      <c r="IN29" s="128"/>
      <c r="IO29" s="128"/>
      <c r="IP29" s="128"/>
      <c r="IQ29" s="128"/>
      <c r="IR29" s="128"/>
      <c r="IS29" s="128"/>
      <c r="IT29" s="128"/>
      <c r="IU29" s="128"/>
      <c r="IV29" s="128"/>
    </row>
    <row r="30" spans="1:256" ht="13.5" thickBot="1">
      <c r="A30" s="167"/>
      <c r="B30" s="168"/>
      <c r="C30" s="169"/>
      <c r="D30" s="170"/>
      <c r="E30" s="170">
        <v>2451</v>
      </c>
      <c r="F30" s="171"/>
      <c r="G30" s="88" t="s">
        <v>90</v>
      </c>
      <c r="H30" s="152">
        <v>0</v>
      </c>
      <c r="I30" s="172">
        <v>21000</v>
      </c>
      <c r="J30" s="172"/>
      <c r="K30" s="114">
        <f>I30+J30</f>
        <v>21000</v>
      </c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128"/>
      <c r="GA30" s="128"/>
      <c r="GB30" s="128"/>
      <c r="GC30" s="128"/>
      <c r="GD30" s="128"/>
      <c r="GE30" s="128"/>
      <c r="GF30" s="128"/>
      <c r="GG30" s="128"/>
      <c r="GH30" s="128"/>
      <c r="GI30" s="128"/>
      <c r="GJ30" s="128"/>
      <c r="GK30" s="128"/>
      <c r="GL30" s="128"/>
      <c r="GM30" s="128"/>
      <c r="GN30" s="128"/>
      <c r="GO30" s="128"/>
      <c r="GP30" s="128"/>
      <c r="GQ30" s="128"/>
      <c r="GR30" s="128"/>
      <c r="GS30" s="128"/>
      <c r="GT30" s="128"/>
      <c r="GU30" s="128"/>
      <c r="GV30" s="128"/>
      <c r="GW30" s="128"/>
      <c r="GX30" s="128"/>
      <c r="GY30" s="128"/>
      <c r="GZ30" s="128"/>
      <c r="HA30" s="128"/>
      <c r="HB30" s="128"/>
      <c r="HC30" s="128"/>
      <c r="HD30" s="128"/>
      <c r="HE30" s="128"/>
      <c r="HF30" s="128"/>
      <c r="HG30" s="128"/>
      <c r="HH30" s="128"/>
      <c r="HI30" s="128"/>
      <c r="HJ30" s="128"/>
      <c r="HK30" s="128"/>
      <c r="HL30" s="128"/>
      <c r="HM30" s="128"/>
      <c r="HN30" s="128"/>
      <c r="HO30" s="128"/>
      <c r="HP30" s="128"/>
      <c r="HQ30" s="128"/>
      <c r="HR30" s="128"/>
      <c r="HS30" s="128"/>
      <c r="HT30" s="128"/>
      <c r="HU30" s="128"/>
      <c r="HV30" s="128"/>
      <c r="HW30" s="128"/>
      <c r="HX30" s="128"/>
      <c r="HY30" s="128"/>
      <c r="HZ30" s="128"/>
      <c r="IA30" s="128"/>
      <c r="IB30" s="128"/>
      <c r="IC30" s="128"/>
      <c r="ID30" s="128"/>
      <c r="IE30" s="128"/>
      <c r="IF30" s="128"/>
      <c r="IG30" s="128"/>
      <c r="IH30" s="128"/>
      <c r="II30" s="128"/>
      <c r="IJ30" s="128"/>
      <c r="IK30" s="128"/>
      <c r="IL30" s="128"/>
      <c r="IM30" s="128"/>
      <c r="IN30" s="128"/>
      <c r="IO30" s="128"/>
      <c r="IP30" s="128"/>
      <c r="IQ30" s="128"/>
      <c r="IR30" s="128"/>
      <c r="IS30" s="128"/>
      <c r="IT30" s="128"/>
      <c r="IU30" s="128"/>
      <c r="IV30" s="128"/>
    </row>
    <row r="31" spans="1:11" s="35" customFormat="1" ht="13.5" customHeight="1" thickBot="1">
      <c r="A31" s="36" t="s">
        <v>3</v>
      </c>
      <c r="B31" s="37" t="s">
        <v>5</v>
      </c>
      <c r="C31" s="38" t="s">
        <v>3</v>
      </c>
      <c r="D31" s="39" t="s">
        <v>3</v>
      </c>
      <c r="E31" s="39" t="s">
        <v>15</v>
      </c>
      <c r="F31" s="40"/>
      <c r="G31" s="41" t="s">
        <v>91</v>
      </c>
      <c r="H31" s="42">
        <f>H32+H33</f>
        <v>0</v>
      </c>
      <c r="I31" s="43">
        <f>I32+I33</f>
        <v>4130.648</v>
      </c>
      <c r="J31" s="44">
        <f>J32+J33</f>
        <v>0</v>
      </c>
      <c r="K31" s="45">
        <f>K32+K33</f>
        <v>4130.648</v>
      </c>
    </row>
    <row r="32" spans="1:11" s="35" customFormat="1" ht="13.5" customHeight="1">
      <c r="A32" s="56" t="s">
        <v>81</v>
      </c>
      <c r="B32" s="89" t="s">
        <v>27</v>
      </c>
      <c r="C32" s="58" t="s">
        <v>3</v>
      </c>
      <c r="D32" s="90">
        <v>6172</v>
      </c>
      <c r="E32" s="90">
        <v>3111</v>
      </c>
      <c r="F32" s="91"/>
      <c r="G32" s="92" t="s">
        <v>92</v>
      </c>
      <c r="H32" s="93">
        <v>0</v>
      </c>
      <c r="I32" s="126">
        <v>22.72</v>
      </c>
      <c r="J32" s="94"/>
      <c r="K32" s="7">
        <f>I32+J32</f>
        <v>22.72</v>
      </c>
    </row>
    <row r="33" spans="1:256" ht="13.5" thickBot="1">
      <c r="A33" s="46" t="s">
        <v>81</v>
      </c>
      <c r="B33" s="64" t="s">
        <v>27</v>
      </c>
      <c r="C33" s="65" t="s">
        <v>3</v>
      </c>
      <c r="D33" s="95">
        <v>6172</v>
      </c>
      <c r="E33" s="95">
        <v>3112</v>
      </c>
      <c r="F33" s="96"/>
      <c r="G33" s="97" t="s">
        <v>93</v>
      </c>
      <c r="H33" s="70">
        <v>0</v>
      </c>
      <c r="I33" s="265">
        <f>4050+57.928</f>
        <v>4107.928</v>
      </c>
      <c r="J33" s="98"/>
      <c r="K33" s="6">
        <f>I33+J33</f>
        <v>4107.928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ht="12.75" customHeight="1" thickBot="1">
      <c r="A34" s="36" t="s">
        <v>3</v>
      </c>
      <c r="B34" s="37" t="s">
        <v>5</v>
      </c>
      <c r="C34" s="38" t="s">
        <v>3</v>
      </c>
      <c r="D34" s="39" t="s">
        <v>3</v>
      </c>
      <c r="E34" s="39" t="s">
        <v>94</v>
      </c>
      <c r="F34" s="40"/>
      <c r="G34" s="41" t="s">
        <v>95</v>
      </c>
      <c r="H34" s="115">
        <f>H35+H37+H39+H41+H43+H45+H47+H48+H50</f>
        <v>24770</v>
      </c>
      <c r="I34" s="117">
        <f>I35+I37+I39+I41+I43+I45+I47+I48+I50</f>
        <v>265385.189</v>
      </c>
      <c r="J34" s="402">
        <f>J35+J37+J39+J41+J43+J45+J47+J48+J50</f>
        <v>1056.072</v>
      </c>
      <c r="K34" s="117">
        <f>K35+K37+K39+K41+K43+K45+K47+K48+K50</f>
        <v>266441.261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ht="12.75">
      <c r="A35" s="130" t="s">
        <v>81</v>
      </c>
      <c r="B35" s="131" t="s">
        <v>5</v>
      </c>
      <c r="C35" s="132" t="s">
        <v>3</v>
      </c>
      <c r="D35" s="133" t="s">
        <v>3</v>
      </c>
      <c r="E35" s="133" t="s">
        <v>3</v>
      </c>
      <c r="F35" s="133" t="s">
        <v>3</v>
      </c>
      <c r="G35" s="99" t="s">
        <v>96</v>
      </c>
      <c r="H35" s="173">
        <f>SUM(H36:H36)</f>
        <v>0</v>
      </c>
      <c r="I35" s="135">
        <f>SUM(I36:I36)</f>
        <v>146851</v>
      </c>
      <c r="J35" s="135">
        <f>SUM(J36:J36)</f>
        <v>0</v>
      </c>
      <c r="K35" s="134">
        <f>SUM(K36:K36)</f>
        <v>146851</v>
      </c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28"/>
      <c r="IS35" s="128"/>
      <c r="IT35" s="128"/>
      <c r="IU35" s="128"/>
      <c r="IV35" s="128"/>
    </row>
    <row r="36" spans="1:256" ht="13.5" thickBot="1">
      <c r="A36" s="136"/>
      <c r="B36" s="137"/>
      <c r="C36" s="138"/>
      <c r="D36" s="139"/>
      <c r="E36" s="139">
        <v>4113</v>
      </c>
      <c r="F36" s="140" t="s">
        <v>97</v>
      </c>
      <c r="G36" s="100" t="s">
        <v>98</v>
      </c>
      <c r="H36" s="174">
        <v>0</v>
      </c>
      <c r="I36" s="143">
        <v>146851</v>
      </c>
      <c r="J36" s="143"/>
      <c r="K36" s="114">
        <f>I36+J36</f>
        <v>146851</v>
      </c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  <c r="IB36" s="128"/>
      <c r="IC36" s="128"/>
      <c r="ID36" s="128"/>
      <c r="IE36" s="128"/>
      <c r="IF36" s="128"/>
      <c r="IG36" s="128"/>
      <c r="IH36" s="128"/>
      <c r="II36" s="128"/>
      <c r="IJ36" s="128"/>
      <c r="IK36" s="128"/>
      <c r="IL36" s="128"/>
      <c r="IM36" s="128"/>
      <c r="IN36" s="128"/>
      <c r="IO36" s="128"/>
      <c r="IP36" s="128"/>
      <c r="IQ36" s="128"/>
      <c r="IR36" s="128"/>
      <c r="IS36" s="128"/>
      <c r="IT36" s="128"/>
      <c r="IU36" s="128"/>
      <c r="IV36" s="128"/>
    </row>
    <row r="37" spans="1:256" ht="12.75">
      <c r="A37" s="130" t="s">
        <v>81</v>
      </c>
      <c r="B37" s="131" t="s">
        <v>5</v>
      </c>
      <c r="C37" s="132" t="s">
        <v>3</v>
      </c>
      <c r="D37" s="133" t="s">
        <v>3</v>
      </c>
      <c r="E37" s="133" t="s">
        <v>3</v>
      </c>
      <c r="F37" s="133" t="s">
        <v>3</v>
      </c>
      <c r="G37" s="99" t="s">
        <v>112</v>
      </c>
      <c r="H37" s="173">
        <f>SUM(H38:H38)</f>
        <v>0</v>
      </c>
      <c r="I37" s="135">
        <f>SUM(I38:I38)</f>
        <v>598.534</v>
      </c>
      <c r="J37" s="135">
        <f>SUM(J38:J38)</f>
        <v>0</v>
      </c>
      <c r="K37" s="134">
        <f>SUM(K38:K38)</f>
        <v>598.534</v>
      </c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8"/>
      <c r="GW37" s="128"/>
      <c r="GX37" s="128"/>
      <c r="GY37" s="128"/>
      <c r="GZ37" s="128"/>
      <c r="HA37" s="128"/>
      <c r="HB37" s="128"/>
      <c r="HC37" s="128"/>
      <c r="HD37" s="128"/>
      <c r="HE37" s="128"/>
      <c r="HF37" s="128"/>
      <c r="HG37" s="128"/>
      <c r="HH37" s="128"/>
      <c r="HI37" s="128"/>
      <c r="HJ37" s="128"/>
      <c r="HK37" s="128"/>
      <c r="HL37" s="128"/>
      <c r="HM37" s="128"/>
      <c r="HN37" s="128"/>
      <c r="HO37" s="128"/>
      <c r="HP37" s="128"/>
      <c r="HQ37" s="128"/>
      <c r="HR37" s="128"/>
      <c r="HS37" s="128"/>
      <c r="HT37" s="128"/>
      <c r="HU37" s="128"/>
      <c r="HV37" s="128"/>
      <c r="HW37" s="128"/>
      <c r="HX37" s="128"/>
      <c r="HY37" s="128"/>
      <c r="HZ37" s="128"/>
      <c r="IA37" s="128"/>
      <c r="IB37" s="128"/>
      <c r="IC37" s="128"/>
      <c r="ID37" s="128"/>
      <c r="IE37" s="128"/>
      <c r="IF37" s="128"/>
      <c r="IG37" s="128"/>
      <c r="IH37" s="128"/>
      <c r="II37" s="128"/>
      <c r="IJ37" s="128"/>
      <c r="IK37" s="128"/>
      <c r="IL37" s="128"/>
      <c r="IM37" s="128"/>
      <c r="IN37" s="128"/>
      <c r="IO37" s="128"/>
      <c r="IP37" s="128"/>
      <c r="IQ37" s="128"/>
      <c r="IR37" s="128"/>
      <c r="IS37" s="128"/>
      <c r="IT37" s="128"/>
      <c r="IU37" s="128"/>
      <c r="IV37" s="128"/>
    </row>
    <row r="38" spans="1:256" ht="13.5" thickBot="1">
      <c r="A38" s="136"/>
      <c r="B38" s="137"/>
      <c r="C38" s="138"/>
      <c r="D38" s="139"/>
      <c r="E38" s="139">
        <v>4113</v>
      </c>
      <c r="F38" s="140" t="s">
        <v>97</v>
      </c>
      <c r="G38" s="100" t="s">
        <v>98</v>
      </c>
      <c r="H38" s="174">
        <v>0</v>
      </c>
      <c r="I38" s="152">
        <v>598.534</v>
      </c>
      <c r="J38" s="152"/>
      <c r="K38" s="114">
        <f>I38+J38</f>
        <v>598.534</v>
      </c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28"/>
      <c r="GK38" s="128"/>
      <c r="GL38" s="128"/>
      <c r="GM38" s="128"/>
      <c r="GN38" s="128"/>
      <c r="GO38" s="128"/>
      <c r="GP38" s="128"/>
      <c r="GQ38" s="128"/>
      <c r="GR38" s="128"/>
      <c r="GS38" s="128"/>
      <c r="GT38" s="128"/>
      <c r="GU38" s="128"/>
      <c r="GV38" s="128"/>
      <c r="GW38" s="128"/>
      <c r="GX38" s="128"/>
      <c r="GY38" s="128"/>
      <c r="GZ38" s="128"/>
      <c r="HA38" s="128"/>
      <c r="HB38" s="128"/>
      <c r="HC38" s="128"/>
      <c r="HD38" s="128"/>
      <c r="HE38" s="128"/>
      <c r="HF38" s="128"/>
      <c r="HG38" s="128"/>
      <c r="HH38" s="128"/>
      <c r="HI38" s="128"/>
      <c r="HJ38" s="128"/>
      <c r="HK38" s="128"/>
      <c r="HL38" s="128"/>
      <c r="HM38" s="128"/>
      <c r="HN38" s="128"/>
      <c r="HO38" s="128"/>
      <c r="HP38" s="128"/>
      <c r="HQ38" s="128"/>
      <c r="HR38" s="128"/>
      <c r="HS38" s="128"/>
      <c r="HT38" s="128"/>
      <c r="HU38" s="128"/>
      <c r="HV38" s="128"/>
      <c r="HW38" s="128"/>
      <c r="HX38" s="128"/>
      <c r="HY38" s="128"/>
      <c r="HZ38" s="128"/>
      <c r="IA38" s="128"/>
      <c r="IB38" s="128"/>
      <c r="IC38" s="128"/>
      <c r="ID38" s="128"/>
      <c r="IE38" s="128"/>
      <c r="IF38" s="128"/>
      <c r="IG38" s="128"/>
      <c r="IH38" s="128"/>
      <c r="II38" s="128"/>
      <c r="IJ38" s="128"/>
      <c r="IK38" s="128"/>
      <c r="IL38" s="128"/>
      <c r="IM38" s="128"/>
      <c r="IN38" s="128"/>
      <c r="IO38" s="128"/>
      <c r="IP38" s="128"/>
      <c r="IQ38" s="128"/>
      <c r="IR38" s="128"/>
      <c r="IS38" s="128"/>
      <c r="IT38" s="128"/>
      <c r="IU38" s="128"/>
      <c r="IV38" s="128"/>
    </row>
    <row r="39" spans="1:256" ht="20.25">
      <c r="A39" s="130" t="s">
        <v>81</v>
      </c>
      <c r="B39" s="131" t="s">
        <v>5</v>
      </c>
      <c r="C39" s="132" t="s">
        <v>3</v>
      </c>
      <c r="D39" s="133" t="s">
        <v>3</v>
      </c>
      <c r="E39" s="133" t="s">
        <v>3</v>
      </c>
      <c r="F39" s="133" t="s">
        <v>3</v>
      </c>
      <c r="G39" s="99" t="s">
        <v>99</v>
      </c>
      <c r="H39" s="173">
        <f>SUM(H40:H40)</f>
        <v>0</v>
      </c>
      <c r="I39" s="135">
        <f>SUM(I40:I40)</f>
        <v>92565.706</v>
      </c>
      <c r="J39" s="135">
        <f>SUM(J40:J40)</f>
        <v>0</v>
      </c>
      <c r="K39" s="134">
        <f>SUM(K40:K40)</f>
        <v>92565.706</v>
      </c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  <c r="EF39" s="157"/>
      <c r="EG39" s="157"/>
      <c r="EH39" s="157"/>
      <c r="EI39" s="157"/>
      <c r="EJ39" s="157"/>
      <c r="EK39" s="157"/>
      <c r="EL39" s="157"/>
      <c r="EM39" s="157"/>
      <c r="EN39" s="157"/>
      <c r="EO39" s="157"/>
      <c r="EP39" s="157"/>
      <c r="EQ39" s="157"/>
      <c r="ER39" s="157"/>
      <c r="ES39" s="157"/>
      <c r="ET39" s="157"/>
      <c r="EU39" s="157"/>
      <c r="EV39" s="157"/>
      <c r="EW39" s="157"/>
      <c r="EX39" s="157"/>
      <c r="EY39" s="157"/>
      <c r="EZ39" s="157"/>
      <c r="FA39" s="157"/>
      <c r="FB39" s="157"/>
      <c r="FC39" s="157"/>
      <c r="FD39" s="157"/>
      <c r="FE39" s="157"/>
      <c r="FF39" s="157"/>
      <c r="FG39" s="157"/>
      <c r="FH39" s="157"/>
      <c r="FI39" s="157"/>
      <c r="FJ39" s="157"/>
      <c r="FK39" s="157"/>
      <c r="FL39" s="157"/>
      <c r="FM39" s="157"/>
      <c r="FN39" s="157"/>
      <c r="FO39" s="157"/>
      <c r="FP39" s="157"/>
      <c r="FQ39" s="157"/>
      <c r="FR39" s="157"/>
      <c r="FS39" s="157"/>
      <c r="FT39" s="157"/>
      <c r="FU39" s="157"/>
      <c r="FV39" s="157"/>
      <c r="FW39" s="157"/>
      <c r="FX39" s="157"/>
      <c r="FY39" s="157"/>
      <c r="FZ39" s="157"/>
      <c r="GA39" s="157"/>
      <c r="GB39" s="157"/>
      <c r="GC39" s="157"/>
      <c r="GD39" s="157"/>
      <c r="GE39" s="157"/>
      <c r="GF39" s="157"/>
      <c r="GG39" s="157"/>
      <c r="GH39" s="157"/>
      <c r="GI39" s="157"/>
      <c r="GJ39" s="157"/>
      <c r="GK39" s="157"/>
      <c r="GL39" s="157"/>
      <c r="GM39" s="157"/>
      <c r="GN39" s="157"/>
      <c r="GO39" s="157"/>
      <c r="GP39" s="157"/>
      <c r="GQ39" s="157"/>
      <c r="GR39" s="157"/>
      <c r="GS39" s="157"/>
      <c r="GT39" s="157"/>
      <c r="GU39" s="157"/>
      <c r="GV39" s="157"/>
      <c r="GW39" s="157"/>
      <c r="GX39" s="157"/>
      <c r="GY39" s="157"/>
      <c r="GZ39" s="157"/>
      <c r="HA39" s="157"/>
      <c r="HB39" s="157"/>
      <c r="HC39" s="157"/>
      <c r="HD39" s="157"/>
      <c r="HE39" s="157"/>
      <c r="HF39" s="157"/>
      <c r="HG39" s="157"/>
      <c r="HH39" s="157"/>
      <c r="HI39" s="157"/>
      <c r="HJ39" s="157"/>
      <c r="HK39" s="157"/>
      <c r="HL39" s="157"/>
      <c r="HM39" s="157"/>
      <c r="HN39" s="157"/>
      <c r="HO39" s="157"/>
      <c r="HP39" s="157"/>
      <c r="HQ39" s="157"/>
      <c r="HR39" s="157"/>
      <c r="HS39" s="157"/>
      <c r="HT39" s="157"/>
      <c r="HU39" s="157"/>
      <c r="HV39" s="157"/>
      <c r="HW39" s="157"/>
      <c r="HX39" s="157"/>
      <c r="HY39" s="157"/>
      <c r="HZ39" s="157"/>
      <c r="IA39" s="157"/>
      <c r="IB39" s="157"/>
      <c r="IC39" s="157"/>
      <c r="ID39" s="157"/>
      <c r="IE39" s="157"/>
      <c r="IF39" s="157"/>
      <c r="IG39" s="157"/>
      <c r="IH39" s="157"/>
      <c r="II39" s="157"/>
      <c r="IJ39" s="157"/>
      <c r="IK39" s="157"/>
      <c r="IL39" s="157"/>
      <c r="IM39" s="157"/>
      <c r="IN39" s="157"/>
      <c r="IO39" s="157"/>
      <c r="IP39" s="157"/>
      <c r="IQ39" s="157"/>
      <c r="IR39" s="157"/>
      <c r="IS39" s="157"/>
      <c r="IT39" s="157"/>
      <c r="IU39" s="157"/>
      <c r="IV39" s="157"/>
    </row>
    <row r="40" spans="1:256" ht="13.5" thickBot="1">
      <c r="A40" s="136"/>
      <c r="B40" s="137"/>
      <c r="C40" s="138"/>
      <c r="D40" s="139"/>
      <c r="E40" s="139">
        <v>4116</v>
      </c>
      <c r="F40" s="140" t="s">
        <v>100</v>
      </c>
      <c r="G40" s="100" t="s">
        <v>101</v>
      </c>
      <c r="H40" s="174">
        <v>0</v>
      </c>
      <c r="I40" s="265">
        <v>92565.706</v>
      </c>
      <c r="J40" s="143"/>
      <c r="K40" s="114">
        <f>I40+J40</f>
        <v>92565.706</v>
      </c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  <c r="EF40" s="157"/>
      <c r="EG40" s="157"/>
      <c r="EH40" s="157"/>
      <c r="EI40" s="157"/>
      <c r="EJ40" s="157"/>
      <c r="EK40" s="157"/>
      <c r="EL40" s="157"/>
      <c r="EM40" s="157"/>
      <c r="EN40" s="157"/>
      <c r="EO40" s="157"/>
      <c r="EP40" s="157"/>
      <c r="EQ40" s="157"/>
      <c r="ER40" s="157"/>
      <c r="ES40" s="157"/>
      <c r="ET40" s="157"/>
      <c r="EU40" s="157"/>
      <c r="EV40" s="157"/>
      <c r="EW40" s="157"/>
      <c r="EX40" s="157"/>
      <c r="EY40" s="157"/>
      <c r="EZ40" s="157"/>
      <c r="FA40" s="157"/>
      <c r="FB40" s="157"/>
      <c r="FC40" s="157"/>
      <c r="FD40" s="157"/>
      <c r="FE40" s="157"/>
      <c r="FF40" s="157"/>
      <c r="FG40" s="157"/>
      <c r="FH40" s="157"/>
      <c r="FI40" s="157"/>
      <c r="FJ40" s="157"/>
      <c r="FK40" s="157"/>
      <c r="FL40" s="157"/>
      <c r="FM40" s="157"/>
      <c r="FN40" s="157"/>
      <c r="FO40" s="157"/>
      <c r="FP40" s="157"/>
      <c r="FQ40" s="157"/>
      <c r="FR40" s="157"/>
      <c r="FS40" s="157"/>
      <c r="FT40" s="157"/>
      <c r="FU40" s="157"/>
      <c r="FV40" s="157"/>
      <c r="FW40" s="157"/>
      <c r="FX40" s="157"/>
      <c r="FY40" s="157"/>
      <c r="FZ40" s="157"/>
      <c r="GA40" s="157"/>
      <c r="GB40" s="157"/>
      <c r="GC40" s="157"/>
      <c r="GD40" s="157"/>
      <c r="GE40" s="157"/>
      <c r="GF40" s="157"/>
      <c r="GG40" s="157"/>
      <c r="GH40" s="157"/>
      <c r="GI40" s="157"/>
      <c r="GJ40" s="157"/>
      <c r="GK40" s="157"/>
      <c r="GL40" s="157"/>
      <c r="GM40" s="157"/>
      <c r="GN40" s="157"/>
      <c r="GO40" s="157"/>
      <c r="GP40" s="157"/>
      <c r="GQ40" s="157"/>
      <c r="GR40" s="157"/>
      <c r="GS40" s="157"/>
      <c r="GT40" s="157"/>
      <c r="GU40" s="157"/>
      <c r="GV40" s="157"/>
      <c r="GW40" s="157"/>
      <c r="GX40" s="157"/>
      <c r="GY40" s="157"/>
      <c r="GZ40" s="157"/>
      <c r="HA40" s="157"/>
      <c r="HB40" s="157"/>
      <c r="HC40" s="157"/>
      <c r="HD40" s="157"/>
      <c r="HE40" s="157"/>
      <c r="HF40" s="157"/>
      <c r="HG40" s="157"/>
      <c r="HH40" s="157"/>
      <c r="HI40" s="157"/>
      <c r="HJ40" s="157"/>
      <c r="HK40" s="157"/>
      <c r="HL40" s="157"/>
      <c r="HM40" s="157"/>
      <c r="HN40" s="157"/>
      <c r="HO40" s="157"/>
      <c r="HP40" s="157"/>
      <c r="HQ40" s="157"/>
      <c r="HR40" s="157"/>
      <c r="HS40" s="157"/>
      <c r="HT40" s="157"/>
      <c r="HU40" s="157"/>
      <c r="HV40" s="157"/>
      <c r="HW40" s="157"/>
      <c r="HX40" s="157"/>
      <c r="HY40" s="157"/>
      <c r="HZ40" s="157"/>
      <c r="IA40" s="157"/>
      <c r="IB40" s="157"/>
      <c r="IC40" s="157"/>
      <c r="ID40" s="157"/>
      <c r="IE40" s="157"/>
      <c r="IF40" s="157"/>
      <c r="IG40" s="157"/>
      <c r="IH40" s="157"/>
      <c r="II40" s="157"/>
      <c r="IJ40" s="157"/>
      <c r="IK40" s="157"/>
      <c r="IL40" s="157"/>
      <c r="IM40" s="157"/>
      <c r="IN40" s="157"/>
      <c r="IO40" s="157"/>
      <c r="IP40" s="157"/>
      <c r="IQ40" s="157"/>
      <c r="IR40" s="157"/>
      <c r="IS40" s="157"/>
      <c r="IT40" s="157"/>
      <c r="IU40" s="157"/>
      <c r="IV40" s="157"/>
    </row>
    <row r="41" spans="1:256" ht="12.75">
      <c r="A41" s="342" t="s">
        <v>81</v>
      </c>
      <c r="B41" s="343" t="s">
        <v>27</v>
      </c>
      <c r="C41" s="344" t="s">
        <v>206</v>
      </c>
      <c r="D41" s="183" t="s">
        <v>3</v>
      </c>
      <c r="E41" s="183" t="s">
        <v>3</v>
      </c>
      <c r="F41" s="345" t="s">
        <v>3</v>
      </c>
      <c r="G41" s="184" t="s">
        <v>207</v>
      </c>
      <c r="H41" s="346">
        <f>SUM(H42:H42)</f>
        <v>0</v>
      </c>
      <c r="I41" s="347">
        <f>SUM(I42:I42)</f>
        <v>385.039</v>
      </c>
      <c r="J41" s="347">
        <f>SUM(J42:J42)</f>
        <v>0</v>
      </c>
      <c r="K41" s="109">
        <f>SUM(K42:K42)</f>
        <v>385.039</v>
      </c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  <c r="EF41" s="157"/>
      <c r="EG41" s="157"/>
      <c r="EH41" s="157"/>
      <c r="EI41" s="157"/>
      <c r="EJ41" s="157"/>
      <c r="EK41" s="157"/>
      <c r="EL41" s="157"/>
      <c r="EM41" s="157"/>
      <c r="EN41" s="157"/>
      <c r="EO41" s="157"/>
      <c r="EP41" s="157"/>
      <c r="EQ41" s="157"/>
      <c r="ER41" s="157"/>
      <c r="ES41" s="157"/>
      <c r="ET41" s="157"/>
      <c r="EU41" s="157"/>
      <c r="EV41" s="157"/>
      <c r="EW41" s="157"/>
      <c r="EX41" s="157"/>
      <c r="EY41" s="157"/>
      <c r="EZ41" s="157"/>
      <c r="FA41" s="157"/>
      <c r="FB41" s="157"/>
      <c r="FC41" s="157"/>
      <c r="FD41" s="157"/>
      <c r="FE41" s="157"/>
      <c r="FF41" s="157"/>
      <c r="FG41" s="157"/>
      <c r="FH41" s="157"/>
      <c r="FI41" s="157"/>
      <c r="FJ41" s="157"/>
      <c r="FK41" s="157"/>
      <c r="FL41" s="157"/>
      <c r="FM41" s="157"/>
      <c r="FN41" s="157"/>
      <c r="FO41" s="157"/>
      <c r="FP41" s="157"/>
      <c r="FQ41" s="157"/>
      <c r="FR41" s="157"/>
      <c r="FS41" s="157"/>
      <c r="FT41" s="157"/>
      <c r="FU41" s="157"/>
      <c r="FV41" s="157"/>
      <c r="FW41" s="157"/>
      <c r="FX41" s="157"/>
      <c r="FY41" s="157"/>
      <c r="FZ41" s="157"/>
      <c r="GA41" s="157"/>
      <c r="GB41" s="157"/>
      <c r="GC41" s="157"/>
      <c r="GD41" s="157"/>
      <c r="GE41" s="157"/>
      <c r="GF41" s="157"/>
      <c r="GG41" s="157"/>
      <c r="GH41" s="157"/>
      <c r="GI41" s="157"/>
      <c r="GJ41" s="157"/>
      <c r="GK41" s="157"/>
      <c r="GL41" s="157"/>
      <c r="GM41" s="157"/>
      <c r="GN41" s="157"/>
      <c r="GO41" s="157"/>
      <c r="GP41" s="157"/>
      <c r="GQ41" s="157"/>
      <c r="GR41" s="157"/>
      <c r="GS41" s="157"/>
      <c r="GT41" s="157"/>
      <c r="GU41" s="157"/>
      <c r="GV41" s="157"/>
      <c r="GW41" s="157"/>
      <c r="GX41" s="157"/>
      <c r="GY41" s="157"/>
      <c r="GZ41" s="157"/>
      <c r="HA41" s="157"/>
      <c r="HB41" s="157"/>
      <c r="HC41" s="157"/>
      <c r="HD41" s="157"/>
      <c r="HE41" s="157"/>
      <c r="HF41" s="157"/>
      <c r="HG41" s="157"/>
      <c r="HH41" s="157"/>
      <c r="HI41" s="157"/>
      <c r="HJ41" s="157"/>
      <c r="HK41" s="157"/>
      <c r="HL41" s="157"/>
      <c r="HM41" s="157"/>
      <c r="HN41" s="157"/>
      <c r="HO41" s="157"/>
      <c r="HP41" s="157"/>
      <c r="HQ41" s="157"/>
      <c r="HR41" s="157"/>
      <c r="HS41" s="157"/>
      <c r="HT41" s="157"/>
      <c r="HU41" s="157"/>
      <c r="HV41" s="157"/>
      <c r="HW41" s="157"/>
      <c r="HX41" s="157"/>
      <c r="HY41" s="157"/>
      <c r="HZ41" s="157"/>
      <c r="IA41" s="157"/>
      <c r="IB41" s="157"/>
      <c r="IC41" s="157"/>
      <c r="ID41" s="157"/>
      <c r="IE41" s="157"/>
      <c r="IF41" s="157"/>
      <c r="IG41" s="157"/>
      <c r="IH41" s="157"/>
      <c r="II41" s="157"/>
      <c r="IJ41" s="157"/>
      <c r="IK41" s="157"/>
      <c r="IL41" s="157"/>
      <c r="IM41" s="157"/>
      <c r="IN41" s="157"/>
      <c r="IO41" s="157"/>
      <c r="IP41" s="157"/>
      <c r="IQ41" s="157"/>
      <c r="IR41" s="157"/>
      <c r="IS41" s="157"/>
      <c r="IT41" s="157"/>
      <c r="IU41" s="157"/>
      <c r="IV41" s="157"/>
    </row>
    <row r="42" spans="1:256" ht="13.5" thickBot="1">
      <c r="A42" s="348"/>
      <c r="B42" s="349"/>
      <c r="C42" s="350"/>
      <c r="D42" s="159"/>
      <c r="E42" s="159">
        <v>4118</v>
      </c>
      <c r="F42" s="171" t="s">
        <v>208</v>
      </c>
      <c r="G42" s="105" t="s">
        <v>209</v>
      </c>
      <c r="H42" s="351">
        <v>0</v>
      </c>
      <c r="I42" s="265">
        <v>385.039</v>
      </c>
      <c r="J42" s="352"/>
      <c r="K42" s="113">
        <f>I42+J42</f>
        <v>385.039</v>
      </c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57"/>
      <c r="EE42" s="157"/>
      <c r="EF42" s="157"/>
      <c r="EG42" s="157"/>
      <c r="EH42" s="157"/>
      <c r="EI42" s="157"/>
      <c r="EJ42" s="157"/>
      <c r="EK42" s="157"/>
      <c r="EL42" s="157"/>
      <c r="EM42" s="157"/>
      <c r="EN42" s="157"/>
      <c r="EO42" s="157"/>
      <c r="EP42" s="157"/>
      <c r="EQ42" s="157"/>
      <c r="ER42" s="157"/>
      <c r="ES42" s="157"/>
      <c r="ET42" s="157"/>
      <c r="EU42" s="157"/>
      <c r="EV42" s="157"/>
      <c r="EW42" s="157"/>
      <c r="EX42" s="157"/>
      <c r="EY42" s="157"/>
      <c r="EZ42" s="157"/>
      <c r="FA42" s="157"/>
      <c r="FB42" s="157"/>
      <c r="FC42" s="157"/>
      <c r="FD42" s="157"/>
      <c r="FE42" s="157"/>
      <c r="FF42" s="157"/>
      <c r="FG42" s="157"/>
      <c r="FH42" s="157"/>
      <c r="FI42" s="157"/>
      <c r="FJ42" s="157"/>
      <c r="FK42" s="157"/>
      <c r="FL42" s="157"/>
      <c r="FM42" s="157"/>
      <c r="FN42" s="157"/>
      <c r="FO42" s="157"/>
      <c r="FP42" s="157"/>
      <c r="FQ42" s="157"/>
      <c r="FR42" s="157"/>
      <c r="FS42" s="157"/>
      <c r="FT42" s="157"/>
      <c r="FU42" s="157"/>
      <c r="FV42" s="157"/>
      <c r="FW42" s="157"/>
      <c r="FX42" s="157"/>
      <c r="FY42" s="157"/>
      <c r="FZ42" s="157"/>
      <c r="GA42" s="157"/>
      <c r="GB42" s="157"/>
      <c r="GC42" s="157"/>
      <c r="GD42" s="157"/>
      <c r="GE42" s="157"/>
      <c r="GF42" s="157"/>
      <c r="GG42" s="157"/>
      <c r="GH42" s="157"/>
      <c r="GI42" s="157"/>
      <c r="GJ42" s="157"/>
      <c r="GK42" s="157"/>
      <c r="GL42" s="157"/>
      <c r="GM42" s="157"/>
      <c r="GN42" s="157"/>
      <c r="GO42" s="157"/>
      <c r="GP42" s="157"/>
      <c r="GQ42" s="157"/>
      <c r="GR42" s="157"/>
      <c r="GS42" s="157"/>
      <c r="GT42" s="157"/>
      <c r="GU42" s="157"/>
      <c r="GV42" s="157"/>
      <c r="GW42" s="157"/>
      <c r="GX42" s="157"/>
      <c r="GY42" s="157"/>
      <c r="GZ42" s="157"/>
      <c r="HA42" s="157"/>
      <c r="HB42" s="157"/>
      <c r="HC42" s="157"/>
      <c r="HD42" s="157"/>
      <c r="HE42" s="157"/>
      <c r="HF42" s="157"/>
      <c r="HG42" s="157"/>
      <c r="HH42" s="157"/>
      <c r="HI42" s="157"/>
      <c r="HJ42" s="157"/>
      <c r="HK42" s="157"/>
      <c r="HL42" s="157"/>
      <c r="HM42" s="157"/>
      <c r="HN42" s="157"/>
      <c r="HO42" s="157"/>
      <c r="HP42" s="157"/>
      <c r="HQ42" s="157"/>
      <c r="HR42" s="157"/>
      <c r="HS42" s="157"/>
      <c r="HT42" s="157"/>
      <c r="HU42" s="157"/>
      <c r="HV42" s="157"/>
      <c r="HW42" s="157"/>
      <c r="HX42" s="157"/>
      <c r="HY42" s="157"/>
      <c r="HZ42" s="157"/>
      <c r="IA42" s="157"/>
      <c r="IB42" s="157"/>
      <c r="IC42" s="157"/>
      <c r="ID42" s="157"/>
      <c r="IE42" s="157"/>
      <c r="IF42" s="157"/>
      <c r="IG42" s="157"/>
      <c r="IH42" s="157"/>
      <c r="II42" s="157"/>
      <c r="IJ42" s="157"/>
      <c r="IK42" s="157"/>
      <c r="IL42" s="157"/>
      <c r="IM42" s="157"/>
      <c r="IN42" s="157"/>
      <c r="IO42" s="157"/>
      <c r="IP42" s="157"/>
      <c r="IQ42" s="157"/>
      <c r="IR42" s="157"/>
      <c r="IS42" s="157"/>
      <c r="IT42" s="157"/>
      <c r="IU42" s="157"/>
      <c r="IV42" s="157"/>
    </row>
    <row r="43" spans="1:256" ht="12.75">
      <c r="A43" s="342" t="s">
        <v>81</v>
      </c>
      <c r="B43" s="343" t="s">
        <v>27</v>
      </c>
      <c r="C43" s="344" t="s">
        <v>210</v>
      </c>
      <c r="D43" s="183" t="s">
        <v>3</v>
      </c>
      <c r="E43" s="183" t="s">
        <v>3</v>
      </c>
      <c r="F43" s="345" t="s">
        <v>3</v>
      </c>
      <c r="G43" s="184" t="s">
        <v>211</v>
      </c>
      <c r="H43" s="346">
        <f>SUM(H44:H44)</f>
        <v>0</v>
      </c>
      <c r="I43" s="347">
        <f>SUM(I44:I44)</f>
        <v>90.659</v>
      </c>
      <c r="J43" s="347">
        <f>SUM(J44:J44)</f>
        <v>0</v>
      </c>
      <c r="K43" s="109">
        <f>SUM(K44:K44)</f>
        <v>90.659</v>
      </c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/>
      <c r="DQ43" s="157"/>
      <c r="DR43" s="157"/>
      <c r="DS43" s="157"/>
      <c r="DT43" s="157"/>
      <c r="DU43" s="157"/>
      <c r="DV43" s="157"/>
      <c r="DW43" s="157"/>
      <c r="DX43" s="157"/>
      <c r="DY43" s="157"/>
      <c r="DZ43" s="157"/>
      <c r="EA43" s="157"/>
      <c r="EB43" s="157"/>
      <c r="EC43" s="157"/>
      <c r="ED43" s="157"/>
      <c r="EE43" s="157"/>
      <c r="EF43" s="157"/>
      <c r="EG43" s="157"/>
      <c r="EH43" s="157"/>
      <c r="EI43" s="157"/>
      <c r="EJ43" s="157"/>
      <c r="EK43" s="157"/>
      <c r="EL43" s="157"/>
      <c r="EM43" s="157"/>
      <c r="EN43" s="157"/>
      <c r="EO43" s="157"/>
      <c r="EP43" s="157"/>
      <c r="EQ43" s="157"/>
      <c r="ER43" s="157"/>
      <c r="ES43" s="157"/>
      <c r="ET43" s="157"/>
      <c r="EU43" s="157"/>
      <c r="EV43" s="157"/>
      <c r="EW43" s="157"/>
      <c r="EX43" s="157"/>
      <c r="EY43" s="157"/>
      <c r="EZ43" s="157"/>
      <c r="FA43" s="157"/>
      <c r="FB43" s="157"/>
      <c r="FC43" s="157"/>
      <c r="FD43" s="157"/>
      <c r="FE43" s="157"/>
      <c r="FF43" s="157"/>
      <c r="FG43" s="157"/>
      <c r="FH43" s="157"/>
      <c r="FI43" s="157"/>
      <c r="FJ43" s="157"/>
      <c r="FK43" s="157"/>
      <c r="FL43" s="157"/>
      <c r="FM43" s="157"/>
      <c r="FN43" s="157"/>
      <c r="FO43" s="157"/>
      <c r="FP43" s="157"/>
      <c r="FQ43" s="157"/>
      <c r="FR43" s="157"/>
      <c r="FS43" s="157"/>
      <c r="FT43" s="157"/>
      <c r="FU43" s="157"/>
      <c r="FV43" s="157"/>
      <c r="FW43" s="157"/>
      <c r="FX43" s="157"/>
      <c r="FY43" s="157"/>
      <c r="FZ43" s="157"/>
      <c r="GA43" s="157"/>
      <c r="GB43" s="157"/>
      <c r="GC43" s="157"/>
      <c r="GD43" s="157"/>
      <c r="GE43" s="157"/>
      <c r="GF43" s="157"/>
      <c r="GG43" s="157"/>
      <c r="GH43" s="157"/>
      <c r="GI43" s="157"/>
      <c r="GJ43" s="157"/>
      <c r="GK43" s="157"/>
      <c r="GL43" s="157"/>
      <c r="GM43" s="157"/>
      <c r="GN43" s="157"/>
      <c r="GO43" s="157"/>
      <c r="GP43" s="157"/>
      <c r="GQ43" s="157"/>
      <c r="GR43" s="157"/>
      <c r="GS43" s="157"/>
      <c r="GT43" s="157"/>
      <c r="GU43" s="157"/>
      <c r="GV43" s="157"/>
      <c r="GW43" s="157"/>
      <c r="GX43" s="157"/>
      <c r="GY43" s="157"/>
      <c r="GZ43" s="157"/>
      <c r="HA43" s="157"/>
      <c r="HB43" s="157"/>
      <c r="HC43" s="157"/>
      <c r="HD43" s="157"/>
      <c r="HE43" s="157"/>
      <c r="HF43" s="157"/>
      <c r="HG43" s="157"/>
      <c r="HH43" s="157"/>
      <c r="HI43" s="157"/>
      <c r="HJ43" s="157"/>
      <c r="HK43" s="157"/>
      <c r="HL43" s="157"/>
      <c r="HM43" s="157"/>
      <c r="HN43" s="157"/>
      <c r="HO43" s="157"/>
      <c r="HP43" s="157"/>
      <c r="HQ43" s="157"/>
      <c r="HR43" s="157"/>
      <c r="HS43" s="157"/>
      <c r="HT43" s="157"/>
      <c r="HU43" s="157"/>
      <c r="HV43" s="157"/>
      <c r="HW43" s="157"/>
      <c r="HX43" s="157"/>
      <c r="HY43" s="157"/>
      <c r="HZ43" s="157"/>
      <c r="IA43" s="157"/>
      <c r="IB43" s="157"/>
      <c r="IC43" s="157"/>
      <c r="ID43" s="157"/>
      <c r="IE43" s="157"/>
      <c r="IF43" s="157"/>
      <c r="IG43" s="157"/>
      <c r="IH43" s="157"/>
      <c r="II43" s="157"/>
      <c r="IJ43" s="157"/>
      <c r="IK43" s="157"/>
      <c r="IL43" s="157"/>
      <c r="IM43" s="157"/>
      <c r="IN43" s="157"/>
      <c r="IO43" s="157"/>
      <c r="IP43" s="157"/>
      <c r="IQ43" s="157"/>
      <c r="IR43" s="157"/>
      <c r="IS43" s="157"/>
      <c r="IT43" s="157"/>
      <c r="IU43" s="157"/>
      <c r="IV43" s="157"/>
    </row>
    <row r="44" spans="1:256" ht="13.5" thickBot="1">
      <c r="A44" s="348"/>
      <c r="B44" s="349"/>
      <c r="C44" s="350"/>
      <c r="D44" s="159"/>
      <c r="E44" s="159">
        <v>4118</v>
      </c>
      <c r="F44" s="171" t="s">
        <v>208</v>
      </c>
      <c r="G44" s="105" t="s">
        <v>209</v>
      </c>
      <c r="H44" s="351">
        <v>0</v>
      </c>
      <c r="I44" s="265">
        <v>90.659</v>
      </c>
      <c r="J44" s="352"/>
      <c r="K44" s="113">
        <f>I44+J44</f>
        <v>90.659</v>
      </c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/>
      <c r="DQ44" s="157"/>
      <c r="DR44" s="157"/>
      <c r="DS44" s="157"/>
      <c r="DT44" s="157"/>
      <c r="DU44" s="157"/>
      <c r="DV44" s="157"/>
      <c r="DW44" s="157"/>
      <c r="DX44" s="157"/>
      <c r="DY44" s="157"/>
      <c r="DZ44" s="157"/>
      <c r="EA44" s="157"/>
      <c r="EB44" s="157"/>
      <c r="EC44" s="157"/>
      <c r="ED44" s="157"/>
      <c r="EE44" s="157"/>
      <c r="EF44" s="157"/>
      <c r="EG44" s="157"/>
      <c r="EH44" s="157"/>
      <c r="EI44" s="157"/>
      <c r="EJ44" s="157"/>
      <c r="EK44" s="157"/>
      <c r="EL44" s="157"/>
      <c r="EM44" s="157"/>
      <c r="EN44" s="157"/>
      <c r="EO44" s="157"/>
      <c r="EP44" s="157"/>
      <c r="EQ44" s="157"/>
      <c r="ER44" s="157"/>
      <c r="ES44" s="157"/>
      <c r="ET44" s="157"/>
      <c r="EU44" s="157"/>
      <c r="EV44" s="157"/>
      <c r="EW44" s="157"/>
      <c r="EX44" s="157"/>
      <c r="EY44" s="157"/>
      <c r="EZ44" s="157"/>
      <c r="FA44" s="157"/>
      <c r="FB44" s="157"/>
      <c r="FC44" s="157"/>
      <c r="FD44" s="157"/>
      <c r="FE44" s="157"/>
      <c r="FF44" s="157"/>
      <c r="FG44" s="157"/>
      <c r="FH44" s="157"/>
      <c r="FI44" s="157"/>
      <c r="FJ44" s="157"/>
      <c r="FK44" s="157"/>
      <c r="FL44" s="157"/>
      <c r="FM44" s="157"/>
      <c r="FN44" s="157"/>
      <c r="FO44" s="157"/>
      <c r="FP44" s="157"/>
      <c r="FQ44" s="157"/>
      <c r="FR44" s="157"/>
      <c r="FS44" s="157"/>
      <c r="FT44" s="157"/>
      <c r="FU44" s="157"/>
      <c r="FV44" s="157"/>
      <c r="FW44" s="157"/>
      <c r="FX44" s="157"/>
      <c r="FY44" s="157"/>
      <c r="FZ44" s="157"/>
      <c r="GA44" s="157"/>
      <c r="GB44" s="157"/>
      <c r="GC44" s="157"/>
      <c r="GD44" s="157"/>
      <c r="GE44" s="157"/>
      <c r="GF44" s="157"/>
      <c r="GG44" s="157"/>
      <c r="GH44" s="157"/>
      <c r="GI44" s="157"/>
      <c r="GJ44" s="157"/>
      <c r="GK44" s="157"/>
      <c r="GL44" s="157"/>
      <c r="GM44" s="157"/>
      <c r="GN44" s="157"/>
      <c r="GO44" s="157"/>
      <c r="GP44" s="157"/>
      <c r="GQ44" s="157"/>
      <c r="GR44" s="157"/>
      <c r="GS44" s="157"/>
      <c r="GT44" s="157"/>
      <c r="GU44" s="157"/>
      <c r="GV44" s="157"/>
      <c r="GW44" s="157"/>
      <c r="GX44" s="157"/>
      <c r="GY44" s="157"/>
      <c r="GZ44" s="157"/>
      <c r="HA44" s="157"/>
      <c r="HB44" s="157"/>
      <c r="HC44" s="157"/>
      <c r="HD44" s="157"/>
      <c r="HE44" s="157"/>
      <c r="HF44" s="157"/>
      <c r="HG44" s="157"/>
      <c r="HH44" s="157"/>
      <c r="HI44" s="157"/>
      <c r="HJ44" s="157"/>
      <c r="HK44" s="157"/>
      <c r="HL44" s="157"/>
      <c r="HM44" s="157"/>
      <c r="HN44" s="157"/>
      <c r="HO44" s="157"/>
      <c r="HP44" s="157"/>
      <c r="HQ44" s="157"/>
      <c r="HR44" s="157"/>
      <c r="HS44" s="157"/>
      <c r="HT44" s="157"/>
      <c r="HU44" s="157"/>
      <c r="HV44" s="157"/>
      <c r="HW44" s="157"/>
      <c r="HX44" s="157"/>
      <c r="HY44" s="157"/>
      <c r="HZ44" s="157"/>
      <c r="IA44" s="157"/>
      <c r="IB44" s="157"/>
      <c r="IC44" s="157"/>
      <c r="ID44" s="157"/>
      <c r="IE44" s="157"/>
      <c r="IF44" s="157"/>
      <c r="IG44" s="157"/>
      <c r="IH44" s="157"/>
      <c r="II44" s="157"/>
      <c r="IJ44" s="157"/>
      <c r="IK44" s="157"/>
      <c r="IL44" s="157"/>
      <c r="IM44" s="157"/>
      <c r="IN44" s="157"/>
      <c r="IO44" s="157"/>
      <c r="IP44" s="157"/>
      <c r="IQ44" s="157"/>
      <c r="IR44" s="157"/>
      <c r="IS44" s="157"/>
      <c r="IT44" s="157"/>
      <c r="IU44" s="157"/>
      <c r="IV44" s="157"/>
    </row>
    <row r="45" spans="1:256" ht="12.75">
      <c r="A45" s="342" t="s">
        <v>81</v>
      </c>
      <c r="B45" s="343" t="s">
        <v>27</v>
      </c>
      <c r="C45" s="344" t="s">
        <v>212</v>
      </c>
      <c r="D45" s="183" t="s">
        <v>3</v>
      </c>
      <c r="E45" s="183" t="s">
        <v>3</v>
      </c>
      <c r="F45" s="345" t="s">
        <v>3</v>
      </c>
      <c r="G45" s="184" t="s">
        <v>213</v>
      </c>
      <c r="H45" s="346">
        <f>SUM(H46:H46)</f>
        <v>0</v>
      </c>
      <c r="I45" s="347">
        <f>SUM(I46:I46)</f>
        <v>73.353</v>
      </c>
      <c r="J45" s="347">
        <f>SUM(J46:J46)</f>
        <v>0</v>
      </c>
      <c r="K45" s="109">
        <f>SUM(K46:K46)</f>
        <v>73.353</v>
      </c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  <c r="DN45" s="157"/>
      <c r="DO45" s="157"/>
      <c r="DP45" s="157"/>
      <c r="DQ45" s="157"/>
      <c r="DR45" s="157"/>
      <c r="DS45" s="157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  <c r="EF45" s="157"/>
      <c r="EG45" s="157"/>
      <c r="EH45" s="157"/>
      <c r="EI45" s="157"/>
      <c r="EJ45" s="157"/>
      <c r="EK45" s="157"/>
      <c r="EL45" s="157"/>
      <c r="EM45" s="157"/>
      <c r="EN45" s="157"/>
      <c r="EO45" s="157"/>
      <c r="EP45" s="157"/>
      <c r="EQ45" s="157"/>
      <c r="ER45" s="157"/>
      <c r="ES45" s="157"/>
      <c r="ET45" s="157"/>
      <c r="EU45" s="157"/>
      <c r="EV45" s="157"/>
      <c r="EW45" s="157"/>
      <c r="EX45" s="157"/>
      <c r="EY45" s="157"/>
      <c r="EZ45" s="157"/>
      <c r="FA45" s="157"/>
      <c r="FB45" s="157"/>
      <c r="FC45" s="157"/>
      <c r="FD45" s="157"/>
      <c r="FE45" s="157"/>
      <c r="FF45" s="157"/>
      <c r="FG45" s="157"/>
      <c r="FH45" s="157"/>
      <c r="FI45" s="157"/>
      <c r="FJ45" s="157"/>
      <c r="FK45" s="157"/>
      <c r="FL45" s="157"/>
      <c r="FM45" s="157"/>
      <c r="FN45" s="157"/>
      <c r="FO45" s="157"/>
      <c r="FP45" s="157"/>
      <c r="FQ45" s="157"/>
      <c r="FR45" s="157"/>
      <c r="FS45" s="157"/>
      <c r="FT45" s="157"/>
      <c r="FU45" s="157"/>
      <c r="FV45" s="157"/>
      <c r="FW45" s="157"/>
      <c r="FX45" s="157"/>
      <c r="FY45" s="157"/>
      <c r="FZ45" s="157"/>
      <c r="GA45" s="157"/>
      <c r="GB45" s="157"/>
      <c r="GC45" s="157"/>
      <c r="GD45" s="157"/>
      <c r="GE45" s="157"/>
      <c r="GF45" s="157"/>
      <c r="GG45" s="157"/>
      <c r="GH45" s="157"/>
      <c r="GI45" s="157"/>
      <c r="GJ45" s="157"/>
      <c r="GK45" s="157"/>
      <c r="GL45" s="157"/>
      <c r="GM45" s="157"/>
      <c r="GN45" s="157"/>
      <c r="GO45" s="157"/>
      <c r="GP45" s="157"/>
      <c r="GQ45" s="157"/>
      <c r="GR45" s="157"/>
      <c r="GS45" s="157"/>
      <c r="GT45" s="157"/>
      <c r="GU45" s="157"/>
      <c r="GV45" s="157"/>
      <c r="GW45" s="157"/>
      <c r="GX45" s="157"/>
      <c r="GY45" s="157"/>
      <c r="GZ45" s="157"/>
      <c r="HA45" s="157"/>
      <c r="HB45" s="157"/>
      <c r="HC45" s="157"/>
      <c r="HD45" s="157"/>
      <c r="HE45" s="157"/>
      <c r="HF45" s="157"/>
      <c r="HG45" s="157"/>
      <c r="HH45" s="157"/>
      <c r="HI45" s="157"/>
      <c r="HJ45" s="157"/>
      <c r="HK45" s="157"/>
      <c r="HL45" s="157"/>
      <c r="HM45" s="157"/>
      <c r="HN45" s="157"/>
      <c r="HO45" s="157"/>
      <c r="HP45" s="157"/>
      <c r="HQ45" s="157"/>
      <c r="HR45" s="157"/>
      <c r="HS45" s="157"/>
      <c r="HT45" s="157"/>
      <c r="HU45" s="157"/>
      <c r="HV45" s="157"/>
      <c r="HW45" s="157"/>
      <c r="HX45" s="157"/>
      <c r="HY45" s="157"/>
      <c r="HZ45" s="157"/>
      <c r="IA45" s="157"/>
      <c r="IB45" s="157"/>
      <c r="IC45" s="157"/>
      <c r="ID45" s="157"/>
      <c r="IE45" s="157"/>
      <c r="IF45" s="157"/>
      <c r="IG45" s="157"/>
      <c r="IH45" s="157"/>
      <c r="II45" s="157"/>
      <c r="IJ45" s="157"/>
      <c r="IK45" s="157"/>
      <c r="IL45" s="157"/>
      <c r="IM45" s="157"/>
      <c r="IN45" s="157"/>
      <c r="IO45" s="157"/>
      <c r="IP45" s="157"/>
      <c r="IQ45" s="157"/>
      <c r="IR45" s="157"/>
      <c r="IS45" s="157"/>
      <c r="IT45" s="157"/>
      <c r="IU45" s="157"/>
      <c r="IV45" s="157"/>
    </row>
    <row r="46" spans="1:256" ht="13.5" thickBot="1">
      <c r="A46" s="167"/>
      <c r="B46" s="168"/>
      <c r="C46" s="169"/>
      <c r="D46" s="170"/>
      <c r="E46" s="170">
        <v>4118</v>
      </c>
      <c r="F46" s="171" t="s">
        <v>208</v>
      </c>
      <c r="G46" s="105" t="s">
        <v>209</v>
      </c>
      <c r="H46" s="178">
        <v>0</v>
      </c>
      <c r="I46" s="265">
        <v>73.353</v>
      </c>
      <c r="J46" s="172"/>
      <c r="K46" s="114">
        <f>I46+J46</f>
        <v>73.353</v>
      </c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157"/>
      <c r="DR46" s="157"/>
      <c r="DS46" s="157"/>
      <c r="DT46" s="157"/>
      <c r="DU46" s="157"/>
      <c r="DV46" s="157"/>
      <c r="DW46" s="157"/>
      <c r="DX46" s="157"/>
      <c r="DY46" s="157"/>
      <c r="DZ46" s="157"/>
      <c r="EA46" s="157"/>
      <c r="EB46" s="157"/>
      <c r="EC46" s="157"/>
      <c r="ED46" s="157"/>
      <c r="EE46" s="157"/>
      <c r="EF46" s="157"/>
      <c r="EG46" s="157"/>
      <c r="EH46" s="157"/>
      <c r="EI46" s="157"/>
      <c r="EJ46" s="157"/>
      <c r="EK46" s="157"/>
      <c r="EL46" s="157"/>
      <c r="EM46" s="157"/>
      <c r="EN46" s="157"/>
      <c r="EO46" s="157"/>
      <c r="EP46" s="157"/>
      <c r="EQ46" s="157"/>
      <c r="ER46" s="157"/>
      <c r="ES46" s="157"/>
      <c r="ET46" s="157"/>
      <c r="EU46" s="157"/>
      <c r="EV46" s="157"/>
      <c r="EW46" s="157"/>
      <c r="EX46" s="157"/>
      <c r="EY46" s="157"/>
      <c r="EZ46" s="157"/>
      <c r="FA46" s="157"/>
      <c r="FB46" s="157"/>
      <c r="FC46" s="157"/>
      <c r="FD46" s="157"/>
      <c r="FE46" s="157"/>
      <c r="FF46" s="157"/>
      <c r="FG46" s="157"/>
      <c r="FH46" s="157"/>
      <c r="FI46" s="157"/>
      <c r="FJ46" s="157"/>
      <c r="FK46" s="157"/>
      <c r="FL46" s="157"/>
      <c r="FM46" s="157"/>
      <c r="FN46" s="157"/>
      <c r="FO46" s="157"/>
      <c r="FP46" s="157"/>
      <c r="FQ46" s="157"/>
      <c r="FR46" s="157"/>
      <c r="FS46" s="157"/>
      <c r="FT46" s="157"/>
      <c r="FU46" s="157"/>
      <c r="FV46" s="157"/>
      <c r="FW46" s="157"/>
      <c r="FX46" s="157"/>
      <c r="FY46" s="157"/>
      <c r="FZ46" s="157"/>
      <c r="GA46" s="157"/>
      <c r="GB46" s="157"/>
      <c r="GC46" s="157"/>
      <c r="GD46" s="157"/>
      <c r="GE46" s="157"/>
      <c r="GF46" s="157"/>
      <c r="GG46" s="157"/>
      <c r="GH46" s="157"/>
      <c r="GI46" s="157"/>
      <c r="GJ46" s="157"/>
      <c r="GK46" s="157"/>
      <c r="GL46" s="157"/>
      <c r="GM46" s="157"/>
      <c r="GN46" s="157"/>
      <c r="GO46" s="157"/>
      <c r="GP46" s="157"/>
      <c r="GQ46" s="157"/>
      <c r="GR46" s="157"/>
      <c r="GS46" s="157"/>
      <c r="GT46" s="157"/>
      <c r="GU46" s="157"/>
      <c r="GV46" s="157"/>
      <c r="GW46" s="157"/>
      <c r="GX46" s="157"/>
      <c r="GY46" s="157"/>
      <c r="GZ46" s="157"/>
      <c r="HA46" s="157"/>
      <c r="HB46" s="157"/>
      <c r="HC46" s="157"/>
      <c r="HD46" s="157"/>
      <c r="HE46" s="157"/>
      <c r="HF46" s="157"/>
      <c r="HG46" s="157"/>
      <c r="HH46" s="157"/>
      <c r="HI46" s="157"/>
      <c r="HJ46" s="157"/>
      <c r="HK46" s="157"/>
      <c r="HL46" s="157"/>
      <c r="HM46" s="157"/>
      <c r="HN46" s="157"/>
      <c r="HO46" s="157"/>
      <c r="HP46" s="157"/>
      <c r="HQ46" s="157"/>
      <c r="HR46" s="157"/>
      <c r="HS46" s="157"/>
      <c r="HT46" s="157"/>
      <c r="HU46" s="157"/>
      <c r="HV46" s="157"/>
      <c r="HW46" s="157"/>
      <c r="HX46" s="157"/>
      <c r="HY46" s="157"/>
      <c r="HZ46" s="157"/>
      <c r="IA46" s="157"/>
      <c r="IB46" s="157"/>
      <c r="IC46" s="157"/>
      <c r="ID46" s="157"/>
      <c r="IE46" s="157"/>
      <c r="IF46" s="157"/>
      <c r="IG46" s="157"/>
      <c r="IH46" s="157"/>
      <c r="II46" s="157"/>
      <c r="IJ46" s="157"/>
      <c r="IK46" s="157"/>
      <c r="IL46" s="157"/>
      <c r="IM46" s="157"/>
      <c r="IN46" s="157"/>
      <c r="IO46" s="157"/>
      <c r="IP46" s="157"/>
      <c r="IQ46" s="157"/>
      <c r="IR46" s="157"/>
      <c r="IS46" s="157"/>
      <c r="IT46" s="157"/>
      <c r="IU46" s="157"/>
      <c r="IV46" s="157"/>
    </row>
    <row r="47" spans="1:256" ht="13.5" thickBot="1">
      <c r="A47" s="46" t="s">
        <v>81</v>
      </c>
      <c r="B47" s="64" t="s">
        <v>27</v>
      </c>
      <c r="C47" s="65" t="s">
        <v>3</v>
      </c>
      <c r="D47" s="47" t="s">
        <v>3</v>
      </c>
      <c r="E47" s="66">
        <v>4121</v>
      </c>
      <c r="F47" s="51"/>
      <c r="G47" s="101" t="s">
        <v>102</v>
      </c>
      <c r="H47" s="102">
        <v>24770</v>
      </c>
      <c r="I47" s="382">
        <v>24770</v>
      </c>
      <c r="J47" s="98">
        <v>1009.91</v>
      </c>
      <c r="K47" s="5">
        <f>I47+J47</f>
        <v>25779.91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</row>
    <row r="48" spans="1:11" ht="12.75">
      <c r="A48" s="85" t="s">
        <v>89</v>
      </c>
      <c r="B48" s="10" t="s">
        <v>5</v>
      </c>
      <c r="C48" s="9" t="s">
        <v>128</v>
      </c>
      <c r="D48" s="10" t="s">
        <v>3</v>
      </c>
      <c r="E48" s="10" t="s">
        <v>3</v>
      </c>
      <c r="F48" s="74" t="s">
        <v>3</v>
      </c>
      <c r="G48" s="103" t="s">
        <v>129</v>
      </c>
      <c r="H48" s="11">
        <f>SUM(H49:H49)</f>
        <v>0</v>
      </c>
      <c r="I48" s="84">
        <f>SUM(I49:I49)</f>
        <v>50.898</v>
      </c>
      <c r="J48" s="86">
        <f>SUM(J49:J49)</f>
        <v>0</v>
      </c>
      <c r="K48" s="11">
        <f>SUM(K49:K49)</f>
        <v>50.898</v>
      </c>
    </row>
    <row r="49" spans="1:11" ht="13.5" thickBot="1">
      <c r="A49" s="87"/>
      <c r="B49" s="17"/>
      <c r="C49" s="12"/>
      <c r="D49" s="13"/>
      <c r="E49" s="13">
        <v>4123</v>
      </c>
      <c r="F49" s="14" t="s">
        <v>103</v>
      </c>
      <c r="G49" s="88" t="s">
        <v>104</v>
      </c>
      <c r="H49" s="5">
        <v>0</v>
      </c>
      <c r="I49" s="15">
        <v>50.898</v>
      </c>
      <c r="J49" s="15"/>
      <c r="K49" s="4">
        <f>I49+J49</f>
        <v>50.898</v>
      </c>
    </row>
    <row r="50" spans="1:256" ht="13.5" thickBot="1">
      <c r="A50" s="46" t="s">
        <v>81</v>
      </c>
      <c r="B50" s="64" t="s">
        <v>27</v>
      </c>
      <c r="C50" s="394" t="s">
        <v>222</v>
      </c>
      <c r="D50" s="47" t="s">
        <v>3</v>
      </c>
      <c r="E50" s="66">
        <v>4129</v>
      </c>
      <c r="F50" s="51"/>
      <c r="G50" s="101" t="s">
        <v>223</v>
      </c>
      <c r="H50" s="102">
        <v>0</v>
      </c>
      <c r="I50" s="395">
        <v>0</v>
      </c>
      <c r="J50" s="98">
        <v>46.162</v>
      </c>
      <c r="K50" s="5">
        <f>I50+J50</f>
        <v>46.162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  <row r="51" spans="1:256" ht="13.5" thickBot="1">
      <c r="A51" s="36" t="s">
        <v>3</v>
      </c>
      <c r="B51" s="37" t="s">
        <v>5</v>
      </c>
      <c r="C51" s="38" t="s">
        <v>3</v>
      </c>
      <c r="D51" s="39" t="s">
        <v>3</v>
      </c>
      <c r="E51" s="39" t="s">
        <v>105</v>
      </c>
      <c r="F51" s="40"/>
      <c r="G51" s="41" t="s">
        <v>106</v>
      </c>
      <c r="H51" s="115">
        <f>H52+H54+H56</f>
        <v>0</v>
      </c>
      <c r="I51" s="117">
        <f>I52+I54+I56</f>
        <v>81571.39792999999</v>
      </c>
      <c r="J51" s="115">
        <f>J52+J54+J56</f>
        <v>0</v>
      </c>
      <c r="K51" s="117">
        <f>K52+K54+K56</f>
        <v>81571.39792999999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  <row r="52" spans="1:11" ht="12.75">
      <c r="A52" s="130" t="s">
        <v>81</v>
      </c>
      <c r="B52" s="131" t="s">
        <v>5</v>
      </c>
      <c r="C52" s="132" t="s">
        <v>3</v>
      </c>
      <c r="D52" s="133" t="s">
        <v>3</v>
      </c>
      <c r="E52" s="133" t="s">
        <v>3</v>
      </c>
      <c r="F52" s="133" t="s">
        <v>3</v>
      </c>
      <c r="G52" s="99" t="s">
        <v>107</v>
      </c>
      <c r="H52" s="173">
        <f>SUM(H53:H53)</f>
        <v>0</v>
      </c>
      <c r="I52" s="135">
        <f>SUM(I53:I53)</f>
        <v>76564.575</v>
      </c>
      <c r="J52" s="135">
        <f>SUM(J53:J53)</f>
        <v>0</v>
      </c>
      <c r="K52" s="134">
        <f>SUM(K53:K53)</f>
        <v>76564.575</v>
      </c>
    </row>
    <row r="53" spans="1:11" ht="13.5" thickBot="1">
      <c r="A53" s="136"/>
      <c r="B53" s="137"/>
      <c r="C53" s="138"/>
      <c r="D53" s="139"/>
      <c r="E53" s="139">
        <v>4216</v>
      </c>
      <c r="F53" s="140" t="s">
        <v>108</v>
      </c>
      <c r="G53" s="100" t="s">
        <v>109</v>
      </c>
      <c r="H53" s="174">
        <v>0</v>
      </c>
      <c r="I53" s="265">
        <v>76564.575</v>
      </c>
      <c r="J53" s="143"/>
      <c r="K53" s="114">
        <f>I53+J53</f>
        <v>76564.575</v>
      </c>
    </row>
    <row r="54" spans="1:256" ht="12.75">
      <c r="A54" s="130" t="s">
        <v>89</v>
      </c>
      <c r="B54" s="131" t="s">
        <v>5</v>
      </c>
      <c r="C54" s="165" t="s">
        <v>126</v>
      </c>
      <c r="D54" s="133" t="s">
        <v>3</v>
      </c>
      <c r="E54" s="133" t="s">
        <v>3</v>
      </c>
      <c r="F54" s="133" t="s">
        <v>3</v>
      </c>
      <c r="G54" s="8" t="s">
        <v>130</v>
      </c>
      <c r="H54" s="173">
        <f>SUM(H55:H55)</f>
        <v>0</v>
      </c>
      <c r="I54" s="134">
        <f>SUM(I55:I55)</f>
        <v>1268.82293</v>
      </c>
      <c r="J54" s="134">
        <f>SUM(J55:J55)</f>
        <v>0</v>
      </c>
      <c r="K54" s="134">
        <f>SUM(K55:K55)</f>
        <v>1268.82293</v>
      </c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157"/>
      <c r="DN54" s="157"/>
      <c r="DO54" s="157"/>
      <c r="DP54" s="157"/>
      <c r="DQ54" s="157"/>
      <c r="DR54" s="157"/>
      <c r="DS54" s="157"/>
      <c r="DT54" s="157"/>
      <c r="DU54" s="157"/>
      <c r="DV54" s="157"/>
      <c r="DW54" s="157"/>
      <c r="DX54" s="157"/>
      <c r="DY54" s="157"/>
      <c r="DZ54" s="157"/>
      <c r="EA54" s="157"/>
      <c r="EB54" s="157"/>
      <c r="EC54" s="157"/>
      <c r="ED54" s="157"/>
      <c r="EE54" s="157"/>
      <c r="EF54" s="157"/>
      <c r="EG54" s="157"/>
      <c r="EH54" s="157"/>
      <c r="EI54" s="157"/>
      <c r="EJ54" s="157"/>
      <c r="EK54" s="157"/>
      <c r="EL54" s="157"/>
      <c r="EM54" s="157"/>
      <c r="EN54" s="157"/>
      <c r="EO54" s="157"/>
      <c r="EP54" s="157"/>
      <c r="EQ54" s="157"/>
      <c r="ER54" s="157"/>
      <c r="ES54" s="157"/>
      <c r="ET54" s="157"/>
      <c r="EU54" s="157"/>
      <c r="EV54" s="157"/>
      <c r="EW54" s="157"/>
      <c r="EX54" s="157"/>
      <c r="EY54" s="157"/>
      <c r="EZ54" s="157"/>
      <c r="FA54" s="157"/>
      <c r="FB54" s="157"/>
      <c r="FC54" s="157"/>
      <c r="FD54" s="157"/>
      <c r="FE54" s="157"/>
      <c r="FF54" s="157"/>
      <c r="FG54" s="157"/>
      <c r="FH54" s="157"/>
      <c r="FI54" s="157"/>
      <c r="FJ54" s="157"/>
      <c r="FK54" s="157"/>
      <c r="FL54" s="157"/>
      <c r="FM54" s="157"/>
      <c r="FN54" s="157"/>
      <c r="FO54" s="157"/>
      <c r="FP54" s="157"/>
      <c r="FQ54" s="157"/>
      <c r="FR54" s="157"/>
      <c r="FS54" s="157"/>
      <c r="FT54" s="157"/>
      <c r="FU54" s="157"/>
      <c r="FV54" s="157"/>
      <c r="FW54" s="157"/>
      <c r="FX54" s="157"/>
      <c r="FY54" s="157"/>
      <c r="FZ54" s="157"/>
      <c r="GA54" s="157"/>
      <c r="GB54" s="157"/>
      <c r="GC54" s="157"/>
      <c r="GD54" s="157"/>
      <c r="GE54" s="157"/>
      <c r="GF54" s="157"/>
      <c r="GG54" s="157"/>
      <c r="GH54" s="157"/>
      <c r="GI54" s="157"/>
      <c r="GJ54" s="157"/>
      <c r="GK54" s="157"/>
      <c r="GL54" s="157"/>
      <c r="GM54" s="157"/>
      <c r="GN54" s="157"/>
      <c r="GO54" s="157"/>
      <c r="GP54" s="157"/>
      <c r="GQ54" s="157"/>
      <c r="GR54" s="157"/>
      <c r="GS54" s="157"/>
      <c r="GT54" s="157"/>
      <c r="GU54" s="157"/>
      <c r="GV54" s="157"/>
      <c r="GW54" s="157"/>
      <c r="GX54" s="157"/>
      <c r="GY54" s="157"/>
      <c r="GZ54" s="157"/>
      <c r="HA54" s="157"/>
      <c r="HB54" s="157"/>
      <c r="HC54" s="157"/>
      <c r="HD54" s="157"/>
      <c r="HE54" s="157"/>
      <c r="HF54" s="157"/>
      <c r="HG54" s="157"/>
      <c r="HH54" s="157"/>
      <c r="HI54" s="157"/>
      <c r="HJ54" s="157"/>
      <c r="HK54" s="157"/>
      <c r="HL54" s="157"/>
      <c r="HM54" s="157"/>
      <c r="HN54" s="157"/>
      <c r="HO54" s="157"/>
      <c r="HP54" s="157"/>
      <c r="HQ54" s="157"/>
      <c r="HR54" s="157"/>
      <c r="HS54" s="157"/>
      <c r="HT54" s="157"/>
      <c r="HU54" s="157"/>
      <c r="HV54" s="157"/>
      <c r="HW54" s="157"/>
      <c r="HX54" s="157"/>
      <c r="HY54" s="157"/>
      <c r="HZ54" s="157"/>
      <c r="IA54" s="157"/>
      <c r="IB54" s="157"/>
      <c r="IC54" s="157"/>
      <c r="ID54" s="157"/>
      <c r="IE54" s="157"/>
      <c r="IF54" s="157"/>
      <c r="IG54" s="157"/>
      <c r="IH54" s="157"/>
      <c r="II54" s="157"/>
      <c r="IJ54" s="157"/>
      <c r="IK54" s="157"/>
      <c r="IL54" s="157"/>
      <c r="IM54" s="157"/>
      <c r="IN54" s="157"/>
      <c r="IO54" s="157"/>
      <c r="IP54" s="157"/>
      <c r="IQ54" s="157"/>
      <c r="IR54" s="157"/>
      <c r="IS54" s="157"/>
      <c r="IT54" s="157"/>
      <c r="IU54" s="157"/>
      <c r="IV54" s="157"/>
    </row>
    <row r="55" spans="1:256" ht="13.5" thickBot="1">
      <c r="A55" s="136"/>
      <c r="B55" s="137"/>
      <c r="C55" s="138"/>
      <c r="D55" s="139"/>
      <c r="E55" s="139">
        <v>4216</v>
      </c>
      <c r="F55" s="140" t="s">
        <v>131</v>
      </c>
      <c r="G55" s="100" t="s">
        <v>109</v>
      </c>
      <c r="H55" s="174">
        <v>0</v>
      </c>
      <c r="I55" s="265">
        <v>1268.82293</v>
      </c>
      <c r="J55" s="152"/>
      <c r="K55" s="114">
        <f>I55+J55</f>
        <v>1268.82293</v>
      </c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  <c r="EF55" s="157"/>
      <c r="EG55" s="157"/>
      <c r="EH55" s="157"/>
      <c r="EI55" s="157"/>
      <c r="EJ55" s="157"/>
      <c r="EK55" s="157"/>
      <c r="EL55" s="157"/>
      <c r="EM55" s="157"/>
      <c r="EN55" s="157"/>
      <c r="EO55" s="157"/>
      <c r="EP55" s="157"/>
      <c r="EQ55" s="157"/>
      <c r="ER55" s="157"/>
      <c r="ES55" s="157"/>
      <c r="ET55" s="157"/>
      <c r="EU55" s="157"/>
      <c r="EV55" s="157"/>
      <c r="EW55" s="157"/>
      <c r="EX55" s="157"/>
      <c r="EY55" s="157"/>
      <c r="EZ55" s="157"/>
      <c r="FA55" s="157"/>
      <c r="FB55" s="157"/>
      <c r="FC55" s="157"/>
      <c r="FD55" s="157"/>
      <c r="FE55" s="157"/>
      <c r="FF55" s="157"/>
      <c r="FG55" s="157"/>
      <c r="FH55" s="157"/>
      <c r="FI55" s="157"/>
      <c r="FJ55" s="157"/>
      <c r="FK55" s="157"/>
      <c r="FL55" s="157"/>
      <c r="FM55" s="157"/>
      <c r="FN55" s="157"/>
      <c r="FO55" s="157"/>
      <c r="FP55" s="157"/>
      <c r="FQ55" s="157"/>
      <c r="FR55" s="157"/>
      <c r="FS55" s="157"/>
      <c r="FT55" s="157"/>
      <c r="FU55" s="157"/>
      <c r="FV55" s="157"/>
      <c r="FW55" s="157"/>
      <c r="FX55" s="157"/>
      <c r="FY55" s="157"/>
      <c r="FZ55" s="157"/>
      <c r="GA55" s="157"/>
      <c r="GB55" s="157"/>
      <c r="GC55" s="157"/>
      <c r="GD55" s="157"/>
      <c r="GE55" s="157"/>
      <c r="GF55" s="157"/>
      <c r="GG55" s="157"/>
      <c r="GH55" s="157"/>
      <c r="GI55" s="157"/>
      <c r="GJ55" s="157"/>
      <c r="GK55" s="157"/>
      <c r="GL55" s="157"/>
      <c r="GM55" s="157"/>
      <c r="GN55" s="157"/>
      <c r="GO55" s="157"/>
      <c r="GP55" s="157"/>
      <c r="GQ55" s="157"/>
      <c r="GR55" s="157"/>
      <c r="GS55" s="157"/>
      <c r="GT55" s="157"/>
      <c r="GU55" s="157"/>
      <c r="GV55" s="157"/>
      <c r="GW55" s="157"/>
      <c r="GX55" s="157"/>
      <c r="GY55" s="157"/>
      <c r="GZ55" s="157"/>
      <c r="HA55" s="157"/>
      <c r="HB55" s="157"/>
      <c r="HC55" s="157"/>
      <c r="HD55" s="157"/>
      <c r="HE55" s="157"/>
      <c r="HF55" s="157"/>
      <c r="HG55" s="157"/>
      <c r="HH55" s="157"/>
      <c r="HI55" s="157"/>
      <c r="HJ55" s="157"/>
      <c r="HK55" s="157"/>
      <c r="HL55" s="157"/>
      <c r="HM55" s="157"/>
      <c r="HN55" s="157"/>
      <c r="HO55" s="157"/>
      <c r="HP55" s="157"/>
      <c r="HQ55" s="157"/>
      <c r="HR55" s="157"/>
      <c r="HS55" s="157"/>
      <c r="HT55" s="157"/>
      <c r="HU55" s="157"/>
      <c r="HV55" s="157"/>
      <c r="HW55" s="157"/>
      <c r="HX55" s="157"/>
      <c r="HY55" s="157"/>
      <c r="HZ55" s="157"/>
      <c r="IA55" s="157"/>
      <c r="IB55" s="157"/>
      <c r="IC55" s="157"/>
      <c r="ID55" s="157"/>
      <c r="IE55" s="157"/>
      <c r="IF55" s="157"/>
      <c r="IG55" s="157"/>
      <c r="IH55" s="157"/>
      <c r="II55" s="157"/>
      <c r="IJ55" s="157"/>
      <c r="IK55" s="157"/>
      <c r="IL55" s="157"/>
      <c r="IM55" s="157"/>
      <c r="IN55" s="157"/>
      <c r="IO55" s="157"/>
      <c r="IP55" s="157"/>
      <c r="IQ55" s="157"/>
      <c r="IR55" s="157"/>
      <c r="IS55" s="157"/>
      <c r="IT55" s="157"/>
      <c r="IU55" s="157"/>
      <c r="IV55" s="157"/>
    </row>
    <row r="56" spans="1:256" ht="12.75">
      <c r="A56" s="164" t="s">
        <v>89</v>
      </c>
      <c r="B56" s="155" t="s">
        <v>5</v>
      </c>
      <c r="C56" s="165" t="s">
        <v>110</v>
      </c>
      <c r="D56" s="155" t="s">
        <v>3</v>
      </c>
      <c r="E56" s="155" t="s">
        <v>3</v>
      </c>
      <c r="F56" s="133" t="s">
        <v>3</v>
      </c>
      <c r="G56" s="104" t="s">
        <v>70</v>
      </c>
      <c r="H56" s="176">
        <f>SUM(H57:H57)</f>
        <v>0</v>
      </c>
      <c r="I56" s="134">
        <f>SUM(I57:I57)</f>
        <v>3738</v>
      </c>
      <c r="J56" s="135">
        <f>SUM(J57:J57)</f>
        <v>0</v>
      </c>
      <c r="K56" s="166">
        <f>SUM(K57:K57)</f>
        <v>3738</v>
      </c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  <c r="EF56" s="157"/>
      <c r="EG56" s="157"/>
      <c r="EH56" s="157"/>
      <c r="EI56" s="157"/>
      <c r="EJ56" s="157"/>
      <c r="EK56" s="157"/>
      <c r="EL56" s="157"/>
      <c r="EM56" s="157"/>
      <c r="EN56" s="157"/>
      <c r="EO56" s="157"/>
      <c r="EP56" s="157"/>
      <c r="EQ56" s="157"/>
      <c r="ER56" s="157"/>
      <c r="ES56" s="157"/>
      <c r="ET56" s="157"/>
      <c r="EU56" s="157"/>
      <c r="EV56" s="157"/>
      <c r="EW56" s="157"/>
      <c r="EX56" s="157"/>
      <c r="EY56" s="157"/>
      <c r="EZ56" s="157"/>
      <c r="FA56" s="157"/>
      <c r="FB56" s="157"/>
      <c r="FC56" s="157"/>
      <c r="FD56" s="157"/>
      <c r="FE56" s="157"/>
      <c r="FF56" s="157"/>
      <c r="FG56" s="157"/>
      <c r="FH56" s="157"/>
      <c r="FI56" s="157"/>
      <c r="FJ56" s="157"/>
      <c r="FK56" s="157"/>
      <c r="FL56" s="157"/>
      <c r="FM56" s="157"/>
      <c r="FN56" s="157"/>
      <c r="FO56" s="157"/>
      <c r="FP56" s="157"/>
      <c r="FQ56" s="157"/>
      <c r="FR56" s="157"/>
      <c r="FS56" s="157"/>
      <c r="FT56" s="157"/>
      <c r="FU56" s="157"/>
      <c r="FV56" s="157"/>
      <c r="FW56" s="157"/>
      <c r="FX56" s="157"/>
      <c r="FY56" s="157"/>
      <c r="FZ56" s="157"/>
      <c r="GA56" s="157"/>
      <c r="GB56" s="157"/>
      <c r="GC56" s="157"/>
      <c r="GD56" s="157"/>
      <c r="GE56" s="157"/>
      <c r="GF56" s="157"/>
      <c r="GG56" s="157"/>
      <c r="GH56" s="157"/>
      <c r="GI56" s="157"/>
      <c r="GJ56" s="157"/>
      <c r="GK56" s="157"/>
      <c r="GL56" s="157"/>
      <c r="GM56" s="157"/>
      <c r="GN56" s="157"/>
      <c r="GO56" s="157"/>
      <c r="GP56" s="157"/>
      <c r="GQ56" s="157"/>
      <c r="GR56" s="157"/>
      <c r="GS56" s="157"/>
      <c r="GT56" s="157"/>
      <c r="GU56" s="157"/>
      <c r="GV56" s="157"/>
      <c r="GW56" s="157"/>
      <c r="GX56" s="157"/>
      <c r="GY56" s="157"/>
      <c r="GZ56" s="157"/>
      <c r="HA56" s="157"/>
      <c r="HB56" s="157"/>
      <c r="HC56" s="157"/>
      <c r="HD56" s="157"/>
      <c r="HE56" s="157"/>
      <c r="HF56" s="157"/>
      <c r="HG56" s="157"/>
      <c r="HH56" s="157"/>
      <c r="HI56" s="157"/>
      <c r="HJ56" s="157"/>
      <c r="HK56" s="157"/>
      <c r="HL56" s="157"/>
      <c r="HM56" s="157"/>
      <c r="HN56" s="157"/>
      <c r="HO56" s="157"/>
      <c r="HP56" s="157"/>
      <c r="HQ56" s="157"/>
      <c r="HR56" s="157"/>
      <c r="HS56" s="157"/>
      <c r="HT56" s="157"/>
      <c r="HU56" s="157"/>
      <c r="HV56" s="157"/>
      <c r="HW56" s="157"/>
      <c r="HX56" s="157"/>
      <c r="HY56" s="157"/>
      <c r="HZ56" s="157"/>
      <c r="IA56" s="157"/>
      <c r="IB56" s="157"/>
      <c r="IC56" s="157"/>
      <c r="ID56" s="157"/>
      <c r="IE56" s="157"/>
      <c r="IF56" s="157"/>
      <c r="IG56" s="157"/>
      <c r="IH56" s="157"/>
      <c r="II56" s="157"/>
      <c r="IJ56" s="157"/>
      <c r="IK56" s="157"/>
      <c r="IL56" s="157"/>
      <c r="IM56" s="157"/>
      <c r="IN56" s="157"/>
      <c r="IO56" s="157"/>
      <c r="IP56" s="157"/>
      <c r="IQ56" s="157"/>
      <c r="IR56" s="157"/>
      <c r="IS56" s="157"/>
      <c r="IT56" s="157"/>
      <c r="IU56" s="157"/>
      <c r="IV56" s="157"/>
    </row>
    <row r="57" spans="1:256" ht="13.5" thickBot="1">
      <c r="A57" s="167"/>
      <c r="B57" s="168"/>
      <c r="C57" s="169"/>
      <c r="D57" s="170"/>
      <c r="E57" s="170">
        <v>4221</v>
      </c>
      <c r="F57" s="177"/>
      <c r="G57" s="105" t="s">
        <v>111</v>
      </c>
      <c r="H57" s="178">
        <v>0</v>
      </c>
      <c r="I57" s="172">
        <v>3738</v>
      </c>
      <c r="J57" s="172"/>
      <c r="K57" s="114">
        <f>I57+J57</f>
        <v>3738</v>
      </c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7"/>
      <c r="EA57" s="157"/>
      <c r="EB57" s="157"/>
      <c r="EC57" s="157"/>
      <c r="ED57" s="157"/>
      <c r="EE57" s="157"/>
      <c r="EF57" s="157"/>
      <c r="EG57" s="157"/>
      <c r="EH57" s="157"/>
      <c r="EI57" s="157"/>
      <c r="EJ57" s="157"/>
      <c r="EK57" s="157"/>
      <c r="EL57" s="157"/>
      <c r="EM57" s="157"/>
      <c r="EN57" s="157"/>
      <c r="EO57" s="157"/>
      <c r="EP57" s="157"/>
      <c r="EQ57" s="157"/>
      <c r="ER57" s="157"/>
      <c r="ES57" s="157"/>
      <c r="ET57" s="157"/>
      <c r="EU57" s="157"/>
      <c r="EV57" s="157"/>
      <c r="EW57" s="157"/>
      <c r="EX57" s="157"/>
      <c r="EY57" s="157"/>
      <c r="EZ57" s="157"/>
      <c r="FA57" s="157"/>
      <c r="FB57" s="157"/>
      <c r="FC57" s="157"/>
      <c r="FD57" s="157"/>
      <c r="FE57" s="157"/>
      <c r="FF57" s="157"/>
      <c r="FG57" s="157"/>
      <c r="FH57" s="157"/>
      <c r="FI57" s="157"/>
      <c r="FJ57" s="157"/>
      <c r="FK57" s="157"/>
      <c r="FL57" s="157"/>
      <c r="FM57" s="157"/>
      <c r="FN57" s="157"/>
      <c r="FO57" s="157"/>
      <c r="FP57" s="157"/>
      <c r="FQ57" s="157"/>
      <c r="FR57" s="157"/>
      <c r="FS57" s="157"/>
      <c r="FT57" s="157"/>
      <c r="FU57" s="157"/>
      <c r="FV57" s="157"/>
      <c r="FW57" s="157"/>
      <c r="FX57" s="157"/>
      <c r="FY57" s="157"/>
      <c r="FZ57" s="157"/>
      <c r="GA57" s="157"/>
      <c r="GB57" s="157"/>
      <c r="GC57" s="157"/>
      <c r="GD57" s="157"/>
      <c r="GE57" s="157"/>
      <c r="GF57" s="157"/>
      <c r="GG57" s="157"/>
      <c r="GH57" s="157"/>
      <c r="GI57" s="157"/>
      <c r="GJ57" s="157"/>
      <c r="GK57" s="157"/>
      <c r="GL57" s="157"/>
      <c r="GM57" s="157"/>
      <c r="GN57" s="157"/>
      <c r="GO57" s="157"/>
      <c r="GP57" s="157"/>
      <c r="GQ57" s="157"/>
      <c r="GR57" s="157"/>
      <c r="GS57" s="157"/>
      <c r="GT57" s="157"/>
      <c r="GU57" s="157"/>
      <c r="GV57" s="157"/>
      <c r="GW57" s="157"/>
      <c r="GX57" s="157"/>
      <c r="GY57" s="157"/>
      <c r="GZ57" s="157"/>
      <c r="HA57" s="157"/>
      <c r="HB57" s="157"/>
      <c r="HC57" s="157"/>
      <c r="HD57" s="157"/>
      <c r="HE57" s="157"/>
      <c r="HF57" s="157"/>
      <c r="HG57" s="157"/>
      <c r="HH57" s="157"/>
      <c r="HI57" s="157"/>
      <c r="HJ57" s="157"/>
      <c r="HK57" s="157"/>
      <c r="HL57" s="157"/>
      <c r="HM57" s="157"/>
      <c r="HN57" s="157"/>
      <c r="HO57" s="157"/>
      <c r="HP57" s="157"/>
      <c r="HQ57" s="157"/>
      <c r="HR57" s="157"/>
      <c r="HS57" s="157"/>
      <c r="HT57" s="157"/>
      <c r="HU57" s="157"/>
      <c r="HV57" s="157"/>
      <c r="HW57" s="157"/>
      <c r="HX57" s="157"/>
      <c r="HY57" s="157"/>
      <c r="HZ57" s="157"/>
      <c r="IA57" s="157"/>
      <c r="IB57" s="157"/>
      <c r="IC57" s="157"/>
      <c r="ID57" s="157"/>
      <c r="IE57" s="157"/>
      <c r="IF57" s="157"/>
      <c r="IG57" s="157"/>
      <c r="IH57" s="157"/>
      <c r="II57" s="157"/>
      <c r="IJ57" s="157"/>
      <c r="IK57" s="157"/>
      <c r="IL57" s="157"/>
      <c r="IM57" s="157"/>
      <c r="IN57" s="157"/>
      <c r="IO57" s="157"/>
      <c r="IP57" s="157"/>
      <c r="IQ57" s="157"/>
      <c r="IR57" s="157"/>
      <c r="IS57" s="157"/>
      <c r="IT57" s="157"/>
      <c r="IU57" s="157"/>
      <c r="IV57" s="157"/>
    </row>
  </sheetData>
  <sheetProtection/>
  <mergeCells count="12">
    <mergeCell ref="E5:E6"/>
    <mergeCell ref="F5:F6"/>
    <mergeCell ref="A1:K1"/>
    <mergeCell ref="A3:K3"/>
    <mergeCell ref="I5:I6"/>
    <mergeCell ref="J5:K5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  <rowBreaks count="1" manualBreakCount="1"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0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2" width="3.8515625" style="21" customWidth="1"/>
    <col min="3" max="3" width="9.57421875" style="21" bestFit="1" customWidth="1"/>
    <col min="4" max="4" width="5.57421875" style="21" customWidth="1"/>
    <col min="5" max="5" width="6.421875" style="21" customWidth="1"/>
    <col min="6" max="6" width="41.28125" style="21" customWidth="1"/>
    <col min="7" max="8" width="9.140625" style="21" customWidth="1"/>
    <col min="9" max="9" width="9.57421875" style="21" bestFit="1" customWidth="1"/>
    <col min="10" max="16384" width="9.140625" style="21" customWidth="1"/>
  </cols>
  <sheetData>
    <row r="1" spans="1:10" ht="17.25" customHeight="1">
      <c r="A1" s="425" t="s">
        <v>137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0" ht="12" customHeight="1">
      <c r="A2" s="22"/>
      <c r="B2" s="22"/>
      <c r="C2" s="22"/>
      <c r="D2" s="22"/>
      <c r="E2" s="22"/>
      <c r="F2" s="22"/>
      <c r="G2" s="22"/>
      <c r="H2" s="22"/>
      <c r="I2" s="22"/>
      <c r="J2" s="238"/>
    </row>
    <row r="3" spans="1:10" ht="16.5" customHeight="1">
      <c r="A3" s="426" t="s">
        <v>138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10" ht="12" customHeight="1" thickBot="1">
      <c r="A4" s="23"/>
      <c r="B4" s="23"/>
      <c r="C4" s="23"/>
      <c r="D4" s="23"/>
      <c r="E4" s="23"/>
      <c r="F4" s="23"/>
      <c r="G4" s="23"/>
      <c r="H4" s="23"/>
      <c r="I4" s="23"/>
      <c r="J4" s="239" t="s">
        <v>72</v>
      </c>
    </row>
    <row r="5" spans="1:10" ht="12.75" customHeight="1" thickBot="1">
      <c r="A5" s="435" t="s">
        <v>139</v>
      </c>
      <c r="B5" s="437" t="s">
        <v>4</v>
      </c>
      <c r="C5" s="420" t="s">
        <v>6</v>
      </c>
      <c r="D5" s="420" t="s">
        <v>7</v>
      </c>
      <c r="E5" s="420" t="s">
        <v>8</v>
      </c>
      <c r="F5" s="429" t="s">
        <v>140</v>
      </c>
      <c r="G5" s="431" t="s">
        <v>113</v>
      </c>
      <c r="H5" s="433" t="s">
        <v>114</v>
      </c>
      <c r="I5" s="427" t="s">
        <v>226</v>
      </c>
      <c r="J5" s="428"/>
    </row>
    <row r="6" spans="1:10" ht="12.75" customHeight="1" thickBot="1">
      <c r="A6" s="436"/>
      <c r="B6" s="438"/>
      <c r="C6" s="421"/>
      <c r="D6" s="421"/>
      <c r="E6" s="421"/>
      <c r="F6" s="430"/>
      <c r="G6" s="432"/>
      <c r="H6" s="434"/>
      <c r="I6" s="242" t="s">
        <v>26</v>
      </c>
      <c r="J6" s="243" t="s">
        <v>115</v>
      </c>
    </row>
    <row r="7" spans="1:10" ht="12.75" customHeight="1" thickBot="1">
      <c r="A7" s="422" t="s">
        <v>60</v>
      </c>
      <c r="B7" s="244" t="s">
        <v>5</v>
      </c>
      <c r="C7" s="240" t="s">
        <v>6</v>
      </c>
      <c r="D7" s="240" t="s">
        <v>7</v>
      </c>
      <c r="E7" s="240" t="s">
        <v>8</v>
      </c>
      <c r="F7" s="241" t="s">
        <v>141</v>
      </c>
      <c r="G7" s="245">
        <f>G8+G31+G53+G70+G73</f>
        <v>518202.06</v>
      </c>
      <c r="H7" s="245">
        <f>H8+H31+H53+H70+H73</f>
        <v>639793.5526199999</v>
      </c>
      <c r="I7" s="385">
        <f>I8+I31+I53+I70+I73</f>
        <v>7606.072</v>
      </c>
      <c r="J7" s="246">
        <f>J8+J31+J53+J70+J73</f>
        <v>647399.62462</v>
      </c>
    </row>
    <row r="8" spans="1:10" ht="12" customHeight="1" thickBot="1">
      <c r="A8" s="423"/>
      <c r="B8" s="247" t="s">
        <v>27</v>
      </c>
      <c r="C8" s="248" t="s">
        <v>3</v>
      </c>
      <c r="D8" s="249" t="s">
        <v>3</v>
      </c>
      <c r="E8" s="249" t="s">
        <v>3</v>
      </c>
      <c r="F8" s="250" t="s">
        <v>142</v>
      </c>
      <c r="G8" s="251">
        <f>G9+G15+G18+G23+G25+G28</f>
        <v>1445</v>
      </c>
      <c r="H8" s="251">
        <f>H9+H15+H18+H23+H25+H28</f>
        <v>4357.217000000001</v>
      </c>
      <c r="I8" s="251">
        <f>I9+I15+I18+I23+I25+I28</f>
        <v>0</v>
      </c>
      <c r="J8" s="252">
        <f>J9+J15+J18+J23+J25+J28</f>
        <v>4357.217000000001</v>
      </c>
    </row>
    <row r="9" spans="1:10" ht="12" customHeight="1" hidden="1">
      <c r="A9" s="423"/>
      <c r="B9" s="253" t="s">
        <v>143</v>
      </c>
      <c r="C9" s="254" t="s">
        <v>144</v>
      </c>
      <c r="D9" s="255">
        <v>2229</v>
      </c>
      <c r="E9" s="255" t="s">
        <v>3</v>
      </c>
      <c r="F9" s="256" t="s">
        <v>145</v>
      </c>
      <c r="G9" s="257">
        <f>SUM(G10:G14)</f>
        <v>1015</v>
      </c>
      <c r="H9" s="258">
        <f>SUM(H10:H14)</f>
        <v>2564.8010000000004</v>
      </c>
      <c r="I9" s="259">
        <f>SUM(I10:I14)</f>
        <v>0</v>
      </c>
      <c r="J9" s="257">
        <f>SUM(J10:J14)</f>
        <v>2564.8010000000004</v>
      </c>
    </row>
    <row r="10" spans="1:10" ht="12" customHeight="1" hidden="1">
      <c r="A10" s="423"/>
      <c r="B10" s="260"/>
      <c r="C10" s="261"/>
      <c r="D10" s="262"/>
      <c r="E10" s="263">
        <v>5139</v>
      </c>
      <c r="F10" s="264" t="s">
        <v>146</v>
      </c>
      <c r="G10" s="7">
        <v>50</v>
      </c>
      <c r="H10" s="265">
        <v>50</v>
      </c>
      <c r="I10" s="266"/>
      <c r="J10" s="16">
        <f>H10+I10</f>
        <v>50</v>
      </c>
    </row>
    <row r="11" spans="1:10" ht="12" customHeight="1" hidden="1">
      <c r="A11" s="423"/>
      <c r="B11" s="260"/>
      <c r="C11" s="261"/>
      <c r="D11" s="262"/>
      <c r="E11" s="263">
        <v>5164</v>
      </c>
      <c r="F11" s="264" t="s">
        <v>147</v>
      </c>
      <c r="G11" s="265">
        <v>0</v>
      </c>
      <c r="H11" s="265">
        <v>50</v>
      </c>
      <c r="I11" s="266"/>
      <c r="J11" s="16">
        <f>H11+I11</f>
        <v>50</v>
      </c>
    </row>
    <row r="12" spans="1:10" ht="12" customHeight="1" hidden="1">
      <c r="A12" s="423"/>
      <c r="B12" s="260"/>
      <c r="C12" s="261"/>
      <c r="D12" s="262"/>
      <c r="E12" s="267">
        <v>5166</v>
      </c>
      <c r="F12" s="264" t="s">
        <v>148</v>
      </c>
      <c r="G12" s="7">
        <v>300</v>
      </c>
      <c r="H12" s="265">
        <f>300+99.22+160</f>
        <v>559.22</v>
      </c>
      <c r="I12" s="266"/>
      <c r="J12" s="16">
        <f>H12+I12</f>
        <v>559.22</v>
      </c>
    </row>
    <row r="13" spans="1:10" ht="12" customHeight="1" hidden="1">
      <c r="A13" s="423"/>
      <c r="B13" s="260"/>
      <c r="C13" s="261"/>
      <c r="D13" s="262"/>
      <c r="E13" s="263">
        <v>5168</v>
      </c>
      <c r="F13" s="268" t="s">
        <v>149</v>
      </c>
      <c r="G13" s="265">
        <v>0</v>
      </c>
      <c r="H13" s="265">
        <f>40+70</f>
        <v>110</v>
      </c>
      <c r="I13" s="266"/>
      <c r="J13" s="16">
        <f>H13+I13</f>
        <v>110</v>
      </c>
    </row>
    <row r="14" spans="1:10" ht="12" customHeight="1" hidden="1">
      <c r="A14" s="423"/>
      <c r="B14" s="260"/>
      <c r="C14" s="261"/>
      <c r="D14" s="262"/>
      <c r="E14" s="267">
        <v>5169</v>
      </c>
      <c r="F14" s="268" t="s">
        <v>69</v>
      </c>
      <c r="G14" s="7">
        <v>665</v>
      </c>
      <c r="H14" s="265">
        <f>665+652.581-350+198+100+600-70</f>
        <v>1795.5810000000001</v>
      </c>
      <c r="I14" s="266"/>
      <c r="J14" s="16">
        <f>H14+I14</f>
        <v>1795.5810000000001</v>
      </c>
    </row>
    <row r="15" spans="1:10" ht="12" customHeight="1" hidden="1">
      <c r="A15" s="423"/>
      <c r="B15" s="269" t="s">
        <v>143</v>
      </c>
      <c r="C15" s="270" t="s">
        <v>150</v>
      </c>
      <c r="D15" s="271">
        <v>2229</v>
      </c>
      <c r="E15" s="271" t="s">
        <v>3</v>
      </c>
      <c r="F15" s="272" t="s">
        <v>151</v>
      </c>
      <c r="G15" s="273">
        <f>SUM(G16:G17)</f>
        <v>50</v>
      </c>
      <c r="H15" s="274">
        <f>SUM(H16:H17)</f>
        <v>50</v>
      </c>
      <c r="I15" s="275">
        <f>SUM(I16:I17)</f>
        <v>0</v>
      </c>
      <c r="J15" s="273">
        <f>SUM(J16:J17)</f>
        <v>50</v>
      </c>
    </row>
    <row r="16" spans="1:10" ht="12" customHeight="1" hidden="1">
      <c r="A16" s="423"/>
      <c r="B16" s="276"/>
      <c r="C16" s="277"/>
      <c r="D16" s="263"/>
      <c r="E16" s="263">
        <v>5167</v>
      </c>
      <c r="F16" s="278" t="s">
        <v>152</v>
      </c>
      <c r="G16" s="7">
        <v>5</v>
      </c>
      <c r="H16" s="279">
        <v>5</v>
      </c>
      <c r="I16" s="280"/>
      <c r="J16" s="16">
        <f>H16+I16</f>
        <v>5</v>
      </c>
    </row>
    <row r="17" spans="1:10" ht="12" customHeight="1" hidden="1">
      <c r="A17" s="423"/>
      <c r="B17" s="269"/>
      <c r="C17" s="270"/>
      <c r="D17" s="271"/>
      <c r="E17" s="263">
        <v>5169</v>
      </c>
      <c r="F17" s="268" t="s">
        <v>69</v>
      </c>
      <c r="G17" s="7">
        <v>45</v>
      </c>
      <c r="H17" s="279">
        <v>45</v>
      </c>
      <c r="I17" s="280"/>
      <c r="J17" s="16">
        <f>H17+I17</f>
        <v>45</v>
      </c>
    </row>
    <row r="18" spans="1:10" ht="12" customHeight="1" hidden="1">
      <c r="A18" s="423"/>
      <c r="B18" s="281" t="s">
        <v>143</v>
      </c>
      <c r="C18" s="270" t="s">
        <v>153</v>
      </c>
      <c r="D18" s="271">
        <v>2219</v>
      </c>
      <c r="E18" s="271" t="s">
        <v>3</v>
      </c>
      <c r="F18" s="272" t="s">
        <v>154</v>
      </c>
      <c r="G18" s="273">
        <f>SUM(G19:G22)</f>
        <v>100</v>
      </c>
      <c r="H18" s="273">
        <f>SUM(H19:H22)</f>
        <v>210.016</v>
      </c>
      <c r="I18" s="273">
        <f>SUM(I19:I22)</f>
        <v>0</v>
      </c>
      <c r="J18" s="273">
        <f>SUM(J19:J22)</f>
        <v>210.016</v>
      </c>
    </row>
    <row r="19" spans="1:10" ht="12" customHeight="1" hidden="1">
      <c r="A19" s="423"/>
      <c r="B19" s="282"/>
      <c r="C19" s="283"/>
      <c r="D19" s="271"/>
      <c r="E19" s="263">
        <v>5137</v>
      </c>
      <c r="F19" s="268" t="s">
        <v>155</v>
      </c>
      <c r="G19" s="7">
        <v>0</v>
      </c>
      <c r="H19" s="280">
        <v>19.965</v>
      </c>
      <c r="I19" s="280"/>
      <c r="J19" s="16">
        <f>H19+I19</f>
        <v>19.965</v>
      </c>
    </row>
    <row r="20" spans="1:10" ht="12" customHeight="1" hidden="1">
      <c r="A20" s="423"/>
      <c r="B20" s="282"/>
      <c r="C20" s="283"/>
      <c r="D20" s="271"/>
      <c r="E20" s="267">
        <v>5166</v>
      </c>
      <c r="F20" s="264" t="s">
        <v>148</v>
      </c>
      <c r="G20" s="7">
        <v>0</v>
      </c>
      <c r="H20" s="280">
        <v>50</v>
      </c>
      <c r="I20" s="280"/>
      <c r="J20" s="16">
        <f>H20+I20</f>
        <v>50</v>
      </c>
    </row>
    <row r="21" spans="1:10" ht="12" customHeight="1" hidden="1">
      <c r="A21" s="423"/>
      <c r="B21" s="282"/>
      <c r="C21" s="283"/>
      <c r="D21" s="271"/>
      <c r="E21" s="263">
        <v>5168</v>
      </c>
      <c r="F21" s="398" t="s">
        <v>149</v>
      </c>
      <c r="G21" s="7">
        <v>0</v>
      </c>
      <c r="H21" s="280">
        <v>40</v>
      </c>
      <c r="I21" s="280"/>
      <c r="J21" s="16">
        <f>H21+I21</f>
        <v>40</v>
      </c>
    </row>
    <row r="22" spans="1:10" ht="12" customHeight="1" hidden="1">
      <c r="A22" s="423"/>
      <c r="B22" s="282"/>
      <c r="C22" s="283"/>
      <c r="D22" s="271"/>
      <c r="E22" s="262">
        <v>5169</v>
      </c>
      <c r="F22" s="284" t="s">
        <v>69</v>
      </c>
      <c r="G22" s="7">
        <v>100</v>
      </c>
      <c r="H22" s="280">
        <f>100+40.051-40</f>
        <v>100.05099999999999</v>
      </c>
      <c r="I22" s="280"/>
      <c r="J22" s="16">
        <f>H22+I22</f>
        <v>100.05099999999999</v>
      </c>
    </row>
    <row r="23" spans="1:10" ht="12" customHeight="1" hidden="1">
      <c r="A23" s="423"/>
      <c r="B23" s="281" t="s">
        <v>143</v>
      </c>
      <c r="C23" s="270" t="s">
        <v>156</v>
      </c>
      <c r="D23" s="271">
        <v>2229</v>
      </c>
      <c r="E23" s="271" t="s">
        <v>3</v>
      </c>
      <c r="F23" s="272" t="s">
        <v>157</v>
      </c>
      <c r="G23" s="273">
        <f>SUM(G24:G24)</f>
        <v>200</v>
      </c>
      <c r="H23" s="274">
        <f>SUM(H24:H24)</f>
        <v>1452.4</v>
      </c>
      <c r="I23" s="275">
        <f>SUM(I24:I24)</f>
        <v>0</v>
      </c>
      <c r="J23" s="273">
        <f>SUM(J24:J24)</f>
        <v>1452.4</v>
      </c>
    </row>
    <row r="24" spans="1:10" ht="12" customHeight="1" hidden="1">
      <c r="A24" s="423"/>
      <c r="B24" s="282"/>
      <c r="C24" s="283"/>
      <c r="D24" s="271"/>
      <c r="E24" s="160">
        <v>5909</v>
      </c>
      <c r="F24" s="285" t="s">
        <v>158</v>
      </c>
      <c r="G24" s="7">
        <v>200</v>
      </c>
      <c r="H24" s="280">
        <f>200+100+552.4+700-100</f>
        <v>1452.4</v>
      </c>
      <c r="I24" s="280"/>
      <c r="J24" s="16">
        <f>H24+I24</f>
        <v>1452.4</v>
      </c>
    </row>
    <row r="25" spans="1:10" ht="12" customHeight="1" hidden="1">
      <c r="A25" s="423"/>
      <c r="B25" s="281" t="s">
        <v>143</v>
      </c>
      <c r="C25" s="270" t="s">
        <v>159</v>
      </c>
      <c r="D25" s="271">
        <v>2299</v>
      </c>
      <c r="E25" s="271" t="s">
        <v>3</v>
      </c>
      <c r="F25" s="272" t="s">
        <v>160</v>
      </c>
      <c r="G25" s="273">
        <f>SUM(G26:G27)</f>
        <v>70</v>
      </c>
      <c r="H25" s="274">
        <f>SUM(H26:H27)</f>
        <v>70</v>
      </c>
      <c r="I25" s="275">
        <f>SUM(I26:I27)</f>
        <v>0</v>
      </c>
      <c r="J25" s="273">
        <f>SUM(J26:J27)</f>
        <v>70</v>
      </c>
    </row>
    <row r="26" spans="1:10" ht="12" customHeight="1" hidden="1">
      <c r="A26" s="423"/>
      <c r="B26" s="286"/>
      <c r="C26" s="287"/>
      <c r="D26" s="263"/>
      <c r="E26" s="263">
        <v>5168</v>
      </c>
      <c r="F26" s="264" t="s">
        <v>149</v>
      </c>
      <c r="G26" s="280">
        <v>0</v>
      </c>
      <c r="H26" s="280">
        <v>70</v>
      </c>
      <c r="I26" s="280"/>
      <c r="J26" s="16">
        <f>H26+I26</f>
        <v>70</v>
      </c>
    </row>
    <row r="27" spans="1:10" ht="12" customHeight="1" hidden="1">
      <c r="A27" s="423"/>
      <c r="B27" s="286"/>
      <c r="C27" s="287"/>
      <c r="D27" s="263"/>
      <c r="E27" s="267">
        <v>5169</v>
      </c>
      <c r="F27" s="264" t="s">
        <v>69</v>
      </c>
      <c r="G27" s="288">
        <v>70</v>
      </c>
      <c r="H27" s="280">
        <v>0</v>
      </c>
      <c r="I27" s="280"/>
      <c r="J27" s="16">
        <f>H27+I27</f>
        <v>0</v>
      </c>
    </row>
    <row r="28" spans="1:10" ht="12" customHeight="1" hidden="1">
      <c r="A28" s="423"/>
      <c r="B28" s="281" t="s">
        <v>143</v>
      </c>
      <c r="C28" s="270" t="s">
        <v>161</v>
      </c>
      <c r="D28" s="271">
        <v>2291</v>
      </c>
      <c r="E28" s="271" t="s">
        <v>3</v>
      </c>
      <c r="F28" s="272" t="s">
        <v>162</v>
      </c>
      <c r="G28" s="273">
        <f>SUM(G29:G30)</f>
        <v>10</v>
      </c>
      <c r="H28" s="274">
        <f>SUM(H29:H30)</f>
        <v>10</v>
      </c>
      <c r="I28" s="275">
        <f>SUM(I29:I30)</f>
        <v>0</v>
      </c>
      <c r="J28" s="273">
        <f>SUM(J29:J30)</f>
        <v>10</v>
      </c>
    </row>
    <row r="29" spans="1:10" ht="12" customHeight="1" hidden="1">
      <c r="A29" s="423"/>
      <c r="B29" s="282"/>
      <c r="C29" s="283"/>
      <c r="D29" s="289"/>
      <c r="E29" s="263">
        <v>5169</v>
      </c>
      <c r="F29" s="264" t="s">
        <v>163</v>
      </c>
      <c r="G29" s="288">
        <v>5</v>
      </c>
      <c r="H29" s="290">
        <v>5</v>
      </c>
      <c r="I29" s="291"/>
      <c r="J29" s="16">
        <f>H29+I29</f>
        <v>5</v>
      </c>
    </row>
    <row r="30" spans="1:10" ht="12" customHeight="1" hidden="1" thickBot="1">
      <c r="A30" s="423"/>
      <c r="B30" s="292"/>
      <c r="C30" s="293"/>
      <c r="D30" s="294"/>
      <c r="E30" s="294">
        <v>5175</v>
      </c>
      <c r="F30" s="295" t="s">
        <v>164</v>
      </c>
      <c r="G30" s="4">
        <v>5</v>
      </c>
      <c r="H30" s="296">
        <v>5</v>
      </c>
      <c r="I30" s="15"/>
      <c r="J30" s="5">
        <f>H30+I30</f>
        <v>5</v>
      </c>
    </row>
    <row r="31" spans="1:10" ht="12" customHeight="1" thickBot="1">
      <c r="A31" s="423"/>
      <c r="B31" s="297" t="s">
        <v>27</v>
      </c>
      <c r="C31" s="248" t="s">
        <v>3</v>
      </c>
      <c r="D31" s="249" t="s">
        <v>3</v>
      </c>
      <c r="E31" s="249" t="s">
        <v>3</v>
      </c>
      <c r="F31" s="250" t="s">
        <v>165</v>
      </c>
      <c r="G31" s="251">
        <f>G32+G40+G42</f>
        <v>2187.06</v>
      </c>
      <c r="H31" s="251">
        <f>H32+H40+H42</f>
        <v>2510.12208</v>
      </c>
      <c r="I31" s="384">
        <f>I32+I40+I42</f>
        <v>0</v>
      </c>
      <c r="J31" s="252">
        <f>J32+J40+J42</f>
        <v>2510.12208</v>
      </c>
    </row>
    <row r="32" spans="1:10" ht="12" customHeight="1" hidden="1">
      <c r="A32" s="423"/>
      <c r="B32" s="298" t="s">
        <v>143</v>
      </c>
      <c r="C32" s="254" t="s">
        <v>166</v>
      </c>
      <c r="D32" s="255">
        <v>2223</v>
      </c>
      <c r="E32" s="255" t="s">
        <v>3</v>
      </c>
      <c r="F32" s="256" t="s">
        <v>167</v>
      </c>
      <c r="G32" s="257">
        <f>SUM(G33:G39)</f>
        <v>962.06</v>
      </c>
      <c r="H32" s="258">
        <f>SUM(H33:H39)</f>
        <v>1086.57208</v>
      </c>
      <c r="I32" s="259">
        <f>SUM(I33:I39)</f>
        <v>0</v>
      </c>
      <c r="J32" s="257">
        <f>SUM(J33:J39)</f>
        <v>1086.57208</v>
      </c>
    </row>
    <row r="33" spans="1:10" s="304" customFormat="1" ht="12" customHeight="1" hidden="1">
      <c r="A33" s="423"/>
      <c r="B33" s="299"/>
      <c r="C33" s="300"/>
      <c r="D33" s="301"/>
      <c r="E33" s="262">
        <v>5021</v>
      </c>
      <c r="F33" s="284" t="s">
        <v>168</v>
      </c>
      <c r="G33" s="7">
        <v>4.6</v>
      </c>
      <c r="H33" s="302">
        <f>4.6+0.2</f>
        <v>4.8</v>
      </c>
      <c r="I33" s="303"/>
      <c r="J33" s="16">
        <f aca="true" t="shared" si="0" ref="J33:J39">H33+I33</f>
        <v>4.8</v>
      </c>
    </row>
    <row r="34" spans="1:10" s="308" customFormat="1" ht="12" customHeight="1" hidden="1">
      <c r="A34" s="423"/>
      <c r="B34" s="305"/>
      <c r="C34" s="287"/>
      <c r="D34" s="289"/>
      <c r="E34" s="263">
        <v>5031</v>
      </c>
      <c r="F34" s="264" t="s">
        <v>169</v>
      </c>
      <c r="G34" s="7">
        <v>1</v>
      </c>
      <c r="H34" s="306">
        <f>1+0.2</f>
        <v>1.2</v>
      </c>
      <c r="I34" s="307"/>
      <c r="J34" s="16">
        <f t="shared" si="0"/>
        <v>1.2</v>
      </c>
    </row>
    <row r="35" spans="1:10" s="308" customFormat="1" ht="12" customHeight="1" hidden="1">
      <c r="A35" s="423"/>
      <c r="B35" s="276"/>
      <c r="C35" s="277"/>
      <c r="D35" s="263"/>
      <c r="E35" s="263">
        <v>5032</v>
      </c>
      <c r="F35" s="264" t="s">
        <v>170</v>
      </c>
      <c r="G35" s="7">
        <v>0.46</v>
      </c>
      <c r="H35" s="306">
        <v>0.46</v>
      </c>
      <c r="I35" s="309"/>
      <c r="J35" s="16">
        <f t="shared" si="0"/>
        <v>0.46</v>
      </c>
    </row>
    <row r="36" spans="1:10" s="308" customFormat="1" ht="12" customHeight="1" hidden="1">
      <c r="A36" s="423"/>
      <c r="B36" s="310"/>
      <c r="C36" s="277"/>
      <c r="D36" s="263"/>
      <c r="E36" s="263">
        <v>5139</v>
      </c>
      <c r="F36" s="264" t="s">
        <v>146</v>
      </c>
      <c r="G36" s="7">
        <v>61</v>
      </c>
      <c r="H36" s="306">
        <v>61</v>
      </c>
      <c r="I36" s="309"/>
      <c r="J36" s="16">
        <f t="shared" si="0"/>
        <v>61</v>
      </c>
    </row>
    <row r="37" spans="1:10" s="308" customFormat="1" ht="12" customHeight="1" hidden="1">
      <c r="A37" s="423"/>
      <c r="B37" s="310"/>
      <c r="C37" s="277"/>
      <c r="D37" s="263"/>
      <c r="E37" s="263">
        <v>5169</v>
      </c>
      <c r="F37" s="268" t="s">
        <v>69</v>
      </c>
      <c r="G37" s="7">
        <v>880</v>
      </c>
      <c r="H37" s="306">
        <f>880+124.51208-0.4-8</f>
        <v>996.11208</v>
      </c>
      <c r="I37" s="309"/>
      <c r="J37" s="16">
        <f t="shared" si="0"/>
        <v>996.11208</v>
      </c>
    </row>
    <row r="38" spans="1:10" s="308" customFormat="1" ht="12" customHeight="1" hidden="1">
      <c r="A38" s="423"/>
      <c r="B38" s="310"/>
      <c r="C38" s="277"/>
      <c r="D38" s="263"/>
      <c r="E38" s="263">
        <v>5173</v>
      </c>
      <c r="F38" s="268" t="s">
        <v>171</v>
      </c>
      <c r="G38" s="7">
        <v>0</v>
      </c>
      <c r="H38" s="306">
        <v>1</v>
      </c>
      <c r="I38" s="309"/>
      <c r="J38" s="16">
        <f t="shared" si="0"/>
        <v>1</v>
      </c>
    </row>
    <row r="39" spans="1:10" s="308" customFormat="1" ht="12" customHeight="1" hidden="1">
      <c r="A39" s="423"/>
      <c r="B39" s="310"/>
      <c r="C39" s="277"/>
      <c r="D39" s="263"/>
      <c r="E39" s="263">
        <v>5175</v>
      </c>
      <c r="F39" s="268" t="s">
        <v>164</v>
      </c>
      <c r="G39" s="7">
        <v>15</v>
      </c>
      <c r="H39" s="306">
        <f>15+7</f>
        <v>22</v>
      </c>
      <c r="I39" s="309"/>
      <c r="J39" s="16">
        <f t="shared" si="0"/>
        <v>22</v>
      </c>
    </row>
    <row r="40" spans="1:10" s="304" customFormat="1" ht="12" customHeight="1" hidden="1">
      <c r="A40" s="423"/>
      <c r="B40" s="281" t="s">
        <v>143</v>
      </c>
      <c r="C40" s="270" t="s">
        <v>172</v>
      </c>
      <c r="D40" s="271">
        <v>2223</v>
      </c>
      <c r="E40" s="271" t="s">
        <v>3</v>
      </c>
      <c r="F40" s="272" t="s">
        <v>173</v>
      </c>
      <c r="G40" s="273">
        <f>SUM(G41:G41)</f>
        <v>886</v>
      </c>
      <c r="H40" s="311">
        <f>SUM(H41:H41)</f>
        <v>1033.6</v>
      </c>
      <c r="I40" s="273">
        <f>SUM(I41:I41)</f>
        <v>0</v>
      </c>
      <c r="J40" s="273">
        <f>SUM(J41:J41)</f>
        <v>1033.6</v>
      </c>
    </row>
    <row r="41" spans="1:10" s="308" customFormat="1" ht="12" customHeight="1" hidden="1">
      <c r="A41" s="423"/>
      <c r="B41" s="310"/>
      <c r="C41" s="277"/>
      <c r="D41" s="263"/>
      <c r="E41" s="263">
        <v>5169</v>
      </c>
      <c r="F41" s="268" t="s">
        <v>69</v>
      </c>
      <c r="G41" s="7">
        <v>886</v>
      </c>
      <c r="H41" s="7">
        <f>886+147.6</f>
        <v>1033.6</v>
      </c>
      <c r="I41" s="312"/>
      <c r="J41" s="16">
        <f>H41+I41</f>
        <v>1033.6</v>
      </c>
    </row>
    <row r="42" spans="1:10" s="304" customFormat="1" ht="12" customHeight="1" hidden="1">
      <c r="A42" s="423"/>
      <c r="B42" s="281" t="s">
        <v>143</v>
      </c>
      <c r="C42" s="270" t="s">
        <v>174</v>
      </c>
      <c r="D42" s="271">
        <v>2223</v>
      </c>
      <c r="E42" s="271" t="s">
        <v>3</v>
      </c>
      <c r="F42" s="272" t="s">
        <v>175</v>
      </c>
      <c r="G42" s="273">
        <f>SUM(G43:G52)</f>
        <v>339</v>
      </c>
      <c r="H42" s="311">
        <f>SUM(H43:H52)</f>
        <v>389.95000000000005</v>
      </c>
      <c r="I42" s="273">
        <f>SUM(I43:I52)</f>
        <v>0</v>
      </c>
      <c r="J42" s="273">
        <f>SUM(J43:J52)</f>
        <v>389.95000000000005</v>
      </c>
    </row>
    <row r="43" spans="1:10" s="304" customFormat="1" ht="12" customHeight="1" hidden="1">
      <c r="A43" s="423"/>
      <c r="B43" s="310"/>
      <c r="C43" s="277"/>
      <c r="D43" s="263"/>
      <c r="E43" s="263">
        <v>5139</v>
      </c>
      <c r="F43" s="264" t="s">
        <v>146</v>
      </c>
      <c r="G43" s="7">
        <v>20</v>
      </c>
      <c r="H43" s="306">
        <f>20-16</f>
        <v>4</v>
      </c>
      <c r="I43" s="309"/>
      <c r="J43" s="16">
        <f aca="true" t="shared" si="1" ref="J43:J52">H43+I43</f>
        <v>4</v>
      </c>
    </row>
    <row r="44" spans="1:10" s="304" customFormat="1" ht="12" customHeight="1" hidden="1">
      <c r="A44" s="423"/>
      <c r="B44" s="310"/>
      <c r="C44" s="277"/>
      <c r="D44" s="263"/>
      <c r="E44" s="263">
        <v>5151</v>
      </c>
      <c r="F44" s="264" t="s">
        <v>176</v>
      </c>
      <c r="G44" s="7">
        <v>34</v>
      </c>
      <c r="H44" s="306">
        <f>34+5</f>
        <v>39</v>
      </c>
      <c r="I44" s="309"/>
      <c r="J44" s="16">
        <f t="shared" si="1"/>
        <v>39</v>
      </c>
    </row>
    <row r="45" spans="1:10" s="304" customFormat="1" ht="12" customHeight="1" hidden="1">
      <c r="A45" s="423"/>
      <c r="B45" s="310"/>
      <c r="C45" s="277"/>
      <c r="D45" s="263"/>
      <c r="E45" s="263">
        <v>5153</v>
      </c>
      <c r="F45" s="264" t="s">
        <v>177</v>
      </c>
      <c r="G45" s="7">
        <v>50</v>
      </c>
      <c r="H45" s="306">
        <f>50+52</f>
        <v>102</v>
      </c>
      <c r="I45" s="309"/>
      <c r="J45" s="16">
        <f t="shared" si="1"/>
        <v>102</v>
      </c>
    </row>
    <row r="46" spans="1:10" s="304" customFormat="1" ht="12" customHeight="1" hidden="1">
      <c r="A46" s="423"/>
      <c r="B46" s="310"/>
      <c r="C46" s="277"/>
      <c r="D46" s="263"/>
      <c r="E46" s="263">
        <v>5154</v>
      </c>
      <c r="F46" s="264" t="s">
        <v>178</v>
      </c>
      <c r="G46" s="7">
        <v>30</v>
      </c>
      <c r="H46" s="306">
        <f>30-5</f>
        <v>25</v>
      </c>
      <c r="I46" s="309"/>
      <c r="J46" s="16">
        <f t="shared" si="1"/>
        <v>25</v>
      </c>
    </row>
    <row r="47" spans="1:10" s="304" customFormat="1" ht="12" customHeight="1" hidden="1">
      <c r="A47" s="423"/>
      <c r="B47" s="310"/>
      <c r="C47" s="277"/>
      <c r="D47" s="263"/>
      <c r="E47" s="263">
        <v>5156</v>
      </c>
      <c r="F47" s="264" t="s">
        <v>179</v>
      </c>
      <c r="G47" s="7">
        <v>0</v>
      </c>
      <c r="H47" s="306">
        <v>0.2</v>
      </c>
      <c r="I47" s="309"/>
      <c r="J47" s="16">
        <f t="shared" si="1"/>
        <v>0.2</v>
      </c>
    </row>
    <row r="48" spans="1:10" s="304" customFormat="1" ht="12" customHeight="1" hidden="1">
      <c r="A48" s="423"/>
      <c r="B48" s="310"/>
      <c r="C48" s="277"/>
      <c r="D48" s="263"/>
      <c r="E48" s="263">
        <v>5162</v>
      </c>
      <c r="F48" s="264" t="s">
        <v>180</v>
      </c>
      <c r="G48" s="7">
        <v>0</v>
      </c>
      <c r="H48" s="306">
        <f>0.484+6</f>
        <v>6.484</v>
      </c>
      <c r="I48" s="309"/>
      <c r="J48" s="16">
        <f t="shared" si="1"/>
        <v>6.484</v>
      </c>
    </row>
    <row r="49" spans="1:10" s="304" customFormat="1" ht="12" customHeight="1" hidden="1">
      <c r="A49" s="423"/>
      <c r="B49" s="310"/>
      <c r="C49" s="277"/>
      <c r="D49" s="263"/>
      <c r="E49" s="263">
        <v>5169</v>
      </c>
      <c r="F49" s="264" t="s">
        <v>69</v>
      </c>
      <c r="G49" s="7">
        <v>200</v>
      </c>
      <c r="H49" s="313">
        <f>200+7.452-58-5-0.2-20+43.014-6.5</f>
        <v>160.76600000000002</v>
      </c>
      <c r="I49" s="383"/>
      <c r="J49" s="16">
        <f t="shared" si="1"/>
        <v>160.76600000000002</v>
      </c>
    </row>
    <row r="50" spans="1:10" s="304" customFormat="1" ht="12" customHeight="1" hidden="1">
      <c r="A50" s="423"/>
      <c r="B50" s="310"/>
      <c r="C50" s="277"/>
      <c r="D50" s="263"/>
      <c r="E50" s="314">
        <v>5171</v>
      </c>
      <c r="F50" s="315" t="s">
        <v>73</v>
      </c>
      <c r="G50" s="7">
        <v>0</v>
      </c>
      <c r="H50" s="313">
        <v>41</v>
      </c>
      <c r="I50" s="312"/>
      <c r="J50" s="16">
        <f t="shared" si="1"/>
        <v>41</v>
      </c>
    </row>
    <row r="51" spans="1:10" s="304" customFormat="1" ht="12" customHeight="1" hidden="1">
      <c r="A51" s="423"/>
      <c r="B51" s="310"/>
      <c r="C51" s="277"/>
      <c r="D51" s="263"/>
      <c r="E51" s="267">
        <v>5175</v>
      </c>
      <c r="F51" s="264" t="s">
        <v>164</v>
      </c>
      <c r="G51" s="7">
        <v>5</v>
      </c>
      <c r="H51" s="306">
        <v>5</v>
      </c>
      <c r="I51" s="309"/>
      <c r="J51" s="16">
        <f t="shared" si="1"/>
        <v>5</v>
      </c>
    </row>
    <row r="52" spans="1:10" s="304" customFormat="1" ht="12" customHeight="1" hidden="1" thickBot="1">
      <c r="A52" s="423"/>
      <c r="B52" s="310"/>
      <c r="C52" s="277"/>
      <c r="D52" s="263"/>
      <c r="E52" s="397">
        <v>5192</v>
      </c>
      <c r="F52" s="396" t="s">
        <v>224</v>
      </c>
      <c r="G52" s="7">
        <v>0</v>
      </c>
      <c r="H52" s="313">
        <v>6.5</v>
      </c>
      <c r="I52" s="312"/>
      <c r="J52" s="5">
        <f t="shared" si="1"/>
        <v>6.5</v>
      </c>
    </row>
    <row r="53" spans="1:10" ht="12" customHeight="1" thickBot="1">
      <c r="A53" s="423"/>
      <c r="B53" s="247" t="s">
        <v>27</v>
      </c>
      <c r="C53" s="248" t="s">
        <v>3</v>
      </c>
      <c r="D53" s="249" t="s">
        <v>3</v>
      </c>
      <c r="E53" s="249" t="s">
        <v>3</v>
      </c>
      <c r="F53" s="250" t="s">
        <v>181</v>
      </c>
      <c r="G53" s="251">
        <f>G54+G56+G59+G61+G63</f>
        <v>514570</v>
      </c>
      <c r="H53" s="251">
        <f>H54+H56+H59+H61+H63</f>
        <v>632923.6429999999</v>
      </c>
      <c r="I53" s="384">
        <f>I54+I56+I59+I61+I63</f>
        <v>7606.072</v>
      </c>
      <c r="J53" s="252">
        <f>J54+J56+J59+J61+J63</f>
        <v>640529.7150000001</v>
      </c>
    </row>
    <row r="54" spans="1:10" ht="12" customHeight="1">
      <c r="A54" s="423"/>
      <c r="B54" s="253" t="s">
        <v>143</v>
      </c>
      <c r="C54" s="254" t="s">
        <v>182</v>
      </c>
      <c r="D54" s="255">
        <v>2221</v>
      </c>
      <c r="E54" s="255" t="s">
        <v>3</v>
      </c>
      <c r="F54" s="256" t="s">
        <v>183</v>
      </c>
      <c r="G54" s="257">
        <f>SUM(G55)</f>
        <v>225860</v>
      </c>
      <c r="H54" s="258">
        <f>SUM(H55)</f>
        <v>233362.6</v>
      </c>
      <c r="I54" s="399">
        <f>SUM(I55)</f>
        <v>7606.072</v>
      </c>
      <c r="J54" s="257">
        <f>SUM(J55)</f>
        <v>240968.67200000002</v>
      </c>
    </row>
    <row r="55" spans="1:10" ht="12" customHeight="1">
      <c r="A55" s="423"/>
      <c r="B55" s="276"/>
      <c r="C55" s="277"/>
      <c r="D55" s="263"/>
      <c r="E55" s="263">
        <v>5193</v>
      </c>
      <c r="F55" s="264" t="s">
        <v>184</v>
      </c>
      <c r="G55" s="7">
        <v>225860</v>
      </c>
      <c r="H55" s="7">
        <f>225860+3335.6+4167</f>
        <v>233362.6</v>
      </c>
      <c r="I55" s="400">
        <f>'příjmy OD'!J7</f>
        <v>7606.072</v>
      </c>
      <c r="J55" s="16">
        <f>H55+I55</f>
        <v>240968.67200000002</v>
      </c>
    </row>
    <row r="56" spans="1:10" ht="12" customHeight="1">
      <c r="A56" s="423"/>
      <c r="B56" s="269" t="s">
        <v>143</v>
      </c>
      <c r="C56" s="270" t="s">
        <v>185</v>
      </c>
      <c r="D56" s="271">
        <v>2242</v>
      </c>
      <c r="E56" s="271" t="s">
        <v>3</v>
      </c>
      <c r="F56" s="316" t="s">
        <v>186</v>
      </c>
      <c r="G56" s="273">
        <f>SUM(G57:G58)</f>
        <v>267600</v>
      </c>
      <c r="H56" s="274">
        <f>SUM(H57:H58)</f>
        <v>384515.706</v>
      </c>
      <c r="I56" s="275">
        <f>SUM(I57:I58)</f>
        <v>0</v>
      </c>
      <c r="J56" s="273">
        <f>SUM(J57:J58)</f>
        <v>384515.706</v>
      </c>
    </row>
    <row r="57" spans="1:10" ht="12" customHeight="1">
      <c r="A57" s="423"/>
      <c r="B57" s="276"/>
      <c r="C57" s="277"/>
      <c r="D57" s="263"/>
      <c r="E57" s="263">
        <v>5193</v>
      </c>
      <c r="F57" s="264" t="s">
        <v>187</v>
      </c>
      <c r="G57" s="7">
        <v>267600</v>
      </c>
      <c r="H57" s="7">
        <f>267600+12750+11600</f>
        <v>291950</v>
      </c>
      <c r="I57" s="280"/>
      <c r="J57" s="16">
        <f>H57+I57</f>
        <v>291950</v>
      </c>
    </row>
    <row r="58" spans="1:10" ht="12" customHeight="1">
      <c r="A58" s="423"/>
      <c r="B58" s="276"/>
      <c r="C58" s="317" t="s">
        <v>188</v>
      </c>
      <c r="D58" s="263"/>
      <c r="E58" s="263">
        <v>5193</v>
      </c>
      <c r="F58" s="264" t="s">
        <v>187</v>
      </c>
      <c r="G58" s="280">
        <v>0</v>
      </c>
      <c r="H58" s="280">
        <v>92565.706</v>
      </c>
      <c r="I58" s="280"/>
      <c r="J58" s="318">
        <f>H58+I58</f>
        <v>92565.706</v>
      </c>
    </row>
    <row r="59" spans="1:10" s="308" customFormat="1" ht="12" customHeight="1">
      <c r="A59" s="423"/>
      <c r="B59" s="269" t="s">
        <v>143</v>
      </c>
      <c r="C59" s="270" t="s">
        <v>189</v>
      </c>
      <c r="D59" s="271">
        <v>2221</v>
      </c>
      <c r="E59" s="271" t="s">
        <v>3</v>
      </c>
      <c r="F59" s="319" t="s">
        <v>190</v>
      </c>
      <c r="G59" s="273">
        <f>SUM(G60)</f>
        <v>9500</v>
      </c>
      <c r="H59" s="274">
        <f>SUM(H60)</f>
        <v>9500</v>
      </c>
      <c r="I59" s="275">
        <f>SUM(I60)</f>
        <v>0</v>
      </c>
      <c r="J59" s="273">
        <f>SUM(J60:J60)</f>
        <v>9500</v>
      </c>
    </row>
    <row r="60" spans="1:10" s="308" customFormat="1" ht="12" customHeight="1">
      <c r="A60" s="423"/>
      <c r="B60" s="276"/>
      <c r="C60" s="277"/>
      <c r="D60" s="263"/>
      <c r="E60" s="263">
        <v>5193</v>
      </c>
      <c r="F60" s="264" t="s">
        <v>191</v>
      </c>
      <c r="G60" s="7">
        <v>9500</v>
      </c>
      <c r="H60" s="279">
        <v>9500</v>
      </c>
      <c r="I60" s="280"/>
      <c r="J60" s="16">
        <f>H60+I60</f>
        <v>9500</v>
      </c>
    </row>
    <row r="61" spans="1:10" ht="12" customHeight="1">
      <c r="A61" s="423"/>
      <c r="B61" s="269" t="s">
        <v>143</v>
      </c>
      <c r="C61" s="270" t="s">
        <v>192</v>
      </c>
      <c r="D61" s="271">
        <v>2299</v>
      </c>
      <c r="E61" s="271" t="s">
        <v>3</v>
      </c>
      <c r="F61" s="272" t="s">
        <v>193</v>
      </c>
      <c r="G61" s="273">
        <f>SUM(G62:G62)</f>
        <v>10</v>
      </c>
      <c r="H61" s="274">
        <f>SUM(H62:H62)</f>
        <v>10</v>
      </c>
      <c r="I61" s="275">
        <f>SUM(I62:I62)</f>
        <v>0</v>
      </c>
      <c r="J61" s="273">
        <f>SUM(J62:J62)</f>
        <v>10</v>
      </c>
    </row>
    <row r="62" spans="1:10" ht="12" customHeight="1">
      <c r="A62" s="423"/>
      <c r="B62" s="305"/>
      <c r="C62" s="287"/>
      <c r="D62" s="289"/>
      <c r="E62" s="289">
        <v>5175</v>
      </c>
      <c r="F62" s="264" t="s">
        <v>164</v>
      </c>
      <c r="G62" s="7">
        <v>10</v>
      </c>
      <c r="H62" s="279">
        <v>10</v>
      </c>
      <c r="I62" s="280"/>
      <c r="J62" s="16">
        <f>H62+I62</f>
        <v>10</v>
      </c>
    </row>
    <row r="63" spans="1:10" ht="12" customHeight="1">
      <c r="A63" s="423"/>
      <c r="B63" s="269" t="s">
        <v>143</v>
      </c>
      <c r="C63" s="270" t="s">
        <v>194</v>
      </c>
      <c r="D63" s="271">
        <v>2299</v>
      </c>
      <c r="E63" s="271" t="s">
        <v>3</v>
      </c>
      <c r="F63" s="272" t="s">
        <v>195</v>
      </c>
      <c r="G63" s="273">
        <f>SUM(G64:G69)</f>
        <v>11600</v>
      </c>
      <c r="H63" s="274">
        <f>SUM(H64:H69)</f>
        <v>5535.3369999999995</v>
      </c>
      <c r="I63" s="275">
        <f>SUM(I64:I69)</f>
        <v>0</v>
      </c>
      <c r="J63" s="273">
        <f>SUM(J64:J69)</f>
        <v>5535.3369999999995</v>
      </c>
    </row>
    <row r="64" spans="1:10" s="308" customFormat="1" ht="12" customHeight="1">
      <c r="A64" s="423"/>
      <c r="B64" s="305"/>
      <c r="C64" s="287"/>
      <c r="D64" s="289"/>
      <c r="E64" s="262">
        <v>5139</v>
      </c>
      <c r="F64" s="284" t="s">
        <v>146</v>
      </c>
      <c r="G64" s="7">
        <v>90</v>
      </c>
      <c r="H64" s="265">
        <f>90+11</f>
        <v>101</v>
      </c>
      <c r="I64" s="307"/>
      <c r="J64" s="16">
        <f aca="true" t="shared" si="2" ref="J64:J69">H64+I64</f>
        <v>101</v>
      </c>
    </row>
    <row r="65" spans="1:10" s="308" customFormat="1" ht="12" customHeight="1">
      <c r="A65" s="423"/>
      <c r="B65" s="305"/>
      <c r="C65" s="287"/>
      <c r="D65" s="263"/>
      <c r="E65" s="263">
        <v>5166</v>
      </c>
      <c r="F65" s="264" t="s">
        <v>148</v>
      </c>
      <c r="G65" s="7">
        <v>500</v>
      </c>
      <c r="H65" s="265">
        <f>500-100</f>
        <v>400</v>
      </c>
      <c r="I65" s="307"/>
      <c r="J65" s="16">
        <f t="shared" si="2"/>
        <v>400</v>
      </c>
    </row>
    <row r="66" spans="1:10" s="308" customFormat="1" ht="12" customHeight="1">
      <c r="A66" s="423"/>
      <c r="B66" s="305"/>
      <c r="C66" s="287"/>
      <c r="D66" s="263"/>
      <c r="E66" s="263">
        <v>5168</v>
      </c>
      <c r="F66" s="264" t="s">
        <v>149</v>
      </c>
      <c r="G66" s="7">
        <v>0</v>
      </c>
      <c r="H66" s="265">
        <f>1100+100</f>
        <v>1200</v>
      </c>
      <c r="I66" s="307"/>
      <c r="J66" s="16">
        <f t="shared" si="2"/>
        <v>1200</v>
      </c>
    </row>
    <row r="67" spans="1:10" s="308" customFormat="1" ht="12" customHeight="1">
      <c r="A67" s="423"/>
      <c r="B67" s="305"/>
      <c r="C67" s="287"/>
      <c r="D67" s="263"/>
      <c r="E67" s="263">
        <v>5169</v>
      </c>
      <c r="F67" s="264" t="s">
        <v>69</v>
      </c>
      <c r="G67" s="7">
        <v>11000</v>
      </c>
      <c r="H67" s="265">
        <f>11000-6700+781.337-1101-11-146</f>
        <v>3823.3369999999995</v>
      </c>
      <c r="I67" s="307"/>
      <c r="J67" s="16">
        <f t="shared" si="2"/>
        <v>3823.3369999999995</v>
      </c>
    </row>
    <row r="68" spans="1:10" s="308" customFormat="1" ht="12" customHeight="1">
      <c r="A68" s="423"/>
      <c r="B68" s="305"/>
      <c r="C68" s="287"/>
      <c r="D68" s="289"/>
      <c r="E68" s="289">
        <v>5175</v>
      </c>
      <c r="F68" s="264" t="s">
        <v>164</v>
      </c>
      <c r="G68" s="7">
        <v>10</v>
      </c>
      <c r="H68" s="265">
        <v>10</v>
      </c>
      <c r="I68" s="307"/>
      <c r="J68" s="16">
        <f t="shared" si="2"/>
        <v>10</v>
      </c>
    </row>
    <row r="69" spans="1:10" s="308" customFormat="1" ht="12" customHeight="1" thickBot="1">
      <c r="A69" s="423"/>
      <c r="B69" s="320"/>
      <c r="C69" s="293"/>
      <c r="D69" s="294"/>
      <c r="E69" s="294">
        <v>5361</v>
      </c>
      <c r="F69" s="295" t="s">
        <v>196</v>
      </c>
      <c r="G69" s="321">
        <v>0</v>
      </c>
      <c r="H69" s="322">
        <v>1</v>
      </c>
      <c r="I69" s="323"/>
      <c r="J69" s="16">
        <f t="shared" si="2"/>
        <v>1</v>
      </c>
    </row>
    <row r="70" spans="1:10" ht="12" customHeight="1" thickBot="1">
      <c r="A70" s="423"/>
      <c r="B70" s="324" t="s">
        <v>27</v>
      </c>
      <c r="C70" s="325" t="s">
        <v>3</v>
      </c>
      <c r="D70" s="179" t="s">
        <v>3</v>
      </c>
      <c r="E70" s="110" t="s">
        <v>3</v>
      </c>
      <c r="F70" s="180" t="s">
        <v>74</v>
      </c>
      <c r="G70" s="181">
        <f>G71</f>
        <v>0</v>
      </c>
      <c r="H70" s="181">
        <f>H71</f>
        <v>2.53824</v>
      </c>
      <c r="I70" s="181">
        <f>I71</f>
        <v>0</v>
      </c>
      <c r="J70" s="181">
        <f>J71</f>
        <v>2.53824</v>
      </c>
    </row>
    <row r="71" spans="1:10" ht="12" customHeight="1" hidden="1" thickBot="1">
      <c r="A71" s="423"/>
      <c r="B71" s="111" t="s">
        <v>27</v>
      </c>
      <c r="C71" s="182" t="s">
        <v>75</v>
      </c>
      <c r="D71" s="183" t="s">
        <v>3</v>
      </c>
      <c r="E71" s="183" t="s">
        <v>3</v>
      </c>
      <c r="F71" s="184" t="s">
        <v>76</v>
      </c>
      <c r="G71" s="109">
        <f>SUM(G72:G72)</f>
        <v>0</v>
      </c>
      <c r="H71" s="109">
        <f>SUM(H72:H72)</f>
        <v>2.53824</v>
      </c>
      <c r="I71" s="109">
        <f>SUM(I72:I72)</f>
        <v>0</v>
      </c>
      <c r="J71" s="109">
        <f>SUM(J72:J72)</f>
        <v>2.53824</v>
      </c>
    </row>
    <row r="72" spans="1:10" ht="12" customHeight="1" hidden="1" thickBot="1">
      <c r="A72" s="423"/>
      <c r="B72" s="326"/>
      <c r="C72" s="327"/>
      <c r="D72" s="144">
        <v>2212</v>
      </c>
      <c r="E72" s="294">
        <v>5909</v>
      </c>
      <c r="F72" s="295" t="s">
        <v>197</v>
      </c>
      <c r="G72" s="152">
        <v>0</v>
      </c>
      <c r="H72" s="152">
        <f>2.47996+0.05828</f>
        <v>2.53824</v>
      </c>
      <c r="I72" s="152"/>
      <c r="J72" s="5">
        <f>H72+I72</f>
        <v>2.53824</v>
      </c>
    </row>
    <row r="73" spans="1:10" ht="12" customHeight="1" thickBot="1">
      <c r="A73" s="423"/>
      <c r="B73" s="328" t="s">
        <v>27</v>
      </c>
      <c r="C73" s="329" t="s">
        <v>3</v>
      </c>
      <c r="D73" s="330" t="s">
        <v>3</v>
      </c>
      <c r="E73" s="330" t="s">
        <v>3</v>
      </c>
      <c r="F73" s="331" t="s">
        <v>198</v>
      </c>
      <c r="G73" s="332">
        <f>G74+G76+G78</f>
        <v>0</v>
      </c>
      <c r="H73" s="332">
        <f>H74+H76+H78</f>
        <v>0.0323</v>
      </c>
      <c r="I73" s="332">
        <f>I74+I76+I78</f>
        <v>0</v>
      </c>
      <c r="J73" s="333">
        <f>J74+J76+J78</f>
        <v>0.0323</v>
      </c>
    </row>
    <row r="74" spans="1:10" ht="12" customHeight="1" hidden="1" thickBot="1">
      <c r="A74" s="423"/>
      <c r="B74" s="298" t="s">
        <v>143</v>
      </c>
      <c r="C74" s="334" t="s">
        <v>199</v>
      </c>
      <c r="D74" s="335">
        <v>6402</v>
      </c>
      <c r="E74" s="335" t="s">
        <v>3</v>
      </c>
      <c r="F74" s="336" t="s">
        <v>200</v>
      </c>
      <c r="G74" s="259">
        <f>SUM(G75)</f>
        <v>0</v>
      </c>
      <c r="H74" s="337">
        <f>SUM(H75)</f>
        <v>0.0003</v>
      </c>
      <c r="I74" s="259">
        <f>SUM(I75)</f>
        <v>0</v>
      </c>
      <c r="J74" s="273">
        <f>SUM(J75:J75)</f>
        <v>0.0003</v>
      </c>
    </row>
    <row r="75" spans="1:10" ht="12" customHeight="1" hidden="1" thickBot="1">
      <c r="A75" s="423"/>
      <c r="B75" s="292"/>
      <c r="C75" s="12"/>
      <c r="D75" s="13"/>
      <c r="E75" s="13">
        <v>5366</v>
      </c>
      <c r="F75" s="338" t="s">
        <v>201</v>
      </c>
      <c r="G75" s="4">
        <v>0</v>
      </c>
      <c r="H75" s="339">
        <v>0.0003</v>
      </c>
      <c r="I75" s="4"/>
      <c r="J75" s="6">
        <f>H75+I75</f>
        <v>0.0003</v>
      </c>
    </row>
    <row r="76" spans="1:10" ht="12" customHeight="1" hidden="1" thickBot="1">
      <c r="A76" s="423"/>
      <c r="B76" s="298" t="s">
        <v>143</v>
      </c>
      <c r="C76" s="334" t="s">
        <v>202</v>
      </c>
      <c r="D76" s="335">
        <v>6402</v>
      </c>
      <c r="E76" s="335" t="s">
        <v>3</v>
      </c>
      <c r="F76" s="336" t="s">
        <v>203</v>
      </c>
      <c r="G76" s="259">
        <f>SUM(G77)</f>
        <v>0</v>
      </c>
      <c r="H76" s="337">
        <f>SUM(H77)</f>
        <v>0.03</v>
      </c>
      <c r="I76" s="259">
        <f>SUM(I77)</f>
        <v>0</v>
      </c>
      <c r="J76" s="257">
        <f>SUM(J77:J77)</f>
        <v>0.03</v>
      </c>
    </row>
    <row r="77" spans="1:10" ht="12" customHeight="1" hidden="1" thickBot="1">
      <c r="A77" s="423"/>
      <c r="B77" s="292"/>
      <c r="C77" s="12"/>
      <c r="D77" s="13"/>
      <c r="E77" s="13">
        <v>5366</v>
      </c>
      <c r="F77" s="338" t="s">
        <v>201</v>
      </c>
      <c r="G77" s="4">
        <v>0</v>
      </c>
      <c r="H77" s="339">
        <v>0.03</v>
      </c>
      <c r="I77" s="4"/>
      <c r="J77" s="5">
        <f>H77+I77</f>
        <v>0.03</v>
      </c>
    </row>
    <row r="78" spans="1:10" ht="12" customHeight="1" hidden="1" thickBot="1">
      <c r="A78" s="423"/>
      <c r="B78" s="298" t="s">
        <v>143</v>
      </c>
      <c r="C78" s="334" t="s">
        <v>204</v>
      </c>
      <c r="D78" s="335">
        <v>6402</v>
      </c>
      <c r="E78" s="335" t="s">
        <v>3</v>
      </c>
      <c r="F78" s="336" t="s">
        <v>205</v>
      </c>
      <c r="G78" s="259">
        <f>SUM(G79)</f>
        <v>0</v>
      </c>
      <c r="H78" s="337">
        <f>SUM(H79)</f>
        <v>0.002</v>
      </c>
      <c r="I78" s="259">
        <f>SUM(I79)</f>
        <v>0</v>
      </c>
      <c r="J78" s="340">
        <f>SUM(J79:J79)</f>
        <v>0.002</v>
      </c>
    </row>
    <row r="79" spans="1:10" ht="12" customHeight="1" hidden="1" thickBot="1">
      <c r="A79" s="424"/>
      <c r="B79" s="292"/>
      <c r="C79" s="12"/>
      <c r="D79" s="13"/>
      <c r="E79" s="13">
        <v>5366</v>
      </c>
      <c r="F79" s="338" t="s">
        <v>201</v>
      </c>
      <c r="G79" s="4">
        <v>0</v>
      </c>
      <c r="H79" s="339">
        <v>0.002</v>
      </c>
      <c r="I79" s="4"/>
      <c r="J79" s="5">
        <f>H79+I79</f>
        <v>0.002</v>
      </c>
    </row>
    <row r="80" spans="1:6" ht="12" customHeight="1">
      <c r="A80" s="341"/>
      <c r="F80" s="341"/>
    </row>
  </sheetData>
  <sheetProtection/>
  <mergeCells count="12">
    <mergeCell ref="B5:B6"/>
    <mergeCell ref="C5:C6"/>
    <mergeCell ref="D5:D6"/>
    <mergeCell ref="E5:E6"/>
    <mergeCell ref="A7:A79"/>
    <mergeCell ref="A1:J1"/>
    <mergeCell ref="A3:J3"/>
    <mergeCell ref="I5:J5"/>
    <mergeCell ref="F5:F6"/>
    <mergeCell ref="G5:G6"/>
    <mergeCell ref="H5:H6"/>
    <mergeCell ref="A5:A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2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2014-10-17T13:02:42Z</cp:lastPrinted>
  <dcterms:created xsi:type="dcterms:W3CDTF">2006-09-25T08:49:57Z</dcterms:created>
  <dcterms:modified xsi:type="dcterms:W3CDTF">2014-10-27T07:27:52Z</dcterms:modified>
  <cp:category/>
  <cp:version/>
  <cp:contentType/>
  <cp:contentStatus/>
</cp:coreProperties>
</file>