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příjmy OD" sheetId="2" r:id="rId2"/>
    <sheet name="92306" sheetId="3" r:id="rId3"/>
  </sheets>
  <definedNames>
    <definedName name="_xlnm.Print_Titles" localSheetId="2">'92306'!$5:$6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<sst xmlns="http://schemas.openxmlformats.org/spreadsheetml/2006/main" count="915" uniqueCount="331">
  <si>
    <t>Úprava</t>
  </si>
  <si>
    <t>Pol.</t>
  </si>
  <si>
    <t>x</t>
  </si>
  <si>
    <t>uk.</t>
  </si>
  <si>
    <t>SU</t>
  </si>
  <si>
    <t>č.a.</t>
  </si>
  <si>
    <t>§</t>
  </si>
  <si>
    <t>pol.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</si>
  <si>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</si>
  <si>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</si>
  <si>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</si>
  <si>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</si>
  <si>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</si>
  <si>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</si>
  <si>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</si>
  <si>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</si>
  <si>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</si>
  <si>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</si>
  <si>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</si>
  <si>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</si>
  <si>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</si>
  <si>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</si>
  <si>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</si>
  <si>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</si>
  <si>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</si>
  <si>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</si>
  <si>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</si>
  <si>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</si>
  <si>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</si>
  <si>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</si>
  <si>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</si>
  <si>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</si>
  <si>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</si>
  <si>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</si>
  <si>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</si>
  <si>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</si>
  <si>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</si>
  <si>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</si>
  <si>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</si>
  <si>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</si>
  <si>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</si>
  <si>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</si>
  <si>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</si>
  <si>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</si>
  <si>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</si>
  <si>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</si>
  <si>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</si>
  <si>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</si>
  <si>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</si>
  <si>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</si>
  <si>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</si>
  <si>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</si>
  <si>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</si>
  <si>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</si>
  <si>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</si>
  <si>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</si>
  <si>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</si>
  <si>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</si>
  <si>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</si>
  <si>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</si>
  <si>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nákup ostatních služeb</t>
  </si>
  <si>
    <t>ROP - II/270 Mimoň-humanizace průtahu a OK Tyršovo náměstí</t>
  </si>
  <si>
    <t>Kap.926-dotační fond</t>
  </si>
  <si>
    <t>Přijaté transfery (dotace a příspěvky) a zdroje (financování)</t>
  </si>
  <si>
    <t>ORJ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</si>
  <si>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</si>
  <si>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</si>
  <si>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</si>
  <si>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</si>
  <si>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</si>
  <si>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</si>
  <si>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ostatní přijaté vratky transferů</t>
  </si>
  <si>
    <t>přijaté nekapitálové příspěvky a náhrady</t>
  </si>
  <si>
    <t>vratky z autobusové dopravní obslužnosti</t>
  </si>
  <si>
    <t>vratky z drážní dopravní obslužnosti</t>
  </si>
  <si>
    <t>2306</t>
  </si>
  <si>
    <t>splátky půjčených prostředků od příspěvkových organizací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</si>
  <si>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</si>
  <si>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</si>
  <si>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</si>
  <si>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</si>
  <si>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</si>
  <si>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</si>
  <si>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</si>
  <si>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</si>
  <si>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</si>
  <si>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</si>
  <si>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</si>
  <si>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neinvestiční transfery přijaté od obcí</t>
  </si>
  <si>
    <t>38585005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</si>
  <si>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</si>
  <si>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</si>
  <si>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</si>
  <si>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</si>
  <si>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</si>
  <si>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</si>
  <si>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0650544007</t>
  </si>
  <si>
    <t xml:space="preserve">investiční dotace od obcí </t>
  </si>
  <si>
    <t>Opravy silnic II. a III. třídy – Liberecký kraj</t>
  </si>
  <si>
    <t>SR 2014</t>
  </si>
  <si>
    <t>UR I 2014</t>
  </si>
  <si>
    <t>UR II 2014</t>
  </si>
  <si>
    <t>Příjmy a finanční zdroje odboru dopravy 2014</t>
  </si>
  <si>
    <t>P Ř Í J M Y   A  T R A N S F E R Y   2 0 1 4</t>
  </si>
  <si>
    <t>příjmy z licencí pro kamionovou dopravu</t>
  </si>
  <si>
    <t>0650030000</t>
  </si>
  <si>
    <t xml:space="preserve">ROP - III/592 Chrastava-přeložka z centra </t>
  </si>
  <si>
    <t>sankční platby přijaté od státu, obcí a krajů</t>
  </si>
  <si>
    <t>sankční platby přijaté od jiných subjektů</t>
  </si>
  <si>
    <t>1306</t>
  </si>
  <si>
    <t>0689981601</t>
  </si>
  <si>
    <t>KSS LK - realizace příkazní smlouvy Silnice LK a.s. na období 05-12/2013</t>
  </si>
  <si>
    <t>0650361601</t>
  </si>
  <si>
    <t>Cíl 3 - III/27014 Krompach - Jonsdorf, I.etapa</t>
  </si>
  <si>
    <t>0650450000</t>
  </si>
  <si>
    <t>ROP - III/2921, 2922 vč. 2 mostů, Pelechov - Záhoří - Semily</t>
  </si>
  <si>
    <r>
      <t>Cíl 3 - III/27014 Krompach - Jonsdorf, I.etapa</t>
    </r>
  </si>
  <si>
    <t>41117883</t>
  </si>
  <si>
    <t>1. Zapojení fondů z r. 2013</t>
  </si>
  <si>
    <t>Kap.917-transfery</t>
  </si>
  <si>
    <t>nákup materiálu</t>
  </si>
  <si>
    <t>pohoštění</t>
  </si>
  <si>
    <t>0682290000</t>
  </si>
  <si>
    <t>údržba silnic II. a III. tříd - úklid komunikací po povodni</t>
  </si>
  <si>
    <t>49595029</t>
  </si>
  <si>
    <t>neinvestiční převody z Národního fondu</t>
  </si>
  <si>
    <t>0682300000</t>
  </si>
  <si>
    <t>oprava propustku v Jílovém u Držkova</t>
  </si>
  <si>
    <t>0682310000</t>
  </si>
  <si>
    <t>III/2931 Nedaříž – havárie propustku</t>
  </si>
  <si>
    <t>náklady řízení</t>
  </si>
  <si>
    <t>sankční platby přijaté od státu, obcí a krajů - ostatní</t>
  </si>
  <si>
    <t>příjmy za zkoušky z odborné způsobilosti - řidičské oprávnění</t>
  </si>
  <si>
    <t>vratka přeplatku elektické energie na DDH Liberec</t>
  </si>
  <si>
    <t>přijaté neinvestiční dary</t>
  </si>
  <si>
    <t>přijaté pojistné náhrady</t>
  </si>
  <si>
    <t>příspěvek na dopravní obslužnost od obchodních společností</t>
  </si>
  <si>
    <t>ostatní nedaňové příjmy</t>
  </si>
  <si>
    <t>0000005107</t>
  </si>
  <si>
    <t>ost. neinvestiční přijaté transfery od rozpočtů územní úrovně</t>
  </si>
  <si>
    <t>budovy, haly a stavby</t>
  </si>
  <si>
    <t>nespecifikované rezervy</t>
  </si>
  <si>
    <t>úhrady sankcí jiným rozpočtům</t>
  </si>
  <si>
    <t>služby peněžních ústavů</t>
  </si>
  <si>
    <t>Rozpis výdajů kapitoly 923 - odbor dopravy</t>
  </si>
  <si>
    <t>92306 - Spolufinancování EU</t>
  </si>
  <si>
    <t>06</t>
  </si>
  <si>
    <t>S P O L U F I N A N C O V Á N Í   E U</t>
  </si>
  <si>
    <t>běžné a kapitálové výdaje resortu celkem</t>
  </si>
  <si>
    <t>ROP</t>
  </si>
  <si>
    <t>0650420000</t>
  </si>
  <si>
    <t>ROP - III/28724 Malá Skála - Frýdštejn</t>
  </si>
  <si>
    <t>38185501</t>
  </si>
  <si>
    <t>38585505</t>
  </si>
  <si>
    <t>0650440000</t>
  </si>
  <si>
    <t>ROP - přeložka komunikace II/592 Chrastava - II.etapa</t>
  </si>
  <si>
    <t>vypořádání minulých let mezi RRRS a krajem</t>
  </si>
  <si>
    <t>0650441601</t>
  </si>
  <si>
    <t>00000000</t>
  </si>
  <si>
    <t>investiční transfery zřízeným příspěvkovým organizacím</t>
  </si>
  <si>
    <t>0650470000</t>
  </si>
  <si>
    <r>
      <t>ROP - III/2784 Liberec, přestavba křižovatky Č. mládeže - 2. etapa</t>
    </r>
  </si>
  <si>
    <t>0650340000</t>
  </si>
  <si>
    <t>ROP - III/29023 Tanvald - ul. Nemocniční a Pod Špičákem</t>
  </si>
  <si>
    <t>0650480000</t>
  </si>
  <si>
    <t>ROP - II/270 Luhov - Postřelná</t>
  </si>
  <si>
    <t>0650490000</t>
  </si>
  <si>
    <t>ROP - II/268 x II/270 Mimoň - OK nám. ČSLA</t>
  </si>
  <si>
    <t>0650540000</t>
  </si>
  <si>
    <t>0650580000</t>
  </si>
  <si>
    <t>ROP IV. výzva - silnice III/27017 Krompach - státní hranice</t>
  </si>
  <si>
    <t>0650610000</t>
  </si>
  <si>
    <t>ROP - KORID - modern. odbavovacího systému LK - spolufinancování LK</t>
  </si>
  <si>
    <t>neinvestiční transfery právnickým osobám</t>
  </si>
  <si>
    <t>investiční transfery právnickým osobám</t>
  </si>
  <si>
    <t>0650620000</t>
  </si>
  <si>
    <t>ROP - KORID - modern. odbavovacího systému LK - půjčka uznatelné výdaje</t>
  </si>
  <si>
    <t>neinvestiční půjč.prostř. právnickým osobám</t>
  </si>
  <si>
    <t>investiční půjč.prostř. právnickým osobám</t>
  </si>
  <si>
    <t>0650630000</t>
  </si>
  <si>
    <t>ROP - KORID - modern. odbavovacího systému LK - půjčka neuznatelné výdaje</t>
  </si>
  <si>
    <t>0650640000</t>
  </si>
  <si>
    <t>ROP 5 - Mosty na silnicích II. a III. tříd v okrese Jablonec nad Nisou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</si>
  <si>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</si>
  <si>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</si>
  <si>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</si>
  <si>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</si>
  <si>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</si>
  <si>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</si>
  <si>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</si>
  <si>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</si>
  <si>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</si>
  <si>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</si>
  <si>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0650700000</t>
  </si>
  <si>
    <t>OP doprava (2014 – 2015) - rekonstrukce silnic II. a III. třídy - PD</t>
  </si>
  <si>
    <t>0650720000</t>
  </si>
  <si>
    <t>IROP (2014 - 2020) - rekonstrukce silnic II. a III. třídy - PD</t>
  </si>
  <si>
    <t>0650731601</t>
  </si>
  <si>
    <t>OP ŽP - III/28315 Turnov - zajištění stability komunikace</t>
  </si>
  <si>
    <t>53100000</t>
  </si>
  <si>
    <t>53190877</t>
  </si>
  <si>
    <t>jiné investiční transfery zřízeným příspěvkovým organizacím</t>
  </si>
  <si>
    <t>53590877</t>
  </si>
  <si>
    <t>0650740000</t>
  </si>
  <si>
    <t>OP EU - III/2719 Hrádek n. N. - Oldřichov na Hranicích - PD</t>
  </si>
  <si>
    <t>0650750000</t>
  </si>
  <si>
    <t>OP EU - III/27110 Oldřichov na Hranicích - PD</t>
  </si>
  <si>
    <t>0650760000</t>
  </si>
  <si>
    <t>OP EU - II/273 úsek hranice kraje - Okna - PD</t>
  </si>
  <si>
    <t>0650770000</t>
  </si>
  <si>
    <t>OP EU - II/263 Heřmanice - PD</t>
  </si>
  <si>
    <t>0650780000</t>
  </si>
  <si>
    <t>OP EU - II/282 Loktuše - Loučky - PD</t>
  </si>
  <si>
    <t>0650790000</t>
  </si>
  <si>
    <t>OP EU - II/286 Dolní Mísečky - PD</t>
  </si>
  <si>
    <t>0650800000</t>
  </si>
  <si>
    <t>OP EU - II/288 Podbozkov - Cimbál - PD</t>
  </si>
  <si>
    <t>0650810000</t>
  </si>
  <si>
    <t>OP EU - III/29011 Ludvíkov - nové Město p. Smrkem - PD</t>
  </si>
  <si>
    <t>0650820000</t>
  </si>
  <si>
    <t>OP EU - III/29013 a III/29015 Raspenava - Hajniště - PD</t>
  </si>
  <si>
    <t>0650830000</t>
  </si>
  <si>
    <t>OP EU - III/03520 Dlouhý Most - Javorník - PD</t>
  </si>
  <si>
    <t>0650840000</t>
  </si>
  <si>
    <t>OP EU - II/270 Doksy - Mimoň - PD</t>
  </si>
  <si>
    <t>0650850000</t>
  </si>
  <si>
    <t>OP EU - III/26318 od I/13 - Polevsko - PD</t>
  </si>
  <si>
    <t>0650860000</t>
  </si>
  <si>
    <t>OP EU - III/26317 Prysk - křižovatka s III/26318 - PD</t>
  </si>
  <si>
    <t>0650870000</t>
  </si>
  <si>
    <t>OP EU - III/27019, úsek od křiž. s I/13 po křiž. s III/27014 - PD</t>
  </si>
  <si>
    <t>0650880000</t>
  </si>
  <si>
    <t>OP EU - III/27019, úsek od křiž. s III/27014 po křiž. s II/270 - PD</t>
  </si>
  <si>
    <t>0650890000</t>
  </si>
  <si>
    <t>OP EU - II/270 úsek od mostu 270-014 po křiž. s III/27019 - PD</t>
  </si>
  <si>
    <t>0650900000</t>
  </si>
  <si>
    <t>OP EU - II/270 úsek od úrov. přejezdu po křiž. s I/13 - PD</t>
  </si>
  <si>
    <t>0650910000</t>
  </si>
  <si>
    <t>OP EU - II/270 úsek od křiž. s III/27019 po úrov. přejezd - PD</t>
  </si>
  <si>
    <t>0650920000</t>
  </si>
  <si>
    <t>OP EU - III/27015 Jablonné v Podještědí - PD</t>
  </si>
  <si>
    <t>0650930000</t>
  </si>
  <si>
    <t>OP EU - III/28721 Malá Skála - Sněhov - PD</t>
  </si>
  <si>
    <t>0650940000</t>
  </si>
  <si>
    <t>OP EU - III/28115 Troskovice (Krčák, Vidlák) - PD</t>
  </si>
  <si>
    <t>0650950000</t>
  </si>
  <si>
    <t>OP EU - III/28116 Borek - Troskovice - PD</t>
  </si>
  <si>
    <t>0650960000</t>
  </si>
  <si>
    <t>OP EU - III/28115 hranice LB kraje - Troskovice - PD</t>
  </si>
  <si>
    <t>0650970000</t>
  </si>
  <si>
    <t>OP EU - III/2892 Semily - Bítouchov - PD</t>
  </si>
  <si>
    <t>0650980000</t>
  </si>
  <si>
    <t>OP EU - III/2923 Chuchelna - PD</t>
  </si>
  <si>
    <t>0650990000</t>
  </si>
  <si>
    <t>OP EU - III/29022 Josefův Důl - PD</t>
  </si>
  <si>
    <t>0651000000</t>
  </si>
  <si>
    <t>OP EU - III/29022 Bedřichov - Hrabětice - PD</t>
  </si>
  <si>
    <t>0651010000</t>
  </si>
  <si>
    <t>OP EU - III/29022 Hrabětice - Josefův Důl - PD</t>
  </si>
  <si>
    <t>0651020000</t>
  </si>
  <si>
    <t>OP EU - III/28043 Lomnice nad Popelkou - Rváčov - Bítouchov - PD</t>
  </si>
  <si>
    <t>0651030000</t>
  </si>
  <si>
    <t>OP EU - III/28611 Ploužnice – Žďár u Kumburku - PD</t>
  </si>
  <si>
    <t>0651050000</t>
  </si>
  <si>
    <t>OP EU - III/28743, III/28744 a III/28745 Zásada - Držkov - PD</t>
  </si>
  <si>
    <t>0651060000</t>
  </si>
  <si>
    <t>OP EU - III/25935 hranice kraje LB - hranice kraje SČ - PD</t>
  </si>
  <si>
    <t>0651070000</t>
  </si>
  <si>
    <t>OP EU - Projektový manažer (supervize) při přípravě PD - Západ</t>
  </si>
  <si>
    <t>0651080000</t>
  </si>
  <si>
    <t>OP EU - Projektový manažer (supervize) při přípravě PD - Východ</t>
  </si>
  <si>
    <t>0651090000</t>
  </si>
  <si>
    <t>OP EU - zpracování projektových žádostí ROP 6</t>
  </si>
  <si>
    <t>0651100000</t>
  </si>
  <si>
    <t>ROP 6 - Rekonstrukce silnice III/29015 Ludvíkov - Hajniště</t>
  </si>
  <si>
    <t>0651110000</t>
  </si>
  <si>
    <t>ROP 6 - Rekonstrukce silnice III/28116 Borek - Troskovice</t>
  </si>
  <si>
    <t>0651120000</t>
  </si>
  <si>
    <t>ROP 6 - Rekonstrukce silnic III. třídy v Polevsku a Prysku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</si>
  <si>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</si>
  <si>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</si>
  <si>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</si>
  <si>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</si>
  <si>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</si>
  <si>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</si>
  <si>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</si>
  <si>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</si>
  <si>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</si>
  <si>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</si>
  <si>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0651180000</t>
  </si>
  <si>
    <t>ROP 6 - Rekonstrukce silnice III/27015 v Jablonném v Podještědí</t>
  </si>
  <si>
    <t>0651190000</t>
  </si>
  <si>
    <t>ROP 6 - Rekonstrukce silnice II/286 Horní Mísečky</t>
  </si>
  <si>
    <t>0651200000</t>
  </si>
  <si>
    <t>ROP 6 - Rekonstrukce silnic III. třídy v Semilech</t>
  </si>
  <si>
    <t>0651210000</t>
  </si>
  <si>
    <t>ROP 6 - Rekonstrukce silnice III/27243 ve Zdislavě</t>
  </si>
  <si>
    <t>0651220000</t>
  </si>
  <si>
    <t>ROP 6 - Rekonstrukce silnic III. třídy v Josefově Dole a Bedřichově</t>
  </si>
  <si>
    <t>0651230000</t>
  </si>
  <si>
    <t>ROP 6 - Rekonstrukce silnice II/282 Loktuše - Loučky</t>
  </si>
  <si>
    <t>0659000000</t>
  </si>
  <si>
    <t>Vratky úroků RRRS z předfinancování 3. výzvy ROP</t>
  </si>
  <si>
    <t>ostatní neinvestiční výdaje jinde nezařazené</t>
  </si>
  <si>
    <t>OP PS pro cíl EÚS</t>
  </si>
  <si>
    <t>0650570000</t>
  </si>
  <si>
    <t>Cíl 3 - LUBAHN</t>
  </si>
  <si>
    <t>41100000</t>
  </si>
  <si>
    <t>41117007</t>
  </si>
  <si>
    <t>41500000</t>
  </si>
  <si>
    <t>cestovné</t>
  </si>
  <si>
    <t>0650710000</t>
  </si>
  <si>
    <t>Cíl 3 – ČR-PL (2014 – 2020) - rekonstrukce silnic II. a III. třídy</t>
  </si>
  <si>
    <t>0651041601</t>
  </si>
  <si>
    <t>Cíl 3 – Od zámku Frýdlant k zámku Czocha – PD</t>
  </si>
  <si>
    <t>110100000</t>
  </si>
  <si>
    <t>26.změna-RO č. 316/14</t>
  </si>
  <si>
    <t>22.změna-RO č. 316/14</t>
  </si>
  <si>
    <t>0650541601</t>
  </si>
  <si>
    <t>ZDROJOVÁ A VÝDAJOVÁ ČÁST ROZPOČTU LK 2014</t>
  </si>
  <si>
    <t>A/ Vlastní příjmy</t>
  </si>
  <si>
    <t>3. kapitálové příjmy</t>
  </si>
  <si>
    <t>B/ Dotace a příspěvky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</si>
  <si>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dotace</t>
    </r>
  </si>
  <si>
    <t xml:space="preserve">    resort.účel. inv. dotace</t>
  </si>
  <si>
    <t xml:space="preserve">   zákon o st. rozpočtu</t>
  </si>
  <si>
    <t>P ř í j m y   c e l k e m</t>
  </si>
  <si>
    <t>2. Zapojení zvl. účtů z r. 2013</t>
  </si>
  <si>
    <t>3. Zapojení výsledku hosp.2013</t>
  </si>
  <si>
    <t>5. uhrazené splátky krátkod.půjček</t>
  </si>
  <si>
    <t>Ukazatel   (tis. Kč)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</si>
</sst>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b/>
      <sz val="14"/>
      <name val="Arial CE"/>
      <family val="0"/>
    </font>
    <font>
      <b/>
      <sz val="8"/>
      <color indexed="10"/>
      <name val="Arial CE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90">
    <xf numFmtId="0" fontId="0" fillId="0" borderId="0" xfId="0" applyAlignment="1">
      <alignment/>
    </xf>
    <xf numFmtId="0" fontId="4" fillId="0" borderId="10" xfId="5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2" fillId="0" borderId="17" xfId="48" applyFont="1" applyBorder="1" applyAlignment="1">
      <alignment vertical="center" wrapText="1"/>
      <protection/>
    </xf>
    <xf numFmtId="49" fontId="6" fillId="0" borderId="18" xfId="51" applyNumberFormat="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4" fontId="6" fillId="0" borderId="19" xfId="51" applyNumberFormat="1" applyFont="1" applyFill="1" applyBorder="1" applyAlignment="1">
      <alignment vertical="center"/>
      <protection/>
    </xf>
    <xf numFmtId="49" fontId="1" fillId="0" borderId="2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1" fillId="0" borderId="22" xfId="51" applyNumberFormat="1" applyFont="1" applyFill="1" applyBorder="1" applyAlignment="1">
      <alignment vertical="center"/>
      <protection/>
    </xf>
    <xf numFmtId="4" fontId="1" fillId="0" borderId="23" xfId="51" applyNumberFormat="1" applyFont="1" applyFill="1" applyBorder="1" applyAlignment="1">
      <alignment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8" xfId="51" applyNumberFormat="1" applyFont="1" applyFill="1" applyBorder="1" applyAlignment="1">
      <alignment horizontal="center" vertical="center"/>
      <protection/>
    </xf>
    <xf numFmtId="0" fontId="4" fillId="24" borderId="29" xfId="51" applyFont="1" applyFill="1" applyBorder="1" applyAlignment="1">
      <alignment horizontal="center" vertical="center"/>
      <protection/>
    </xf>
    <xf numFmtId="49" fontId="4" fillId="24" borderId="10" xfId="51" applyNumberFormat="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49" fontId="4" fillId="24" borderId="30" xfId="51" applyNumberFormat="1" applyFont="1" applyFill="1" applyBorder="1" applyAlignment="1">
      <alignment horizontal="center" vertical="center"/>
      <protection/>
    </xf>
    <xf numFmtId="0" fontId="4" fillId="24" borderId="31" xfId="51" applyFont="1" applyFill="1" applyBorder="1" applyAlignment="1">
      <alignment horizontal="left"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32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33" xfId="51" applyNumberFormat="1" applyFont="1" applyFill="1" applyBorder="1" applyAlignment="1">
      <alignment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24" xfId="50" applyFont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36" xfId="50" applyFont="1" applyBorder="1" applyAlignment="1">
      <alignment horizontal="center" vertical="center"/>
      <protection/>
    </xf>
    <xf numFmtId="0" fontId="1" fillId="0" borderId="37" xfId="50" applyFont="1" applyBorder="1" applyAlignment="1">
      <alignment horizontal="center" vertical="center"/>
      <protection/>
    </xf>
    <xf numFmtId="0" fontId="0" fillId="0" borderId="24" xfId="51" applyFont="1" applyFill="1" applyBorder="1" applyAlignment="1">
      <alignment vertical="center"/>
      <protection/>
    </xf>
    <xf numFmtId="0" fontId="1" fillId="0" borderId="38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34" xfId="50" applyNumberFormat="1" applyFont="1" applyBorder="1" applyAlignment="1">
      <alignment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0" fontId="1" fillId="0" borderId="40" xfId="50" applyFont="1" applyBorder="1" applyAlignment="1">
      <alignment horizontal="center" vertical="center"/>
      <protection/>
    </xf>
    <xf numFmtId="0" fontId="0" fillId="0" borderId="40" xfId="51" applyFont="1" applyFill="1" applyBorder="1" applyAlignment="1">
      <alignment vertical="center"/>
      <protection/>
    </xf>
    <xf numFmtId="0" fontId="1" fillId="0" borderId="40" xfId="50" applyFont="1" applyBorder="1" applyAlignment="1">
      <alignment vertical="center"/>
      <protection/>
    </xf>
    <xf numFmtId="4" fontId="1" fillId="0" borderId="19" xfId="50" applyNumberFormat="1" applyFont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0" fontId="1" fillId="0" borderId="24" xfId="50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41" xfId="50" applyFont="1" applyBorder="1" applyAlignment="1">
      <alignment vertical="center"/>
      <protection/>
    </xf>
    <xf numFmtId="4" fontId="1" fillId="0" borderId="14" xfId="50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horizontal="center" vertical="center" wrapText="1"/>
      <protection/>
    </xf>
    <xf numFmtId="49" fontId="6" fillId="0" borderId="20" xfId="50" applyNumberFormat="1" applyFont="1" applyFill="1" applyBorder="1" applyAlignment="1">
      <alignment horizontal="center" vertical="center" wrapText="1"/>
      <protection/>
    </xf>
    <xf numFmtId="49" fontId="6" fillId="0" borderId="43" xfId="50" applyNumberFormat="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49" fontId="40" fillId="0" borderId="18" xfId="50" applyNumberFormat="1" applyFont="1" applyFill="1" applyBorder="1" applyAlignment="1">
      <alignment horizontal="center" vertical="center" wrapText="1"/>
      <protection/>
    </xf>
    <xf numFmtId="4" fontId="40" fillId="0" borderId="19" xfId="50" applyNumberFormat="1" applyFont="1" applyFill="1" applyBorder="1" applyAlignment="1">
      <alignment vertical="center" wrapText="1"/>
      <protection/>
    </xf>
    <xf numFmtId="4" fontId="40" fillId="0" borderId="44" xfId="50" applyNumberFormat="1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horizontal="center" vertical="center"/>
      <protection/>
    </xf>
    <xf numFmtId="49" fontId="6" fillId="0" borderId="18" xfId="50" applyNumberFormat="1" applyFont="1" applyFill="1" applyBorder="1" applyAlignment="1">
      <alignment horizontal="center" vertical="center" wrapText="1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17" xfId="50" applyFont="1" applyBorder="1" applyAlignment="1">
      <alignment vertical="center"/>
      <protection/>
    </xf>
    <xf numFmtId="0" fontId="1" fillId="0" borderId="26" xfId="50" applyFont="1" applyBorder="1" applyAlignment="1">
      <alignment horizontal="center" vertical="center"/>
      <protection/>
    </xf>
    <xf numFmtId="0" fontId="1" fillId="0" borderId="45" xfId="50" applyFont="1" applyBorder="1" applyAlignment="1">
      <alignment vertical="center"/>
      <protection/>
    </xf>
    <xf numFmtId="4" fontId="6" fillId="0" borderId="19" xfId="51" applyNumberFormat="1" applyFont="1" applyFill="1" applyBorder="1" applyAlignment="1">
      <alignment vertical="center" wrapText="1"/>
      <protection/>
    </xf>
    <xf numFmtId="49" fontId="6" fillId="0" borderId="46" xfId="51" applyNumberFormat="1" applyFont="1" applyFill="1" applyBorder="1" applyAlignment="1">
      <alignment horizontal="center" vertical="center"/>
      <protection/>
    </xf>
    <xf numFmtId="4" fontId="6" fillId="0" borderId="46" xfId="51" applyNumberFormat="1" applyFont="1" applyFill="1" applyBorder="1" applyAlignment="1">
      <alignment vertical="center" wrapText="1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33" fillId="0" borderId="21" xfId="48" applyFont="1" applyFill="1" applyBorder="1" applyAlignment="1">
      <alignment vertical="center" wrapText="1"/>
      <protection/>
    </xf>
    <xf numFmtId="0" fontId="1" fillId="0" borderId="18" xfId="50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171" fontId="1" fillId="0" borderId="46" xfId="51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vertical="center"/>
      <protection/>
    </xf>
    <xf numFmtId="171" fontId="1" fillId="0" borderId="34" xfId="51" applyNumberFormat="1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 wrapText="1"/>
      <protection/>
    </xf>
    <xf numFmtId="0" fontId="1" fillId="0" borderId="38" xfId="48" applyFont="1" applyFill="1" applyBorder="1" applyAlignment="1">
      <alignment vertical="center" wrapText="1"/>
      <protection/>
    </xf>
    <xf numFmtId="0" fontId="1" fillId="0" borderId="38" xfId="50" applyFont="1" applyBorder="1" applyAlignment="1">
      <alignment vertical="center"/>
      <protection/>
    </xf>
    <xf numFmtId="4" fontId="1" fillId="0" borderId="51" xfId="50" applyNumberFormat="1" applyFont="1" applyBorder="1" applyAlignment="1">
      <alignment vertical="center"/>
      <protection/>
    </xf>
    <xf numFmtId="0" fontId="32" fillId="0" borderId="40" xfId="48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9" fillId="0" borderId="26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4" fillId="0" borderId="19" xfId="52" applyNumberFormat="1" applyFont="1" applyFill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4" fillId="24" borderId="12" xfId="52" applyNumberFormat="1" applyFont="1" applyFill="1" applyBorder="1" applyAlignment="1">
      <alignment vertical="center"/>
      <protection/>
    </xf>
    <xf numFmtId="4" fontId="4" fillId="24" borderId="32" xfId="52" applyNumberFormat="1" applyFont="1" applyFill="1" applyBorder="1" applyAlignment="1">
      <alignment vertical="center"/>
      <protection/>
    </xf>
    <xf numFmtId="4" fontId="4" fillId="24" borderId="11" xfId="52" applyNumberFormat="1" applyFont="1" applyFill="1" applyBorder="1" applyAlignment="1">
      <alignment vertical="center"/>
      <protection/>
    </xf>
    <xf numFmtId="4" fontId="4" fillId="24" borderId="33" xfId="52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7" xfId="50" applyFont="1" applyBorder="1" applyAlignment="1">
      <alignment horizontal="center" vertical="center"/>
      <protection/>
    </xf>
    <xf numFmtId="0" fontId="0" fillId="0" borderId="18" xfId="52" applyFont="1" applyFill="1" applyBorder="1" applyAlignment="1">
      <alignment vertical="center"/>
      <protection/>
    </xf>
    <xf numFmtId="0" fontId="1" fillId="0" borderId="17" xfId="50" applyFont="1" applyBorder="1" applyAlignment="1">
      <alignment horizontal="left" vertical="center"/>
      <protection/>
    </xf>
    <xf numFmtId="4" fontId="1" fillId="0" borderId="47" xfId="50" applyNumberFormat="1" applyFont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" fillId="0" borderId="40" xfId="51" applyFont="1" applyBorder="1" applyAlignment="1">
      <alignment horizontal="center" vertical="center"/>
      <protection/>
    </xf>
    <xf numFmtId="49" fontId="6" fillId="0" borderId="39" xfId="52" applyNumberFormat="1" applyFont="1" applyFill="1" applyBorder="1" applyAlignment="1">
      <alignment horizontal="center" vertical="center" wrapText="1"/>
      <protection/>
    </xf>
    <xf numFmtId="0" fontId="6" fillId="0" borderId="53" xfId="52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4" fontId="6" fillId="0" borderId="19" xfId="52" applyNumberFormat="1" applyFont="1" applyFill="1" applyBorder="1" applyAlignment="1">
      <alignment vertical="center" wrapText="1"/>
      <protection/>
    </xf>
    <xf numFmtId="4" fontId="6" fillId="0" borderId="46" xfId="52" applyNumberFormat="1" applyFont="1" applyFill="1" applyBorder="1" applyAlignment="1">
      <alignment vertical="center" wrapText="1"/>
      <protection/>
    </xf>
    <xf numFmtId="49" fontId="1" fillId="0" borderId="54" xfId="52" applyNumberFormat="1" applyFont="1" applyFill="1" applyBorder="1" applyAlignment="1">
      <alignment horizontal="center" vertical="center" wrapText="1"/>
      <protection/>
    </xf>
    <xf numFmtId="0" fontId="1" fillId="0" borderId="55" xfId="52" applyFont="1" applyFill="1" applyBorder="1" applyAlignment="1">
      <alignment horizontal="center" vertical="center" wrapText="1"/>
      <protection/>
    </xf>
    <xf numFmtId="49" fontId="1" fillId="0" borderId="24" xfId="52" applyNumberFormat="1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49" fontId="1" fillId="0" borderId="41" xfId="52" applyNumberFormat="1" applyFont="1" applyFill="1" applyBorder="1" applyAlignment="1">
      <alignment horizontal="center" vertical="center" wrapText="1"/>
      <protection/>
    </xf>
    <xf numFmtId="0" fontId="1" fillId="0" borderId="41" xfId="48" applyFont="1" applyFill="1" applyBorder="1" applyAlignment="1">
      <alignment vertical="center" wrapText="1"/>
      <protection/>
    </xf>
    <xf numFmtId="4" fontId="1" fillId="0" borderId="14" xfId="52" applyNumberFormat="1" applyFont="1" applyFill="1" applyBorder="1" applyAlignment="1">
      <alignment vertical="center" wrapText="1"/>
      <protection/>
    </xf>
    <xf numFmtId="4" fontId="1" fillId="0" borderId="27" xfId="52" applyNumberFormat="1" applyFont="1" applyFill="1" applyBorder="1" applyAlignment="1">
      <alignment vertical="center" wrapText="1"/>
      <protection/>
    </xf>
    <xf numFmtId="0" fontId="1" fillId="0" borderId="24" xfId="51" applyFont="1" applyBorder="1" applyAlignment="1">
      <alignment horizontal="center" vertical="center"/>
      <protection/>
    </xf>
    <xf numFmtId="49" fontId="40" fillId="0" borderId="46" xfId="52" applyNumberFormat="1" applyFont="1" applyFill="1" applyBorder="1" applyAlignment="1">
      <alignment horizontal="center" vertical="center"/>
      <protection/>
    </xf>
    <xf numFmtId="49" fontId="40" fillId="0" borderId="40" xfId="52" applyNumberFormat="1" applyFont="1" applyBorder="1" applyAlignment="1">
      <alignment horizontal="center" vertical="center" wrapText="1"/>
      <protection/>
    </xf>
    <xf numFmtId="0" fontId="40" fillId="0" borderId="18" xfId="52" applyFont="1" applyFill="1" applyBorder="1" applyAlignment="1">
      <alignment horizontal="center" vertical="center" wrapText="1"/>
      <protection/>
    </xf>
    <xf numFmtId="2" fontId="41" fillId="0" borderId="17" xfId="56" applyNumberFormat="1" applyFont="1" applyFill="1" applyBorder="1" applyAlignment="1">
      <alignment horizontal="left" vertical="center" wrapText="1"/>
      <protection/>
    </xf>
    <xf numFmtId="0" fontId="1" fillId="0" borderId="24" xfId="52" applyFont="1" applyBorder="1" applyAlignment="1">
      <alignment horizontal="center" vertical="center"/>
      <protection/>
    </xf>
    <xf numFmtId="0" fontId="0" fillId="0" borderId="41" xfId="52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49" fontId="6" fillId="0" borderId="39" xfId="52" applyNumberFormat="1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4" fontId="6" fillId="0" borderId="46" xfId="50" applyNumberFormat="1" applyFont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49" fontId="1" fillId="0" borderId="25" xfId="52" applyNumberFormat="1" applyFont="1" applyFill="1" applyBorder="1" applyAlignment="1">
      <alignment horizontal="center" vertical="center"/>
      <protection/>
    </xf>
    <xf numFmtId="0" fontId="1" fillId="0" borderId="26" xfId="52" applyFont="1" applyFill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0" fillId="0" borderId="26" xfId="52" applyFont="1" applyFill="1" applyBorder="1" applyAlignment="1">
      <alignment vertical="center"/>
      <protection/>
    </xf>
    <xf numFmtId="4" fontId="1" fillId="0" borderId="57" xfId="50" applyNumberFormat="1" applyFont="1" applyBorder="1" applyAlignment="1">
      <alignment vertical="center"/>
      <protection/>
    </xf>
    <xf numFmtId="4" fontId="1" fillId="0" borderId="58" xfId="52" applyNumberFormat="1" applyFont="1" applyFill="1" applyBorder="1" applyAlignment="1">
      <alignment vertical="center"/>
      <protection/>
    </xf>
    <xf numFmtId="49" fontId="6" fillId="0" borderId="46" xfId="52" applyNumberFormat="1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4" fontId="6" fillId="0" borderId="19" xfId="52" applyNumberFormat="1" applyFont="1" applyFill="1" applyBorder="1" applyAlignment="1">
      <alignment vertical="center"/>
      <protection/>
    </xf>
    <xf numFmtId="49" fontId="1" fillId="0" borderId="27" xfId="52" applyNumberFormat="1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49" fontId="1" fillId="0" borderId="20" xfId="52" applyNumberFormat="1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22" xfId="52" applyNumberFormat="1" applyFont="1" applyFill="1" applyBorder="1" applyAlignment="1">
      <alignment vertical="center"/>
      <protection/>
    </xf>
    <xf numFmtId="4" fontId="6" fillId="0" borderId="47" xfId="52" applyNumberFormat="1" applyFont="1" applyFill="1" applyBorder="1" applyAlignment="1">
      <alignment vertical="center" wrapText="1"/>
      <protection/>
    </xf>
    <xf numFmtId="4" fontId="1" fillId="0" borderId="51" xfId="52" applyNumberFormat="1" applyFont="1" applyFill="1" applyBorder="1" applyAlignment="1">
      <alignment vertical="center" wrapText="1"/>
      <protection/>
    </xf>
    <xf numFmtId="4" fontId="1" fillId="0" borderId="11" xfId="50" applyNumberFormat="1" applyFont="1" applyBorder="1" applyAlignment="1">
      <alignment vertical="center"/>
      <protection/>
    </xf>
    <xf numFmtId="4" fontId="6" fillId="0" borderId="47" xfId="52" applyNumberFormat="1" applyFont="1" applyFill="1" applyBorder="1" applyAlignment="1">
      <alignment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4" fontId="9" fillId="0" borderId="60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5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58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Border="1" applyAlignment="1">
      <alignment horizontal="right" vertical="center" wrapText="1"/>
    </xf>
    <xf numFmtId="4" fontId="9" fillId="0" borderId="26" xfId="0" applyNumberFormat="1" applyFont="1" applyFill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62" xfId="0" applyNumberFormat="1" applyFont="1" applyBorder="1" applyAlignment="1">
      <alignment horizontal="righ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right" vertical="center" wrapText="1"/>
    </xf>
    <xf numFmtId="4" fontId="9" fillId="0" borderId="64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" fontId="1" fillId="0" borderId="57" xfId="55" applyNumberFormat="1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4" fontId="1" fillId="0" borderId="16" xfId="55" applyNumberFormat="1" applyFont="1" applyFill="1" applyBorder="1" applyAlignment="1">
      <alignment vertical="center"/>
      <protection/>
    </xf>
    <xf numFmtId="4" fontId="1" fillId="0" borderId="13" xfId="55" applyNumberFormat="1" applyFont="1" applyFill="1" applyBorder="1" applyAlignment="1">
      <alignment vertical="center"/>
      <protection/>
    </xf>
    <xf numFmtId="49" fontId="4" fillId="0" borderId="46" xfId="52" applyNumberFormat="1" applyFont="1" applyFill="1" applyBorder="1" applyAlignment="1">
      <alignment horizontal="center" vertical="center"/>
      <protection/>
    </xf>
    <xf numFmtId="0" fontId="4" fillId="0" borderId="18" xfId="50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4" fontId="4" fillId="0" borderId="47" xfId="52" applyNumberFormat="1" applyFont="1" applyFill="1" applyBorder="1" applyAlignment="1">
      <alignment vertical="center"/>
      <protection/>
    </xf>
    <xf numFmtId="4" fontId="4" fillId="0" borderId="46" xfId="52" applyNumberFormat="1" applyFont="1" applyFill="1" applyBorder="1" applyAlignment="1">
      <alignment vertical="center" wrapText="1"/>
      <protection/>
    </xf>
    <xf numFmtId="49" fontId="1" fillId="0" borderId="34" xfId="52" applyNumberFormat="1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1" fillId="0" borderId="26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9" fontId="1" fillId="0" borderId="59" xfId="52" applyNumberFormat="1" applyFont="1" applyFill="1" applyBorder="1" applyAlignment="1">
      <alignment horizontal="center" vertical="center"/>
      <protection/>
    </xf>
    <xf numFmtId="0" fontId="1" fillId="0" borderId="36" xfId="50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0" fillId="0" borderId="36" xfId="52" applyFont="1" applyFill="1" applyBorder="1" applyAlignment="1">
      <alignment vertical="center"/>
      <protection/>
    </xf>
    <xf numFmtId="4" fontId="1" fillId="0" borderId="59" xfId="50" applyNumberFormat="1" applyFont="1" applyBorder="1" applyAlignment="1">
      <alignment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20" xfId="50" applyFont="1" applyBorder="1" applyAlignment="1">
      <alignment horizontal="center" vertical="center"/>
      <protection/>
    </xf>
    <xf numFmtId="0" fontId="0" fillId="0" borderId="20" xfId="52" applyFont="1" applyFill="1" applyBorder="1" applyAlignment="1">
      <alignment vertical="center"/>
      <protection/>
    </xf>
    <xf numFmtId="0" fontId="1" fillId="0" borderId="52" xfId="50" applyFont="1" applyBorder="1" applyAlignment="1">
      <alignment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0" fontId="1" fillId="0" borderId="10" xfId="50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0" fillId="0" borderId="30" xfId="52" applyFont="1" applyFill="1" applyBorder="1" applyAlignment="1">
      <alignment vertical="center"/>
      <protection/>
    </xf>
    <xf numFmtId="0" fontId="1" fillId="0" borderId="30" xfId="50" applyFont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9" fontId="4" fillId="24" borderId="28" xfId="52" applyNumberFormat="1" applyFont="1" applyFill="1" applyBorder="1" applyAlignment="1">
      <alignment horizontal="center" vertical="center"/>
      <protection/>
    </xf>
    <xf numFmtId="0" fontId="4" fillId="24" borderId="29" xfId="52" applyFont="1" applyFill="1" applyBorder="1" applyAlignment="1">
      <alignment horizontal="center" vertical="center"/>
      <protection/>
    </xf>
    <xf numFmtId="49" fontId="4" fillId="24" borderId="10" xfId="52" applyNumberFormat="1" applyFont="1" applyFill="1" applyBorder="1" applyAlignment="1">
      <alignment horizontal="center" vertical="center"/>
      <protection/>
    </xf>
    <xf numFmtId="0" fontId="4" fillId="24" borderId="10" xfId="52" applyFont="1" applyFill="1" applyBorder="1" applyAlignment="1">
      <alignment horizontal="center" vertical="center"/>
      <protection/>
    </xf>
    <xf numFmtId="49" fontId="4" fillId="24" borderId="30" xfId="52" applyNumberFormat="1" applyFont="1" applyFill="1" applyBorder="1" applyAlignment="1">
      <alignment horizontal="center" vertical="center"/>
      <protection/>
    </xf>
    <xf numFmtId="0" fontId="4" fillId="24" borderId="31" xfId="52" applyFont="1" applyFill="1" applyBorder="1" applyAlignment="1">
      <alignment horizontal="left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62" xfId="50" applyFont="1" applyBorder="1" applyAlignment="1">
      <alignment horizontal="left" vertical="center"/>
      <protection/>
    </xf>
    <xf numFmtId="4" fontId="1" fillId="0" borderId="37" xfId="50" applyNumberFormat="1" applyFont="1" applyBorder="1" applyAlignment="1">
      <alignment vertical="center"/>
      <protection/>
    </xf>
    <xf numFmtId="4" fontId="1" fillId="0" borderId="11" xfId="55" applyNumberFormat="1" applyFont="1" applyFill="1" applyBorder="1" applyAlignment="1">
      <alignment vertical="center"/>
      <protection/>
    </xf>
    <xf numFmtId="4" fontId="1" fillId="0" borderId="11" xfId="50" applyNumberFormat="1" applyFont="1" applyFill="1" applyBorder="1" applyAlignment="1">
      <alignment vertical="center"/>
      <protection/>
    </xf>
    <xf numFmtId="4" fontId="1" fillId="0" borderId="14" xfId="55" applyNumberFormat="1" applyFont="1" applyFill="1" applyBorder="1" applyAlignment="1">
      <alignment vertical="center"/>
      <protection/>
    </xf>
    <xf numFmtId="49" fontId="6" fillId="0" borderId="39" xfId="51" applyNumberFormat="1" applyFont="1" applyFill="1" applyBorder="1" applyAlignment="1">
      <alignment horizontal="center" vertical="center" wrapText="1"/>
      <protection/>
    </xf>
    <xf numFmtId="0" fontId="6" fillId="0" borderId="53" xfId="51" applyFont="1" applyFill="1" applyBorder="1" applyAlignment="1">
      <alignment horizontal="center" vertical="center" wrapText="1"/>
      <protection/>
    </xf>
    <xf numFmtId="49" fontId="6" fillId="0" borderId="18" xfId="51" applyNumberFormat="1" applyFont="1" applyFill="1" applyBorder="1" applyAlignment="1">
      <alignment horizontal="center" vertical="center" wrapText="1"/>
      <protection/>
    </xf>
    <xf numFmtId="0" fontId="6" fillId="0" borderId="40" xfId="48" applyFont="1" applyFill="1" applyBorder="1" applyAlignment="1">
      <alignment vertical="center" wrapText="1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48" applyFont="1" applyFill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4" fontId="6" fillId="0" borderId="44" xfId="51" applyNumberFormat="1" applyFont="1" applyFill="1" applyBorder="1" applyAlignment="1">
      <alignment vertical="center" wrapText="1"/>
      <protection/>
    </xf>
    <xf numFmtId="0" fontId="33" fillId="0" borderId="45" xfId="48" applyFont="1" applyFill="1" applyBorder="1" applyAlignment="1">
      <alignment vertical="center" wrapText="1"/>
      <protection/>
    </xf>
    <xf numFmtId="0" fontId="33" fillId="0" borderId="38" xfId="48" applyFont="1" applyFill="1" applyBorder="1" applyAlignment="1">
      <alignment vertical="center" wrapText="1"/>
      <protection/>
    </xf>
    <xf numFmtId="4" fontId="1" fillId="0" borderId="59" xfId="51" applyNumberFormat="1" applyFont="1" applyFill="1" applyBorder="1" applyAlignment="1">
      <alignment vertical="center"/>
      <protection/>
    </xf>
    <xf numFmtId="0" fontId="1" fillId="0" borderId="45" xfId="5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vertical="center"/>
      <protection/>
    </xf>
    <xf numFmtId="4" fontId="1" fillId="0" borderId="34" xfId="51" applyNumberFormat="1" applyFont="1" applyFill="1" applyBorder="1" applyAlignment="1">
      <alignment vertical="center"/>
      <protection/>
    </xf>
    <xf numFmtId="0" fontId="31" fillId="0" borderId="0" xfId="53" applyFont="1" applyAlignment="1">
      <alignment vertical="center"/>
      <protection/>
    </xf>
    <xf numFmtId="49" fontId="34" fillId="0" borderId="0" xfId="50" applyNumberFormat="1" applyFont="1" applyBorder="1" applyAlignment="1">
      <alignment vertical="center" textRotation="90"/>
      <protection/>
    </xf>
    <xf numFmtId="0" fontId="1" fillId="0" borderId="0" xfId="53" applyFont="1" applyFill="1" applyBorder="1" applyAlignment="1">
      <alignment horizontal="center" vertical="center"/>
      <protection/>
    </xf>
    <xf numFmtId="49" fontId="1" fillId="0" borderId="0" xfId="53" applyNumberFormat="1" applyFont="1" applyFill="1" applyBorder="1" applyAlignment="1">
      <alignment horizontal="center" vertical="center"/>
      <protection/>
    </xf>
    <xf numFmtId="175" fontId="1" fillId="0" borderId="0" xfId="53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left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0" fillId="0" borderId="0" xfId="53" applyAlignment="1">
      <alignment vertical="center"/>
      <protection/>
    </xf>
    <xf numFmtId="0" fontId="4" fillId="0" borderId="27" xfId="0" applyFont="1" applyBorder="1" applyAlignment="1">
      <alignment horizontal="center" vertical="center"/>
    </xf>
    <xf numFmtId="0" fontId="4" fillId="0" borderId="11" xfId="53" applyFont="1" applyBorder="1" applyAlignment="1">
      <alignment horizontal="center" vertical="center"/>
      <protection/>
    </xf>
    <xf numFmtId="0" fontId="4" fillId="0" borderId="29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49" fontId="4" fillId="0" borderId="30" xfId="51" applyNumberFormat="1" applyFont="1" applyBorder="1" applyAlignment="1">
      <alignment horizontal="center" vertical="center"/>
      <protection/>
    </xf>
    <xf numFmtId="0" fontId="4" fillId="0" borderId="31" xfId="51" applyFont="1" applyBorder="1" applyAlignment="1">
      <alignment horizontal="center" vertical="center"/>
      <protection/>
    </xf>
    <xf numFmtId="0" fontId="35" fillId="0" borderId="29" xfId="51" applyFont="1" applyBorder="1" applyAlignment="1">
      <alignment horizontal="center" vertical="center"/>
      <protection/>
    </xf>
    <xf numFmtId="49" fontId="35" fillId="0" borderId="10" xfId="51" applyNumberFormat="1" applyFont="1" applyBorder="1" applyAlignment="1">
      <alignment horizontal="center" vertical="center"/>
      <protection/>
    </xf>
    <xf numFmtId="0" fontId="35" fillId="0" borderId="10" xfId="51" applyFont="1" applyBorder="1" applyAlignment="1">
      <alignment horizontal="center" vertical="center"/>
      <protection/>
    </xf>
    <xf numFmtId="0" fontId="35" fillId="0" borderId="10" xfId="51" applyFont="1" applyBorder="1" applyAlignment="1">
      <alignment horizontal="center" vertical="center"/>
      <protection/>
    </xf>
    <xf numFmtId="49" fontId="35" fillId="0" borderId="30" xfId="51" applyNumberFormat="1" applyFont="1" applyBorder="1" applyAlignment="1">
      <alignment horizontal="center" vertical="center"/>
      <protection/>
    </xf>
    <xf numFmtId="0" fontId="37" fillId="0" borderId="31" xfId="48" applyFont="1" applyBorder="1" applyAlignment="1">
      <alignment vertical="center"/>
      <protection/>
    </xf>
    <xf numFmtId="4" fontId="35" fillId="0" borderId="32" xfId="51" applyNumberFormat="1" applyFont="1" applyFill="1" applyBorder="1" applyAlignment="1">
      <alignment vertical="center"/>
      <protection/>
    </xf>
    <xf numFmtId="4" fontId="35" fillId="0" borderId="11" xfId="51" applyNumberFormat="1" applyFont="1" applyFill="1" applyBorder="1" applyAlignment="1">
      <alignment vertical="center"/>
      <protection/>
    </xf>
    <xf numFmtId="0" fontId="6" fillId="0" borderId="53" xfId="51" applyFont="1" applyFill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/>
      <protection/>
    </xf>
    <xf numFmtId="49" fontId="6" fillId="0" borderId="40" xfId="51" applyNumberFormat="1" applyFont="1" applyBorder="1" applyAlignment="1">
      <alignment horizontal="center" vertical="center"/>
      <protection/>
    </xf>
    <xf numFmtId="4" fontId="6" fillId="0" borderId="46" xfId="51" applyNumberFormat="1" applyFont="1" applyFill="1" applyBorder="1" applyAlignment="1">
      <alignment vertical="center"/>
      <protection/>
    </xf>
    <xf numFmtId="0" fontId="1" fillId="0" borderId="65" xfId="51" applyFont="1" applyFill="1" applyBorder="1" applyAlignment="1">
      <alignment horizontal="center" vertical="center"/>
      <protection/>
    </xf>
    <xf numFmtId="49" fontId="1" fillId="0" borderId="35" xfId="53" applyNumberFormat="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0" fontId="1" fillId="0" borderId="36" xfId="51" applyFont="1" applyFill="1" applyBorder="1" applyAlignment="1">
      <alignment horizontal="center" vertical="center"/>
      <protection/>
    </xf>
    <xf numFmtId="49" fontId="1" fillId="0" borderId="35" xfId="51" applyNumberFormat="1" applyFont="1" applyFill="1" applyBorder="1" applyAlignment="1">
      <alignment horizontal="center" vertical="center"/>
      <protection/>
    </xf>
    <xf numFmtId="0" fontId="33" fillId="0" borderId="35" xfId="48" applyFont="1" applyFill="1" applyBorder="1" applyAlignment="1">
      <alignment vertical="center" wrapText="1"/>
      <protection/>
    </xf>
    <xf numFmtId="4" fontId="1" fillId="0" borderId="27" xfId="51" applyNumberFormat="1" applyFont="1" applyFill="1" applyBorder="1" applyAlignment="1">
      <alignment vertical="center"/>
      <protection/>
    </xf>
    <xf numFmtId="4" fontId="1" fillId="0" borderId="23" xfId="53" applyNumberFormat="1" applyFont="1" applyFill="1" applyBorder="1" applyAlignment="1">
      <alignment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49" fontId="6" fillId="0" borderId="40" xfId="51" applyNumberFormat="1" applyFont="1" applyFill="1" applyBorder="1" applyAlignment="1">
      <alignment horizontal="center" vertical="center"/>
      <protection/>
    </xf>
    <xf numFmtId="0" fontId="32" fillId="0" borderId="17" xfId="48" applyFont="1" applyFill="1" applyBorder="1" applyAlignment="1">
      <alignment vertical="center"/>
      <protection/>
    </xf>
    <xf numFmtId="0" fontId="35" fillId="0" borderId="66" xfId="51" applyFont="1" applyFill="1" applyBorder="1" applyAlignment="1">
      <alignment horizontal="center" vertical="center"/>
      <protection/>
    </xf>
    <xf numFmtId="49" fontId="5" fillId="0" borderId="36" xfId="51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center" vertical="center"/>
      <protection/>
    </xf>
    <xf numFmtId="49" fontId="1" fillId="0" borderId="26" xfId="51" applyNumberFormat="1" applyFont="1" applyFill="1" applyBorder="1" applyAlignment="1">
      <alignment horizontal="center" vertical="center"/>
      <protection/>
    </xf>
    <xf numFmtId="0" fontId="1" fillId="0" borderId="26" xfId="51" applyFont="1" applyFill="1" applyBorder="1" applyAlignment="1">
      <alignment horizontal="left" vertical="center" wrapText="1"/>
      <protection/>
    </xf>
    <xf numFmtId="4" fontId="38" fillId="25" borderId="60" xfId="51" applyNumberFormat="1" applyFont="1" applyFill="1" applyBorder="1" applyAlignment="1">
      <alignment vertical="center"/>
      <protection/>
    </xf>
    <xf numFmtId="4" fontId="38" fillId="25" borderId="16" xfId="51" applyNumberFormat="1" applyFont="1" applyFill="1" applyBorder="1" applyAlignment="1">
      <alignment vertical="center"/>
      <protection/>
    </xf>
    <xf numFmtId="4" fontId="1" fillId="0" borderId="16" xfId="53" applyNumberFormat="1" applyFont="1" applyFill="1" applyBorder="1" applyAlignment="1">
      <alignment vertical="center"/>
      <protection/>
    </xf>
    <xf numFmtId="0" fontId="1" fillId="0" borderId="67" xfId="51" applyFont="1" applyFill="1" applyBorder="1" applyAlignment="1">
      <alignment horizontal="center" vertical="center"/>
      <protection/>
    </xf>
    <xf numFmtId="49" fontId="1" fillId="0" borderId="6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0" fontId="33" fillId="0" borderId="52" xfId="48" applyFont="1" applyFill="1" applyBorder="1" applyAlignment="1">
      <alignment vertical="center" wrapText="1"/>
      <protection/>
    </xf>
    <xf numFmtId="0" fontId="1" fillId="0" borderId="25" xfId="51" applyFont="1" applyFill="1" applyBorder="1" applyAlignment="1">
      <alignment horizontal="center" vertical="center"/>
      <protection/>
    </xf>
    <xf numFmtId="49" fontId="5" fillId="0" borderId="26" xfId="51" applyNumberFormat="1" applyFont="1" applyFill="1" applyBorder="1" applyAlignment="1">
      <alignment horizontal="center"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4" fontId="38" fillId="0" borderId="57" xfId="51" applyNumberFormat="1" applyFont="1" applyFill="1" applyBorder="1" applyAlignment="1">
      <alignment vertical="center"/>
      <protection/>
    </xf>
    <xf numFmtId="4" fontId="38" fillId="0" borderId="16" xfId="51" applyNumberFormat="1" applyFont="1" applyFill="1" applyBorder="1" applyAlignment="1">
      <alignment vertical="center"/>
      <protection/>
    </xf>
    <xf numFmtId="49" fontId="1" fillId="0" borderId="26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49" fontId="1" fillId="0" borderId="60" xfId="51" applyNumberFormat="1" applyFont="1" applyFill="1" applyBorder="1" applyAlignment="1">
      <alignment horizontal="center" vertical="center"/>
      <protection/>
    </xf>
    <xf numFmtId="4" fontId="38" fillId="0" borderId="16" xfId="52" applyNumberFormat="1" applyFont="1" applyFill="1" applyBorder="1" applyAlignment="1">
      <alignment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49" fontId="6" fillId="0" borderId="24" xfId="51" applyNumberFormat="1" applyFont="1" applyFill="1" applyBorder="1" applyAlignment="1">
      <alignment horizontal="center"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33" fillId="0" borderId="38" xfId="48" applyFont="1" applyFill="1" applyBorder="1" applyAlignment="1">
      <alignment vertical="center"/>
      <protection/>
    </xf>
    <xf numFmtId="4" fontId="38" fillId="0" borderId="23" xfId="52" applyNumberFormat="1" applyFont="1" applyFill="1" applyBorder="1" applyAlignment="1">
      <alignment vertical="center"/>
      <protection/>
    </xf>
    <xf numFmtId="4" fontId="1" fillId="25" borderId="60" xfId="51" applyNumberFormat="1" applyFont="1" applyFill="1" applyBorder="1" applyAlignment="1">
      <alignment vertical="center"/>
      <protection/>
    </xf>
    <xf numFmtId="4" fontId="1" fillId="25" borderId="16" xfId="51" applyNumberFormat="1" applyFont="1" applyFill="1" applyBorder="1" applyAlignment="1">
      <alignment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35" xfId="51" applyFont="1" applyBorder="1" applyAlignment="1">
      <alignment vertical="center"/>
      <protection/>
    </xf>
    <xf numFmtId="4" fontId="38" fillId="25" borderId="57" xfId="51" applyNumberFormat="1" applyFont="1" applyFill="1" applyBorder="1" applyAlignment="1">
      <alignment vertical="center"/>
      <protection/>
    </xf>
    <xf numFmtId="0" fontId="1" fillId="0" borderId="36" xfId="51" applyFont="1" applyBorder="1" applyAlignment="1">
      <alignment horizontal="center" vertical="center"/>
      <protection/>
    </xf>
    <xf numFmtId="0" fontId="1" fillId="0" borderId="60" xfId="51" applyFont="1" applyBorder="1" applyAlignment="1">
      <alignment vertical="center"/>
      <protection/>
    </xf>
    <xf numFmtId="0" fontId="1" fillId="0" borderId="26" xfId="51" applyFont="1" applyBorder="1" applyAlignment="1">
      <alignment horizontal="center" vertical="center"/>
      <protection/>
    </xf>
    <xf numFmtId="49" fontId="1" fillId="0" borderId="36" xfId="51" applyNumberFormat="1" applyFont="1" applyFill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49" fontId="1" fillId="0" borderId="35" xfId="51" applyNumberFormat="1" applyFont="1" applyFill="1" applyBorder="1" applyAlignment="1">
      <alignment horizontal="center" vertical="center"/>
      <protection/>
    </xf>
    <xf numFmtId="0" fontId="33" fillId="0" borderId="62" xfId="48" applyFont="1" applyFill="1" applyBorder="1" applyAlignment="1">
      <alignment vertical="center" wrapText="1"/>
      <protection/>
    </xf>
    <xf numFmtId="4" fontId="38" fillId="0" borderId="13" xfId="52" applyNumberFormat="1" applyFont="1" applyFill="1" applyBorder="1" applyAlignment="1">
      <alignment vertical="center"/>
      <protection/>
    </xf>
    <xf numFmtId="0" fontId="6" fillId="0" borderId="39" xfId="5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49" fontId="5" fillId="0" borderId="24" xfId="51" applyNumberFormat="1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4" fontId="38" fillId="0" borderId="13" xfId="51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0" fontId="6" fillId="0" borderId="67" xfId="51" applyFont="1" applyFill="1" applyBorder="1" applyAlignment="1">
      <alignment horizontal="center" vertical="center"/>
      <protection/>
    </xf>
    <xf numFmtId="49" fontId="6" fillId="0" borderId="36" xfId="51" applyNumberFormat="1" applyFont="1" applyFill="1" applyBorder="1" applyAlignment="1">
      <alignment horizontal="center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49" fontId="6" fillId="0" borderId="35" xfId="51" applyNumberFormat="1" applyFont="1" applyFill="1" applyBorder="1" applyAlignment="1">
      <alignment horizontal="center" vertical="center"/>
      <protection/>
    </xf>
    <xf numFmtId="0" fontId="32" fillId="0" borderId="62" xfId="48" applyFont="1" applyFill="1" applyBorder="1" applyAlignment="1">
      <alignment vertical="center"/>
      <protection/>
    </xf>
    <xf numFmtId="4" fontId="6" fillId="0" borderId="59" xfId="51" applyNumberFormat="1" applyFont="1" applyFill="1" applyBorder="1" applyAlignment="1">
      <alignment vertical="center"/>
      <protection/>
    </xf>
    <xf numFmtId="4" fontId="6" fillId="0" borderId="23" xfId="51" applyNumberFormat="1" applyFont="1" applyFill="1" applyBorder="1" applyAlignment="1">
      <alignment vertical="center"/>
      <protection/>
    </xf>
    <xf numFmtId="0" fontId="32" fillId="0" borderId="17" xfId="48" applyFont="1" applyFill="1" applyBorder="1" applyAlignment="1">
      <alignment vertical="center" wrapText="1"/>
      <protection/>
    </xf>
    <xf numFmtId="0" fontId="35" fillId="0" borderId="25" xfId="51" applyFont="1" applyFill="1" applyBorder="1" applyAlignment="1">
      <alignment horizontal="center" vertical="center"/>
      <protection/>
    </xf>
    <xf numFmtId="4" fontId="38" fillId="0" borderId="23" xfId="51" applyNumberFormat="1" applyFont="1" applyFill="1" applyBorder="1" applyAlignment="1">
      <alignment vertical="center"/>
      <protection/>
    </xf>
    <xf numFmtId="0" fontId="1" fillId="0" borderId="61" xfId="51" applyFont="1" applyFill="1" applyBorder="1" applyAlignment="1">
      <alignment horizontal="center" vertical="center"/>
      <protection/>
    </xf>
    <xf numFmtId="4" fontId="1" fillId="25" borderId="23" xfId="51" applyNumberFormat="1" applyFont="1" applyFill="1" applyBorder="1" applyAlignment="1">
      <alignment vertical="center"/>
      <protection/>
    </xf>
    <xf numFmtId="0" fontId="1" fillId="0" borderId="42" xfId="51" applyFont="1" applyBorder="1" applyAlignment="1">
      <alignment horizontal="center" vertical="center"/>
      <protection/>
    </xf>
    <xf numFmtId="49" fontId="5" fillId="0" borderId="2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left" vertical="center" wrapText="1"/>
      <protection/>
    </xf>
    <xf numFmtId="4" fontId="38" fillId="25" borderId="13" xfId="51" applyNumberFormat="1" applyFont="1" applyFill="1" applyBorder="1" applyAlignment="1">
      <alignment vertical="center"/>
      <protection/>
    </xf>
    <xf numFmtId="49" fontId="1" fillId="0" borderId="26" xfId="53" applyNumberFormat="1" applyFont="1" applyFill="1" applyBorder="1" applyAlignment="1">
      <alignment horizontal="center" vertical="center"/>
      <protection/>
    </xf>
    <xf numFmtId="49" fontId="1" fillId="0" borderId="20" xfId="53" applyNumberFormat="1" applyFont="1" applyFill="1" applyBorder="1" applyAlignment="1">
      <alignment horizontal="center" vertical="center"/>
      <protection/>
    </xf>
    <xf numFmtId="0" fontId="6" fillId="0" borderId="39" xfId="51" applyFont="1" applyFill="1" applyBorder="1" applyAlignment="1">
      <alignment vertical="center"/>
      <protection/>
    </xf>
    <xf numFmtId="0" fontId="32" fillId="0" borderId="17" xfId="49" applyFont="1" applyFill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" fillId="0" borderId="25" xfId="51" applyFont="1" applyFill="1" applyBorder="1" applyAlignment="1">
      <alignment vertical="center"/>
      <protection/>
    </xf>
    <xf numFmtId="0" fontId="33" fillId="0" borderId="45" xfId="49" applyFont="1" applyFill="1" applyBorder="1" applyAlignment="1">
      <alignment vertical="center" wrapText="1"/>
      <protection/>
    </xf>
    <xf numFmtId="0" fontId="1" fillId="0" borderId="54" xfId="51" applyFont="1" applyFill="1" applyBorder="1" applyAlignment="1">
      <alignment horizontal="center" vertical="center"/>
      <protection/>
    </xf>
    <xf numFmtId="49" fontId="1" fillId="0" borderId="24" xfId="51" applyNumberFormat="1" applyFont="1" applyFill="1" applyBorder="1" applyAlignment="1">
      <alignment horizontal="center"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0" fontId="1" fillId="0" borderId="61" xfId="51" applyFont="1" applyFill="1" applyBorder="1" applyAlignment="1">
      <alignment vertical="center"/>
      <protection/>
    </xf>
    <xf numFmtId="0" fontId="33" fillId="0" borderId="62" xfId="49" applyFont="1" applyFill="1" applyBorder="1" applyAlignment="1">
      <alignment vertical="center" wrapText="1"/>
      <protection/>
    </xf>
    <xf numFmtId="4" fontId="0" fillId="0" borderId="0" xfId="51" applyNumberFormat="1" applyAlignment="1">
      <alignment vertical="center"/>
      <protection/>
    </xf>
    <xf numFmtId="0" fontId="6" fillId="0" borderId="61" xfId="51" applyFont="1" applyFill="1" applyBorder="1" applyAlignment="1">
      <alignment vertical="center"/>
      <protection/>
    </xf>
    <xf numFmtId="0" fontId="32" fillId="0" borderId="62" xfId="49" applyFont="1" applyFill="1" applyBorder="1" applyAlignment="1">
      <alignment vertical="center"/>
      <protection/>
    </xf>
    <xf numFmtId="4" fontId="6" fillId="0" borderId="23" xfId="52" applyNumberFormat="1" applyFont="1" applyFill="1" applyBorder="1" applyAlignment="1">
      <alignment vertical="center"/>
      <protection/>
    </xf>
    <xf numFmtId="0" fontId="1" fillId="0" borderId="42" xfId="51" applyFont="1" applyFill="1" applyBorder="1" applyAlignment="1">
      <alignment vertical="center"/>
      <protection/>
    </xf>
    <xf numFmtId="2" fontId="1" fillId="0" borderId="21" xfId="51" applyNumberFormat="1" applyFont="1" applyFill="1" applyBorder="1" applyAlignment="1">
      <alignment horizontal="left" vertical="center"/>
      <protection/>
    </xf>
    <xf numFmtId="0" fontId="1" fillId="0" borderId="54" xfId="51" applyFont="1" applyFill="1" applyBorder="1" applyAlignment="1">
      <alignment vertical="center"/>
      <protection/>
    </xf>
    <xf numFmtId="171" fontId="6" fillId="0" borderId="19" xfId="51" applyNumberFormat="1" applyFont="1" applyFill="1" applyBorder="1" applyAlignment="1">
      <alignment vertical="center"/>
      <protection/>
    </xf>
    <xf numFmtId="0" fontId="1" fillId="0" borderId="52" xfId="51" applyFont="1" applyBorder="1" applyAlignment="1">
      <alignment vertical="center"/>
      <protection/>
    </xf>
    <xf numFmtId="171" fontId="1" fillId="0" borderId="13" xfId="51" applyNumberFormat="1" applyFont="1" applyFill="1" applyBorder="1" applyAlignment="1">
      <alignment vertical="center"/>
      <protection/>
    </xf>
    <xf numFmtId="0" fontId="33" fillId="0" borderId="52" xfId="49" applyFont="1" applyFill="1" applyBorder="1" applyAlignment="1">
      <alignment vertical="center" wrapText="1"/>
      <protection/>
    </xf>
    <xf numFmtId="0" fontId="6" fillId="0" borderId="67" xfId="51" applyFont="1" applyBorder="1" applyAlignment="1">
      <alignment horizontal="center" vertical="center"/>
      <protection/>
    </xf>
    <xf numFmtId="0" fontId="6" fillId="0" borderId="36" xfId="51" applyFont="1" applyBorder="1" applyAlignment="1">
      <alignment horizontal="center" vertical="center"/>
      <protection/>
    </xf>
    <xf numFmtId="0" fontId="6" fillId="0" borderId="36" xfId="51" applyFont="1" applyBorder="1" applyAlignment="1">
      <alignment horizontal="center" vertical="center"/>
      <protection/>
    </xf>
    <xf numFmtId="49" fontId="6" fillId="0" borderId="35" xfId="51" applyNumberFormat="1" applyFont="1" applyBorder="1" applyAlignment="1">
      <alignment horizontal="center" vertical="center"/>
      <protection/>
    </xf>
    <xf numFmtId="0" fontId="1" fillId="0" borderId="43" xfId="51" applyFont="1" applyBorder="1" applyAlignment="1">
      <alignment horizontal="center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1" fillId="0" borderId="21" xfId="53" applyFont="1" applyFill="1" applyBorder="1" applyAlignment="1">
      <alignment horizontal="center" vertical="center"/>
      <protection/>
    </xf>
    <xf numFmtId="0" fontId="1" fillId="0" borderId="52" xfId="53" applyFont="1" applyFill="1" applyBorder="1" applyAlignment="1">
      <alignment horizontal="left" vertical="center"/>
      <protection/>
    </xf>
    <xf numFmtId="0" fontId="39" fillId="0" borderId="0" xfId="53" applyFont="1" applyAlignment="1">
      <alignment vertical="center"/>
      <protection/>
    </xf>
    <xf numFmtId="0" fontId="6" fillId="0" borderId="53" xfId="51" applyFont="1" applyBorder="1" applyAlignment="1">
      <alignment horizontal="center" vertical="center"/>
      <protection/>
    </xf>
    <xf numFmtId="0" fontId="1" fillId="0" borderId="67" xfId="51" applyFont="1" applyBorder="1" applyAlignment="1">
      <alignment horizontal="center" vertical="center"/>
      <protection/>
    </xf>
    <xf numFmtId="0" fontId="0" fillId="0" borderId="37" xfId="51" applyFont="1" applyBorder="1" applyAlignment="1">
      <alignment vertical="center"/>
      <protection/>
    </xf>
    <xf numFmtId="0" fontId="1" fillId="0" borderId="60" xfId="51" applyFont="1" applyBorder="1" applyAlignment="1">
      <alignment horizontal="center" vertical="center"/>
      <protection/>
    </xf>
    <xf numFmtId="0" fontId="1" fillId="0" borderId="68" xfId="51" applyFont="1" applyBorder="1" applyAlignment="1">
      <alignment vertical="center"/>
      <protection/>
    </xf>
    <xf numFmtId="4" fontId="1" fillId="0" borderId="60" xfId="54" applyNumberFormat="1" applyFont="1" applyFill="1" applyBorder="1" applyAlignment="1">
      <alignment vertical="center"/>
      <protection/>
    </xf>
    <xf numFmtId="4" fontId="1" fillId="0" borderId="16" xfId="54" applyNumberFormat="1" applyFont="1" applyFill="1" applyBorder="1" applyAlignment="1">
      <alignment vertical="center"/>
      <protection/>
    </xf>
    <xf numFmtId="173" fontId="1" fillId="0" borderId="69" xfId="51" applyNumberFormat="1" applyFont="1" applyFill="1" applyBorder="1" applyAlignment="1">
      <alignment vertical="center"/>
      <protection/>
    </xf>
    <xf numFmtId="4" fontId="1" fillId="0" borderId="35" xfId="54" applyNumberFormat="1" applyFont="1" applyFill="1" applyBorder="1" applyAlignment="1">
      <alignment vertical="center"/>
      <protection/>
    </xf>
    <xf numFmtId="4" fontId="1" fillId="0" borderId="23" xfId="54" applyNumberFormat="1" applyFont="1" applyFill="1" applyBorder="1" applyAlignment="1">
      <alignment vertical="center"/>
      <protection/>
    </xf>
    <xf numFmtId="0" fontId="1" fillId="0" borderId="35" xfId="51" applyFont="1" applyBorder="1" applyAlignment="1">
      <alignment horizontal="center" vertical="center"/>
      <protection/>
    </xf>
    <xf numFmtId="0" fontId="1" fillId="0" borderId="45" xfId="51" applyFont="1" applyBorder="1" applyAlignment="1">
      <alignment vertical="center"/>
      <protection/>
    </xf>
    <xf numFmtId="0" fontId="1" fillId="0" borderId="55" xfId="51" applyFont="1" applyBorder="1" applyAlignment="1">
      <alignment horizontal="center" vertical="center"/>
      <protection/>
    </xf>
    <xf numFmtId="0" fontId="0" fillId="0" borderId="51" xfId="51" applyFont="1" applyBorder="1" applyAlignment="1">
      <alignment vertical="center"/>
      <protection/>
    </xf>
    <xf numFmtId="0" fontId="1" fillId="0" borderId="21" xfId="51" applyFont="1" applyBorder="1" applyAlignment="1">
      <alignment horizontal="center" vertical="center"/>
      <protection/>
    </xf>
    <xf numFmtId="4" fontId="1" fillId="0" borderId="70" xfId="51" applyNumberFormat="1" applyFont="1" applyFill="1" applyBorder="1" applyAlignment="1">
      <alignment vertical="center"/>
      <protection/>
    </xf>
    <xf numFmtId="0" fontId="1" fillId="0" borderId="61" xfId="51" applyFont="1" applyBorder="1" applyAlignment="1">
      <alignment horizontal="center" vertical="center"/>
      <protection/>
    </xf>
    <xf numFmtId="0" fontId="33" fillId="0" borderId="35" xfId="48" applyFont="1" applyFill="1" applyBorder="1" applyAlignment="1">
      <alignment vertical="center"/>
      <protection/>
    </xf>
    <xf numFmtId="2" fontId="1" fillId="0" borderId="16" xfId="51" applyNumberFormat="1" applyFont="1" applyFill="1" applyBorder="1" applyAlignment="1">
      <alignment vertical="center"/>
      <protection/>
    </xf>
    <xf numFmtId="0" fontId="33" fillId="0" borderId="60" xfId="48" applyFont="1" applyFill="1" applyBorder="1" applyAlignment="1">
      <alignment vertical="center"/>
      <protection/>
    </xf>
    <xf numFmtId="0" fontId="0" fillId="0" borderId="71" xfId="51" applyFont="1" applyBorder="1" applyAlignment="1">
      <alignment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33" fillId="0" borderId="21" xfId="48" applyFont="1" applyFill="1" applyBorder="1" applyAlignment="1">
      <alignment vertical="center"/>
      <protection/>
    </xf>
    <xf numFmtId="2" fontId="1" fillId="0" borderId="13" xfId="51" applyNumberFormat="1" applyFont="1" applyFill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49" fontId="6" fillId="0" borderId="37" xfId="51" applyNumberFormat="1" applyFont="1" applyFill="1" applyBorder="1" applyAlignment="1">
      <alignment horizontal="center" vertical="center"/>
      <protection/>
    </xf>
    <xf numFmtId="4" fontId="6" fillId="0" borderId="69" xfId="51" applyNumberFormat="1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49" fontId="40" fillId="0" borderId="46" xfId="51" applyNumberFormat="1" applyFont="1" applyFill="1" applyBorder="1" applyAlignment="1">
      <alignment horizontal="center" vertical="center"/>
      <protection/>
    </xf>
    <xf numFmtId="174" fontId="40" fillId="0" borderId="18" xfId="51" applyNumberFormat="1" applyFont="1" applyFill="1" applyBorder="1" applyAlignment="1">
      <alignment horizontal="center" vertical="center"/>
      <protection/>
    </xf>
    <xf numFmtId="0" fontId="40" fillId="0" borderId="18" xfId="51" applyFont="1" applyFill="1" applyBorder="1" applyAlignment="1">
      <alignment horizontal="center" vertical="center" wrapText="1"/>
      <protection/>
    </xf>
    <xf numFmtId="0" fontId="40" fillId="0" borderId="40" xfId="51" applyFont="1" applyFill="1" applyBorder="1" applyAlignment="1">
      <alignment vertical="center"/>
      <protection/>
    </xf>
    <xf numFmtId="4" fontId="40" fillId="0" borderId="46" xfId="50" applyNumberFormat="1" applyFont="1" applyFill="1" applyBorder="1" applyAlignment="1">
      <alignment vertical="center" wrapText="1"/>
      <protection/>
    </xf>
    <xf numFmtId="4" fontId="1" fillId="0" borderId="27" xfId="50" applyNumberFormat="1" applyFont="1" applyBorder="1" applyAlignment="1">
      <alignment vertical="center"/>
      <protection/>
    </xf>
    <xf numFmtId="4" fontId="1" fillId="0" borderId="56" xfId="51" applyNumberFormat="1" applyFont="1" applyFill="1" applyBorder="1" applyAlignment="1">
      <alignment vertical="center"/>
      <protection/>
    </xf>
    <xf numFmtId="4" fontId="38" fillId="0" borderId="14" xfId="51" applyNumberFormat="1" applyFont="1" applyFill="1" applyBorder="1" applyAlignment="1">
      <alignment vertical="center"/>
      <protection/>
    </xf>
    <xf numFmtId="0" fontId="1" fillId="0" borderId="52" xfId="52" applyFont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4" xfId="51" applyFont="1" applyFill="1" applyBorder="1" applyAlignment="1">
      <alignment horizontal="center" vertical="center"/>
      <protection/>
    </xf>
    <xf numFmtId="0" fontId="4" fillId="0" borderId="70" xfId="5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49" fontId="4" fillId="0" borderId="76" xfId="51" applyNumberFormat="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36" fillId="0" borderId="0" xfId="50" applyFont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49" fontId="4" fillId="0" borderId="73" xfId="53" applyNumberFormat="1" applyFont="1" applyBorder="1" applyAlignment="1">
      <alignment horizontal="center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0" fontId="4" fillId="0" borderId="77" xfId="53" applyFont="1" applyBorder="1" applyAlignment="1">
      <alignment horizontal="center" vertical="center"/>
      <protection/>
    </xf>
    <xf numFmtId="0" fontId="4" fillId="0" borderId="54" xfId="53" applyFont="1" applyBorder="1" applyAlignment="1">
      <alignment horizontal="center" vertical="center"/>
      <protection/>
    </xf>
    <xf numFmtId="0" fontId="4" fillId="0" borderId="72" xfId="53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center" vertical="center"/>
      <protection/>
    </xf>
    <xf numFmtId="0" fontId="4" fillId="0" borderId="72" xfId="53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4" fillId="0" borderId="75" xfId="53" applyFont="1" applyBorder="1" applyAlignment="1">
      <alignment horizontal="center" vertical="center"/>
      <protection/>
    </xf>
    <xf numFmtId="0" fontId="4" fillId="0" borderId="51" xfId="53" applyFont="1" applyBorder="1" applyAlignment="1">
      <alignment horizontal="center" vertical="center"/>
      <protection/>
    </xf>
    <xf numFmtId="0" fontId="4" fillId="0" borderId="73" xfId="53" applyFont="1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 textRotation="90" wrapText="1"/>
      <protection/>
    </xf>
    <xf numFmtId="0" fontId="1" fillId="0" borderId="15" xfId="53" applyFont="1" applyBorder="1" applyAlignment="1">
      <alignment horizontal="center" vertical="center" textRotation="90" wrapText="1"/>
      <protection/>
    </xf>
    <xf numFmtId="0" fontId="1" fillId="0" borderId="14" xfId="53" applyFont="1" applyBorder="1" applyAlignment="1">
      <alignment horizontal="center" vertical="center" textRotation="90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čtení rozpočtu 2006 - příjmy 2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 3" xfId="53"/>
    <cellStyle name="normální_Rozpis výdajů 03 bez PO_04 - OSMTVS" xfId="54"/>
    <cellStyle name="normální_Rozpis výdajů 03 bez PO_06 - OD" xfId="55"/>
    <cellStyle name="normální_Rozpočet 2005 (ZK)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zoomScalePageLayoutView="0" workbookViewId="0" topLeftCell="A31">
      <selection activeCell="A6" sqref="A6"/>
    </sheetView>
  </sheetViews>
  <sheetFormatPr defaultColWidth="9.140625" defaultRowHeight="12.75"/>
  <cols>
    <col min="1" max="1" width="37.8515625" style="174" customWidth="1"/>
    <col min="2" max="2" width="7.421875" style="174" customWidth="1"/>
    <col min="3" max="4" width="12.8515625" style="174" customWidth="1"/>
    <col min="5" max="6" width="13.140625" style="174" bestFit="1" customWidth="1"/>
    <col min="7" max="16384" width="9.140625" style="174" customWidth="1"/>
  </cols>
  <sheetData>
    <row r="1" spans="1:6" ht="20.25">
      <c r="A1" s="456" t="s">
        <v>319</v>
      </c>
      <c r="B1" s="456"/>
      <c r="C1" s="456"/>
      <c r="D1" s="456"/>
      <c r="E1" s="456"/>
      <c r="F1" s="456"/>
    </row>
    <row r="2" ht="18" customHeight="1"/>
    <row r="3" spans="1:6" ht="16.5" customHeight="1">
      <c r="A3" s="457" t="s">
        <v>46</v>
      </c>
      <c r="B3" s="457"/>
      <c r="C3" s="457"/>
      <c r="D3" s="457"/>
      <c r="E3" s="457"/>
      <c r="F3" s="457"/>
    </row>
    <row r="4" ht="12.75" customHeight="1" thickBot="1"/>
    <row r="5" spans="1:6" ht="15" thickBot="1">
      <c r="A5" s="175" t="s">
        <v>330</v>
      </c>
      <c r="B5" s="176" t="s">
        <v>1</v>
      </c>
      <c r="C5" s="177" t="s">
        <v>99</v>
      </c>
      <c r="D5" s="178" t="s">
        <v>100</v>
      </c>
      <c r="E5" s="177" t="s">
        <v>0</v>
      </c>
      <c r="F5" s="179" t="s">
        <v>101</v>
      </c>
    </row>
    <row r="6" spans="1:6" ht="16.5" customHeight="1">
      <c r="A6" s="180" t="s">
        <v>320</v>
      </c>
      <c r="B6" s="181" t="s">
        <v>23</v>
      </c>
      <c r="C6" s="182">
        <f>C7+C8+C9</f>
        <v>2179932</v>
      </c>
      <c r="D6" s="183">
        <f>D7+D8+D9</f>
        <v>2427945.0799999996</v>
      </c>
      <c r="E6" s="444">
        <f>SUM(E7:E9)</f>
        <v>82</v>
      </c>
      <c r="F6" s="184">
        <f>SUM(F7:F9)</f>
        <v>2428027.0799999996</v>
      </c>
    </row>
    <row r="7" spans="1:6" ht="15" customHeight="1">
      <c r="A7" s="185" t="s">
        <v>8</v>
      </c>
      <c r="B7" s="186" t="s">
        <v>9</v>
      </c>
      <c r="C7" s="187">
        <v>2122000</v>
      </c>
      <c r="D7" s="102">
        <v>2204786.63</v>
      </c>
      <c r="E7" s="198"/>
      <c r="F7" s="188">
        <f aca="true" t="shared" si="0" ref="F7:F23">D7+E7</f>
        <v>2204786.63</v>
      </c>
    </row>
    <row r="8" spans="1:6" ht="15">
      <c r="A8" s="185" t="s">
        <v>10</v>
      </c>
      <c r="B8" s="186" t="s">
        <v>11</v>
      </c>
      <c r="C8" s="187">
        <v>57932</v>
      </c>
      <c r="D8" s="102">
        <v>209187.69</v>
      </c>
      <c r="E8" s="198">
        <f>'příjmy OD'!J12</f>
        <v>82</v>
      </c>
      <c r="F8" s="188">
        <f t="shared" si="0"/>
        <v>209269.69</v>
      </c>
    </row>
    <row r="9" spans="1:6" ht="15">
      <c r="A9" s="185" t="s">
        <v>321</v>
      </c>
      <c r="B9" s="186" t="s">
        <v>12</v>
      </c>
      <c r="C9" s="187">
        <v>0</v>
      </c>
      <c r="D9" s="102">
        <v>13970.76</v>
      </c>
      <c r="E9" s="198"/>
      <c r="F9" s="188">
        <f t="shared" si="0"/>
        <v>13970.76</v>
      </c>
    </row>
    <row r="10" spans="1:6" ht="15">
      <c r="A10" s="189" t="s">
        <v>322</v>
      </c>
      <c r="B10" s="186" t="s">
        <v>13</v>
      </c>
      <c r="C10" s="190">
        <f>C11+C16</f>
        <v>85842</v>
      </c>
      <c r="D10" s="103">
        <f>D11+D16</f>
        <v>4284523.93</v>
      </c>
      <c r="E10" s="445">
        <f>E11+E16</f>
        <v>0</v>
      </c>
      <c r="F10" s="191">
        <f>F11+F16</f>
        <v>4284523.93</v>
      </c>
    </row>
    <row r="11" spans="1:6" ht="15">
      <c r="A11" s="192" t="s">
        <v>48</v>
      </c>
      <c r="B11" s="186" t="s">
        <v>14</v>
      </c>
      <c r="C11" s="187">
        <f>SUM(C12:C15)</f>
        <v>85842</v>
      </c>
      <c r="D11" s="102">
        <f>SUM(D12:D15)</f>
        <v>4164690.1399999997</v>
      </c>
      <c r="E11" s="102">
        <f>SUM(E12:E15)</f>
        <v>0</v>
      </c>
      <c r="F11" s="188">
        <f>SUM(F12:F15)</f>
        <v>4164690.1399999997</v>
      </c>
    </row>
    <row r="12" spans="1:6" ht="15">
      <c r="A12" s="192" t="s">
        <v>325</v>
      </c>
      <c r="B12" s="186" t="s">
        <v>15</v>
      </c>
      <c r="C12" s="193">
        <v>61072</v>
      </c>
      <c r="D12" s="102">
        <v>61072</v>
      </c>
      <c r="E12" s="198"/>
      <c r="F12" s="188">
        <f t="shared" si="0"/>
        <v>61072</v>
      </c>
    </row>
    <row r="13" spans="1:6" ht="15">
      <c r="A13" s="192" t="s">
        <v>49</v>
      </c>
      <c r="B13" s="186" t="s">
        <v>14</v>
      </c>
      <c r="C13" s="193">
        <v>0</v>
      </c>
      <c r="D13" s="102">
        <v>4068983.29</v>
      </c>
      <c r="E13" s="198"/>
      <c r="F13" s="188">
        <f>D13+E13</f>
        <v>4068983.29</v>
      </c>
    </row>
    <row r="14" spans="1:6" ht="15">
      <c r="A14" s="192" t="s">
        <v>55</v>
      </c>
      <c r="B14" s="186" t="s">
        <v>56</v>
      </c>
      <c r="C14" s="193">
        <v>0</v>
      </c>
      <c r="D14" s="102">
        <v>8808.779999999999</v>
      </c>
      <c r="E14" s="198"/>
      <c r="F14" s="188">
        <f>D14+E14</f>
        <v>8808.779999999999</v>
      </c>
    </row>
    <row r="15" spans="1:6" ht="15">
      <c r="A15" s="192" t="s">
        <v>50</v>
      </c>
      <c r="B15" s="186">
        <v>4121</v>
      </c>
      <c r="C15" s="193">
        <v>24770</v>
      </c>
      <c r="D15" s="102">
        <v>25826.07</v>
      </c>
      <c r="E15" s="198"/>
      <c r="F15" s="188">
        <f t="shared" si="0"/>
        <v>25826.07</v>
      </c>
    </row>
    <row r="16" spans="1:6" ht="15">
      <c r="A16" s="185" t="s">
        <v>323</v>
      </c>
      <c r="B16" s="186" t="s">
        <v>16</v>
      </c>
      <c r="C16" s="193">
        <f>SUM(C17:C19)</f>
        <v>0</v>
      </c>
      <c r="D16" s="102">
        <f>SUM(D17:D19)</f>
        <v>119833.79000000001</v>
      </c>
      <c r="E16" s="102">
        <f>SUM(E17:E19)</f>
        <v>0</v>
      </c>
      <c r="F16" s="188">
        <f>SUM(F17:F19)</f>
        <v>119833.79000000001</v>
      </c>
    </row>
    <row r="17" spans="1:6" ht="15">
      <c r="A17" s="185" t="s">
        <v>324</v>
      </c>
      <c r="B17" s="186" t="s">
        <v>16</v>
      </c>
      <c r="C17" s="193">
        <v>0</v>
      </c>
      <c r="D17" s="102">
        <v>115195.58</v>
      </c>
      <c r="E17" s="198"/>
      <c r="F17" s="188">
        <f t="shared" si="0"/>
        <v>115195.58</v>
      </c>
    </row>
    <row r="18" spans="1:6" ht="15">
      <c r="A18" s="192" t="s">
        <v>54</v>
      </c>
      <c r="B18" s="186">
        <v>4221</v>
      </c>
      <c r="C18" s="193">
        <v>0</v>
      </c>
      <c r="D18" s="102">
        <v>3738</v>
      </c>
      <c r="E18" s="198"/>
      <c r="F18" s="188">
        <f>D18+E18</f>
        <v>3738</v>
      </c>
    </row>
    <row r="19" spans="1:6" ht="15">
      <c r="A19" s="192" t="s">
        <v>57</v>
      </c>
      <c r="B19" s="186">
        <v>4232</v>
      </c>
      <c r="C19" s="193">
        <v>0</v>
      </c>
      <c r="D19" s="102">
        <v>900.21</v>
      </c>
      <c r="E19" s="198"/>
      <c r="F19" s="188">
        <f>D19+E19</f>
        <v>900.21</v>
      </c>
    </row>
    <row r="20" spans="1:6" ht="14.25">
      <c r="A20" s="189" t="s">
        <v>326</v>
      </c>
      <c r="B20" s="194" t="s">
        <v>24</v>
      </c>
      <c r="C20" s="190">
        <f>C6+C10</f>
        <v>2265774</v>
      </c>
      <c r="D20" s="103">
        <f>D6+D10</f>
        <v>6712469.01</v>
      </c>
      <c r="E20" s="103">
        <f>E6+E10</f>
        <v>82</v>
      </c>
      <c r="F20" s="191">
        <f>F6+F10</f>
        <v>6712551.01</v>
      </c>
    </row>
    <row r="21" spans="1:6" ht="14.25">
      <c r="A21" s="189" t="s">
        <v>17</v>
      </c>
      <c r="B21" s="194" t="s">
        <v>18</v>
      </c>
      <c r="C21" s="190">
        <f>SUM(C22:C26)</f>
        <v>-96875</v>
      </c>
      <c r="D21" s="103">
        <f>SUM(D22:D26)</f>
        <v>1072090.47</v>
      </c>
      <c r="E21" s="103">
        <f>SUM(E22:E26)</f>
        <v>0</v>
      </c>
      <c r="F21" s="195">
        <f>SUM(F22:F26)</f>
        <v>1072090.47</v>
      </c>
    </row>
    <row r="22" spans="1:6" ht="15">
      <c r="A22" s="192" t="s">
        <v>118</v>
      </c>
      <c r="B22" s="186" t="s">
        <v>19</v>
      </c>
      <c r="C22" s="193">
        <v>0</v>
      </c>
      <c r="D22" s="102">
        <v>88242.1</v>
      </c>
      <c r="E22" s="196"/>
      <c r="F22" s="188">
        <f t="shared" si="0"/>
        <v>88242.1</v>
      </c>
    </row>
    <row r="23" spans="1:6" ht="15">
      <c r="A23" s="192" t="s">
        <v>327</v>
      </c>
      <c r="B23" s="186" t="s">
        <v>19</v>
      </c>
      <c r="C23" s="193">
        <v>0</v>
      </c>
      <c r="D23" s="102">
        <v>202563.47</v>
      </c>
      <c r="E23" s="197"/>
      <c r="F23" s="188">
        <f t="shared" si="0"/>
        <v>202563.47</v>
      </c>
    </row>
    <row r="24" spans="1:6" ht="15">
      <c r="A24" s="192" t="s">
        <v>328</v>
      </c>
      <c r="B24" s="186" t="s">
        <v>19</v>
      </c>
      <c r="C24" s="193">
        <v>0</v>
      </c>
      <c r="D24" s="102">
        <v>878159.9</v>
      </c>
      <c r="E24" s="197"/>
      <c r="F24" s="188">
        <f>D24+E24</f>
        <v>878159.9</v>
      </c>
    </row>
    <row r="25" spans="1:6" ht="15">
      <c r="A25" s="192" t="s">
        <v>51</v>
      </c>
      <c r="B25" s="186" t="s">
        <v>52</v>
      </c>
      <c r="C25" s="193">
        <v>0</v>
      </c>
      <c r="D25" s="102">
        <v>0</v>
      </c>
      <c r="E25" s="198"/>
      <c r="F25" s="188">
        <f>D25+E25</f>
        <v>0</v>
      </c>
    </row>
    <row r="26" spans="1:6" ht="15.75" thickBot="1">
      <c r="A26" s="192" t="s">
        <v>329</v>
      </c>
      <c r="B26" s="186">
        <v>8124</v>
      </c>
      <c r="C26" s="193">
        <v>-96875</v>
      </c>
      <c r="D26" s="102">
        <v>-96875</v>
      </c>
      <c r="E26" s="197"/>
      <c r="F26" s="188">
        <f>D26+E26</f>
        <v>-96875</v>
      </c>
    </row>
    <row r="27" spans="1:6" ht="15" thickBot="1">
      <c r="A27" s="199" t="s">
        <v>20</v>
      </c>
      <c r="B27" s="200"/>
      <c r="C27" s="201">
        <f>C21+C10+C6</f>
        <v>2168899</v>
      </c>
      <c r="D27" s="202">
        <f>D21+D10+D6</f>
        <v>7784559.479999999</v>
      </c>
      <c r="E27" s="446">
        <f>E6+E10+E21</f>
        <v>82</v>
      </c>
      <c r="F27" s="203">
        <f>D27+E27</f>
        <v>7784641.479999999</v>
      </c>
    </row>
    <row r="29" ht="11.25">
      <c r="E29" s="204"/>
    </row>
    <row r="30" spans="1:6" ht="18.75">
      <c r="A30" s="457" t="s">
        <v>47</v>
      </c>
      <c r="B30" s="457"/>
      <c r="C30" s="457"/>
      <c r="D30" s="457"/>
      <c r="E30" s="457"/>
      <c r="F30" s="457"/>
    </row>
    <row r="31" spans="1:6" ht="12" customHeight="1" thickBot="1">
      <c r="A31" s="20"/>
      <c r="B31" s="20"/>
      <c r="C31" s="20"/>
      <c r="D31" s="205"/>
      <c r="E31" s="20"/>
      <c r="F31" s="20"/>
    </row>
    <row r="32" spans="1:6" ht="15" thickBot="1">
      <c r="A32" s="206" t="s">
        <v>25</v>
      </c>
      <c r="B32" s="178" t="s">
        <v>1</v>
      </c>
      <c r="C32" s="177" t="s">
        <v>99</v>
      </c>
      <c r="D32" s="177" t="s">
        <v>100</v>
      </c>
      <c r="E32" s="177" t="s">
        <v>0</v>
      </c>
      <c r="F32" s="179" t="s">
        <v>101</v>
      </c>
    </row>
    <row r="33" spans="1:6" ht="15">
      <c r="A33" s="207" t="s">
        <v>26</v>
      </c>
      <c r="B33" s="208" t="s">
        <v>27</v>
      </c>
      <c r="C33" s="209">
        <v>30454</v>
      </c>
      <c r="D33" s="209">
        <v>27594</v>
      </c>
      <c r="E33" s="209"/>
      <c r="F33" s="210">
        <f>D33+E33</f>
        <v>27594</v>
      </c>
    </row>
    <row r="34" spans="1:6" ht="15">
      <c r="A34" s="18" t="s">
        <v>28</v>
      </c>
      <c r="B34" s="19" t="s">
        <v>27</v>
      </c>
      <c r="C34" s="102">
        <v>213803.25</v>
      </c>
      <c r="D34" s="102">
        <v>216114.09</v>
      </c>
      <c r="E34" s="209"/>
      <c r="F34" s="210">
        <f>D34+E34</f>
        <v>216114.09</v>
      </c>
    </row>
    <row r="35" spans="1:6" ht="15">
      <c r="A35" s="18" t="s">
        <v>29</v>
      </c>
      <c r="B35" s="19" t="s">
        <v>27</v>
      </c>
      <c r="C35" s="102">
        <v>870010</v>
      </c>
      <c r="D35" s="102">
        <v>880338.01</v>
      </c>
      <c r="E35" s="209"/>
      <c r="F35" s="210">
        <f aca="true" t="shared" si="1" ref="F35:F50">D35+E35</f>
        <v>880338.01</v>
      </c>
    </row>
    <row r="36" spans="1:6" ht="15">
      <c r="A36" s="18" t="s">
        <v>30</v>
      </c>
      <c r="B36" s="19" t="s">
        <v>27</v>
      </c>
      <c r="C36" s="102">
        <v>592559.15</v>
      </c>
      <c r="D36" s="102">
        <v>743477.14</v>
      </c>
      <c r="E36" s="104"/>
      <c r="F36" s="210">
        <f>D36+E36</f>
        <v>743477.14</v>
      </c>
    </row>
    <row r="37" spans="1:6" ht="15">
      <c r="A37" s="18" t="s">
        <v>31</v>
      </c>
      <c r="B37" s="19" t="s">
        <v>27</v>
      </c>
      <c r="C37" s="102">
        <v>0</v>
      </c>
      <c r="D37" s="102">
        <v>3567810.38</v>
      </c>
      <c r="E37" s="104"/>
      <c r="F37" s="210">
        <f>D37+E37</f>
        <v>3567810.38</v>
      </c>
    </row>
    <row r="38" spans="1:6" ht="15">
      <c r="A38" s="18" t="s">
        <v>119</v>
      </c>
      <c r="B38" s="19" t="s">
        <v>27</v>
      </c>
      <c r="C38" s="102">
        <v>40847</v>
      </c>
      <c r="D38" s="102">
        <v>262795.74</v>
      </c>
      <c r="E38" s="104"/>
      <c r="F38" s="210">
        <f>D38+E38</f>
        <v>262795.74</v>
      </c>
    </row>
    <row r="39" spans="1:6" ht="15">
      <c r="A39" s="18" t="s">
        <v>32</v>
      </c>
      <c r="B39" s="19" t="s">
        <v>27</v>
      </c>
      <c r="C39" s="102">
        <v>21210</v>
      </c>
      <c r="D39" s="102">
        <v>19494.15</v>
      </c>
      <c r="E39" s="104"/>
      <c r="F39" s="210">
        <f>D39+E39</f>
        <v>19494.15</v>
      </c>
    </row>
    <row r="40" spans="1:6" ht="15">
      <c r="A40" s="18" t="s">
        <v>33</v>
      </c>
      <c r="B40" s="19" t="s">
        <v>34</v>
      </c>
      <c r="C40" s="102">
        <v>191745</v>
      </c>
      <c r="D40" s="102">
        <v>773163.28</v>
      </c>
      <c r="E40" s="104"/>
      <c r="F40" s="210">
        <f>D40+E40</f>
        <v>773163.28</v>
      </c>
    </row>
    <row r="41" spans="1:6" ht="15">
      <c r="A41" s="18" t="s">
        <v>35</v>
      </c>
      <c r="B41" s="19" t="s">
        <v>34</v>
      </c>
      <c r="C41" s="102">
        <v>0</v>
      </c>
      <c r="D41" s="102">
        <v>0</v>
      </c>
      <c r="E41" s="104"/>
      <c r="F41" s="210">
        <f t="shared" si="1"/>
        <v>0</v>
      </c>
    </row>
    <row r="42" spans="1:6" ht="15">
      <c r="A42" s="18" t="s">
        <v>36</v>
      </c>
      <c r="B42" s="19" t="s">
        <v>37</v>
      </c>
      <c r="C42" s="102">
        <v>142850.6</v>
      </c>
      <c r="D42" s="102">
        <v>1080277.97</v>
      </c>
      <c r="E42" s="104">
        <f>'92306'!J7</f>
        <v>82</v>
      </c>
      <c r="F42" s="210">
        <f t="shared" si="1"/>
        <v>1080359.97</v>
      </c>
    </row>
    <row r="43" spans="1:8" ht="15">
      <c r="A43" s="18" t="s">
        <v>38</v>
      </c>
      <c r="B43" s="19" t="s">
        <v>37</v>
      </c>
      <c r="C43" s="102">
        <v>43995</v>
      </c>
      <c r="D43" s="102">
        <v>43995</v>
      </c>
      <c r="E43" s="209"/>
      <c r="F43" s="210">
        <f t="shared" si="1"/>
        <v>43995</v>
      </c>
      <c r="H43" s="204"/>
    </row>
    <row r="44" spans="1:6" ht="15">
      <c r="A44" s="18" t="s">
        <v>39</v>
      </c>
      <c r="B44" s="19" t="s">
        <v>27</v>
      </c>
      <c r="C44" s="102">
        <v>3425</v>
      </c>
      <c r="D44" s="102">
        <v>5278.1900000000005</v>
      </c>
      <c r="E44" s="209"/>
      <c r="F44" s="210">
        <f t="shared" si="1"/>
        <v>5278.1900000000005</v>
      </c>
    </row>
    <row r="45" spans="1:6" ht="15">
      <c r="A45" s="18" t="s">
        <v>62</v>
      </c>
      <c r="B45" s="19" t="s">
        <v>37</v>
      </c>
      <c r="C45" s="102">
        <v>0</v>
      </c>
      <c r="D45" s="102">
        <v>76881.09</v>
      </c>
      <c r="E45" s="209"/>
      <c r="F45" s="210">
        <f t="shared" si="1"/>
        <v>76881.09</v>
      </c>
    </row>
    <row r="46" spans="1:6" ht="15">
      <c r="A46" s="18" t="s">
        <v>40</v>
      </c>
      <c r="B46" s="19" t="s">
        <v>37</v>
      </c>
      <c r="C46" s="102">
        <v>0</v>
      </c>
      <c r="D46" s="102">
        <v>5500</v>
      </c>
      <c r="E46" s="209"/>
      <c r="F46" s="210">
        <f t="shared" si="1"/>
        <v>5500</v>
      </c>
    </row>
    <row r="47" spans="1:6" ht="15">
      <c r="A47" s="18" t="s">
        <v>41</v>
      </c>
      <c r="B47" s="19" t="s">
        <v>37</v>
      </c>
      <c r="C47" s="102">
        <v>18000</v>
      </c>
      <c r="D47" s="102">
        <v>72712.56</v>
      </c>
      <c r="E47" s="209"/>
      <c r="F47" s="210">
        <f t="shared" si="1"/>
        <v>72712.56</v>
      </c>
    </row>
    <row r="48" spans="1:6" ht="15">
      <c r="A48" s="18" t="s">
        <v>42</v>
      </c>
      <c r="B48" s="19" t="s">
        <v>37</v>
      </c>
      <c r="C48" s="102">
        <v>0</v>
      </c>
      <c r="D48" s="102">
        <v>4006.28</v>
      </c>
      <c r="E48" s="209"/>
      <c r="F48" s="210">
        <f t="shared" si="1"/>
        <v>4006.28</v>
      </c>
    </row>
    <row r="49" spans="1:6" ht="15">
      <c r="A49" s="18" t="s">
        <v>43</v>
      </c>
      <c r="B49" s="19" t="s">
        <v>37</v>
      </c>
      <c r="C49" s="102">
        <v>0</v>
      </c>
      <c r="D49" s="102">
        <v>121.6</v>
      </c>
      <c r="E49" s="209"/>
      <c r="F49" s="210">
        <f t="shared" si="1"/>
        <v>121.6</v>
      </c>
    </row>
    <row r="50" spans="1:6" ht="15.75" thickBot="1">
      <c r="A50" s="211" t="s">
        <v>44</v>
      </c>
      <c r="B50" s="212" t="s">
        <v>37</v>
      </c>
      <c r="C50" s="213">
        <v>0</v>
      </c>
      <c r="D50" s="213">
        <v>0</v>
      </c>
      <c r="E50" s="214"/>
      <c r="F50" s="215">
        <f t="shared" si="1"/>
        <v>0</v>
      </c>
    </row>
    <row r="51" spans="1:6" ht="15" thickBot="1">
      <c r="A51" s="216" t="s">
        <v>45</v>
      </c>
      <c r="B51" s="217"/>
      <c r="C51" s="202">
        <f>SUM(C33:C50)</f>
        <v>2168899</v>
      </c>
      <c r="D51" s="202">
        <f>SUM(D33:D50)</f>
        <v>7779559.48</v>
      </c>
      <c r="E51" s="202">
        <f>SUM(E33:E50)</f>
        <v>82</v>
      </c>
      <c r="F51" s="203">
        <f>SUM(F33:F50)</f>
        <v>7779641.48</v>
      </c>
    </row>
    <row r="53" ht="11.25">
      <c r="E53" s="204"/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59"/>
  <sheetViews>
    <sheetView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8" sqref="G28"/>
    </sheetView>
  </sheetViews>
  <sheetFormatPr defaultColWidth="8.8515625" defaultRowHeight="12.75"/>
  <cols>
    <col min="1" max="1" width="4.7109375" style="22" customWidth="1"/>
    <col min="2" max="2" width="3.00390625" style="22" customWidth="1"/>
    <col min="3" max="3" width="9.00390625" style="22" customWidth="1"/>
    <col min="4" max="4" width="4.28125" style="22" customWidth="1"/>
    <col min="5" max="5" width="5.28125" style="22" customWidth="1"/>
    <col min="6" max="6" width="7.421875" style="22" customWidth="1"/>
    <col min="7" max="7" width="41.421875" style="22" customWidth="1"/>
    <col min="8" max="8" width="8.00390625" style="22" customWidth="1"/>
    <col min="9" max="9" width="8.7109375" style="22" customWidth="1"/>
    <col min="10" max="10" width="8.421875" style="22" customWidth="1"/>
    <col min="11" max="11" width="9.00390625" style="22" customWidth="1"/>
    <col min="12" max="16384" width="8.8515625" style="22" customWidth="1"/>
  </cols>
  <sheetData>
    <row r="1" spans="1:11" ht="18">
      <c r="A1" s="461" t="s">
        <v>102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462" t="s">
        <v>63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</row>
    <row r="4" spans="1:11" ht="13.5" thickBot="1">
      <c r="A4" s="23"/>
      <c r="B4" s="23"/>
      <c r="C4" s="23"/>
      <c r="D4" s="23"/>
      <c r="E4" s="23"/>
      <c r="F4" s="23"/>
      <c r="G4" s="23"/>
      <c r="H4" s="23"/>
      <c r="I4" s="24"/>
      <c r="K4" s="24" t="s">
        <v>58</v>
      </c>
    </row>
    <row r="5" spans="1:11" ht="13.5" thickBot="1">
      <c r="A5" s="471" t="s">
        <v>64</v>
      </c>
      <c r="B5" s="458" t="s">
        <v>3</v>
      </c>
      <c r="C5" s="458" t="s">
        <v>5</v>
      </c>
      <c r="D5" s="458" t="s">
        <v>6</v>
      </c>
      <c r="E5" s="458" t="s">
        <v>7</v>
      </c>
      <c r="F5" s="458" t="s">
        <v>59</v>
      </c>
      <c r="G5" s="467" t="s">
        <v>103</v>
      </c>
      <c r="H5" s="469" t="s">
        <v>99</v>
      </c>
      <c r="I5" s="463" t="s">
        <v>100</v>
      </c>
      <c r="J5" s="465" t="s">
        <v>317</v>
      </c>
      <c r="K5" s="466"/>
    </row>
    <row r="6" spans="1:11" ht="13.5" thickBot="1">
      <c r="A6" s="472"/>
      <c r="B6" s="459"/>
      <c r="C6" s="459"/>
      <c r="D6" s="459"/>
      <c r="E6" s="459"/>
      <c r="F6" s="460"/>
      <c r="G6" s="468"/>
      <c r="H6" s="470"/>
      <c r="I6" s="464"/>
      <c r="J6" s="25" t="s">
        <v>21</v>
      </c>
      <c r="K6" s="26" t="s">
        <v>101</v>
      </c>
    </row>
    <row r="7" spans="1:256" ht="13.5" thickBot="1">
      <c r="A7" s="27" t="s">
        <v>2</v>
      </c>
      <c r="B7" s="28" t="s">
        <v>4</v>
      </c>
      <c r="C7" s="29" t="s">
        <v>2</v>
      </c>
      <c r="D7" s="1" t="s">
        <v>2</v>
      </c>
      <c r="E7" s="1" t="s">
        <v>2</v>
      </c>
      <c r="F7" s="30"/>
      <c r="G7" s="31" t="s">
        <v>65</v>
      </c>
      <c r="H7" s="3">
        <f>H8+H12+H33+H36+H53</f>
        <v>29930</v>
      </c>
      <c r="I7" s="2">
        <f>I8+I12+I33+I36+I53</f>
        <v>409527.78193</v>
      </c>
      <c r="J7" s="2">
        <f>J8+J12+J33+J36+J53</f>
        <v>82</v>
      </c>
      <c r="K7" s="2">
        <f>K8+K12+K33+K36+K53</f>
        <v>409609.78193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3.5" thickBot="1">
      <c r="A8" s="251" t="s">
        <v>2</v>
      </c>
      <c r="B8" s="252" t="s">
        <v>4</v>
      </c>
      <c r="C8" s="253" t="s">
        <v>2</v>
      </c>
      <c r="D8" s="254" t="s">
        <v>2</v>
      </c>
      <c r="E8" s="254" t="s">
        <v>9</v>
      </c>
      <c r="F8" s="255"/>
      <c r="G8" s="256" t="s">
        <v>66</v>
      </c>
      <c r="H8" s="109">
        <f>H9+H10+H11</f>
        <v>160</v>
      </c>
      <c r="I8" s="110">
        <f>I9+I10+I11</f>
        <v>588.95</v>
      </c>
      <c r="J8" s="111">
        <f>J9+J10+J11</f>
        <v>0</v>
      </c>
      <c r="K8" s="112">
        <f>K9+K10+K11</f>
        <v>588.95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12.75">
      <c r="A9" s="113" t="s">
        <v>67</v>
      </c>
      <c r="B9" s="114" t="s">
        <v>22</v>
      </c>
      <c r="C9" s="115" t="s">
        <v>2</v>
      </c>
      <c r="D9" s="114" t="s">
        <v>2</v>
      </c>
      <c r="E9" s="116">
        <v>1353</v>
      </c>
      <c r="F9" s="117"/>
      <c r="G9" s="118" t="s">
        <v>132</v>
      </c>
      <c r="H9" s="119">
        <v>0</v>
      </c>
      <c r="I9" s="120">
        <v>10</v>
      </c>
      <c r="J9" s="120"/>
      <c r="K9" s="121">
        <f>I9+J9</f>
        <v>10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2.75">
      <c r="A10" s="233" t="s">
        <v>67</v>
      </c>
      <c r="B10" s="46" t="s">
        <v>22</v>
      </c>
      <c r="C10" s="257" t="s">
        <v>2</v>
      </c>
      <c r="D10" s="46" t="s">
        <v>2</v>
      </c>
      <c r="E10" s="47">
        <v>1354</v>
      </c>
      <c r="F10" s="236"/>
      <c r="G10" s="258" t="s">
        <v>104</v>
      </c>
      <c r="H10" s="259">
        <v>0</v>
      </c>
      <c r="I10" s="237">
        <f>198+53.4+123.6</f>
        <v>375</v>
      </c>
      <c r="J10" s="443"/>
      <c r="K10" s="106">
        <f>I10+J10</f>
        <v>375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ht="13.5" thickBot="1">
      <c r="A11" s="43" t="s">
        <v>67</v>
      </c>
      <c r="B11" s="44" t="s">
        <v>22</v>
      </c>
      <c r="C11" s="45" t="s">
        <v>2</v>
      </c>
      <c r="D11" s="46" t="s">
        <v>2</v>
      </c>
      <c r="E11" s="47">
        <v>1361</v>
      </c>
      <c r="F11" s="48"/>
      <c r="G11" s="49" t="s">
        <v>68</v>
      </c>
      <c r="H11" s="50">
        <v>160</v>
      </c>
      <c r="I11" s="51">
        <f>160+43.95</f>
        <v>203.95</v>
      </c>
      <c r="J11" s="277"/>
      <c r="K11" s="6">
        <f>I11+J11</f>
        <v>203.95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3.5" thickBot="1">
      <c r="A12" s="33" t="s">
        <v>2</v>
      </c>
      <c r="B12" s="34" t="s">
        <v>4</v>
      </c>
      <c r="C12" s="35" t="s">
        <v>2</v>
      </c>
      <c r="D12" s="36" t="s">
        <v>2</v>
      </c>
      <c r="E12" s="36" t="s">
        <v>11</v>
      </c>
      <c r="F12" s="37"/>
      <c r="G12" s="38" t="s">
        <v>69</v>
      </c>
      <c r="H12" s="39">
        <f>H13+H14+H16+H17+H18+H20+H22+H23+H24+H29+H31</f>
        <v>5000</v>
      </c>
      <c r="I12" s="40">
        <f>I13+I14+I16+I17+I18+I20+I22+I23+I24+I29+I31</f>
        <v>56595.525</v>
      </c>
      <c r="J12" s="41">
        <f>J13+J14+J16+J17+J18+J20+J22+J23+J24+J29+J31</f>
        <v>82</v>
      </c>
      <c r="K12" s="42">
        <f>K13+K14+K16+K17+K18+K20+K22+K23+K24+K29+K31</f>
        <v>56677.525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3.5" thickBot="1">
      <c r="A13" s="52" t="s">
        <v>67</v>
      </c>
      <c r="B13" s="53" t="s">
        <v>22</v>
      </c>
      <c r="C13" s="54" t="s">
        <v>2</v>
      </c>
      <c r="D13" s="123">
        <v>2229</v>
      </c>
      <c r="E13" s="55">
        <v>2119</v>
      </c>
      <c r="F13" s="56"/>
      <c r="G13" s="57" t="s">
        <v>70</v>
      </c>
      <c r="H13" s="58">
        <v>3000</v>
      </c>
      <c r="I13" s="58">
        <f>3000+1092.847+152.772</f>
        <v>4245.619</v>
      </c>
      <c r="J13" s="250"/>
      <c r="K13" s="59">
        <f>I13+J13</f>
        <v>4245.619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2.5">
      <c r="A14" s="124" t="s">
        <v>67</v>
      </c>
      <c r="B14" s="125" t="s">
        <v>4</v>
      </c>
      <c r="C14" s="126" t="s">
        <v>105</v>
      </c>
      <c r="D14" s="127" t="s">
        <v>2</v>
      </c>
      <c r="E14" s="127" t="s">
        <v>2</v>
      </c>
      <c r="F14" s="127" t="s">
        <v>2</v>
      </c>
      <c r="G14" s="99" t="s">
        <v>106</v>
      </c>
      <c r="H14" s="128">
        <f>SUM(H15:H15)</f>
        <v>0</v>
      </c>
      <c r="I14" s="128">
        <f>SUM(I15:I15)</f>
        <v>19.108</v>
      </c>
      <c r="J14" s="129">
        <f>SUM(J15:J15)</f>
        <v>0</v>
      </c>
      <c r="K14" s="128">
        <f>SUM(K15:K15)</f>
        <v>19.108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ht="13.5" thickBot="1">
      <c r="A15" s="130"/>
      <c r="B15" s="131"/>
      <c r="C15" s="132"/>
      <c r="D15" s="133">
        <v>2299</v>
      </c>
      <c r="E15" s="133">
        <v>2211</v>
      </c>
      <c r="F15" s="134"/>
      <c r="G15" s="135" t="s">
        <v>107</v>
      </c>
      <c r="H15" s="136">
        <v>0</v>
      </c>
      <c r="I15" s="221">
        <v>19.108</v>
      </c>
      <c r="J15" s="137"/>
      <c r="K15" s="108">
        <f>I15+J15</f>
        <v>19.108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ht="13.5" thickBot="1">
      <c r="A16" s="242" t="s">
        <v>67</v>
      </c>
      <c r="B16" s="243" t="s">
        <v>22</v>
      </c>
      <c r="C16" s="244" t="s">
        <v>2</v>
      </c>
      <c r="D16" s="245">
        <v>2299</v>
      </c>
      <c r="E16" s="246">
        <v>2211</v>
      </c>
      <c r="F16" s="247"/>
      <c r="G16" s="248" t="s">
        <v>131</v>
      </c>
      <c r="H16" s="168">
        <v>0</v>
      </c>
      <c r="I16" s="249">
        <v>21</v>
      </c>
      <c r="J16" s="250"/>
      <c r="K16" s="249">
        <f>I16+J16</f>
        <v>21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ht="13.5" thickBot="1">
      <c r="A17" s="43" t="s">
        <v>67</v>
      </c>
      <c r="B17" s="60" t="s">
        <v>22</v>
      </c>
      <c r="C17" s="61" t="s">
        <v>2</v>
      </c>
      <c r="D17" s="138">
        <v>2299</v>
      </c>
      <c r="E17" s="62">
        <v>2212</v>
      </c>
      <c r="F17" s="63"/>
      <c r="G17" s="64" t="s">
        <v>108</v>
      </c>
      <c r="H17" s="65">
        <v>2000</v>
      </c>
      <c r="I17" s="260">
        <f>2000+600+208.991+741.315+176.469+84.731</f>
        <v>3811.5060000000003</v>
      </c>
      <c r="J17" s="250"/>
      <c r="K17" s="6">
        <f>I17+J17</f>
        <v>3811.5060000000003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23.25" customHeight="1">
      <c r="A18" s="139" t="s">
        <v>109</v>
      </c>
      <c r="B18" s="127" t="s">
        <v>4</v>
      </c>
      <c r="C18" s="140" t="s">
        <v>110</v>
      </c>
      <c r="D18" s="71" t="s">
        <v>2</v>
      </c>
      <c r="E18" s="141" t="s">
        <v>2</v>
      </c>
      <c r="F18" s="71" t="s">
        <v>2</v>
      </c>
      <c r="G18" s="142" t="s">
        <v>111</v>
      </c>
      <c r="H18" s="72">
        <f>SUM(H19:H19)</f>
        <v>0</v>
      </c>
      <c r="I18" s="72">
        <f>SUM(I19:I19)</f>
        <v>8533.57</v>
      </c>
      <c r="J18" s="72">
        <f>SUM(J19:J19)</f>
        <v>0</v>
      </c>
      <c r="K18" s="73">
        <f>SUM(K19:K19)</f>
        <v>8533.57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ht="13.5" thickBot="1">
      <c r="A19" s="67"/>
      <c r="B19" s="68"/>
      <c r="C19" s="69"/>
      <c r="D19" s="143">
        <v>2212</v>
      </c>
      <c r="E19" s="62">
        <v>2229</v>
      </c>
      <c r="F19" s="144"/>
      <c r="G19" s="64" t="s">
        <v>71</v>
      </c>
      <c r="H19" s="65">
        <v>0</v>
      </c>
      <c r="I19" s="145">
        <v>8533.57</v>
      </c>
      <c r="J19" s="145"/>
      <c r="K19" s="146">
        <f>I19+J19</f>
        <v>8533.57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0" spans="1:256" ht="13.5" customHeight="1">
      <c r="A20" s="447" t="s">
        <v>75</v>
      </c>
      <c r="B20" s="70" t="s">
        <v>4</v>
      </c>
      <c r="C20" s="448">
        <v>650541601</v>
      </c>
      <c r="D20" s="71" t="s">
        <v>2</v>
      </c>
      <c r="E20" s="449" t="s">
        <v>2</v>
      </c>
      <c r="F20" s="71" t="s">
        <v>2</v>
      </c>
      <c r="G20" s="450" t="s">
        <v>61</v>
      </c>
      <c r="H20" s="72">
        <f>SUM(H21:H21)</f>
        <v>0</v>
      </c>
      <c r="I20" s="451">
        <f>SUM(I21:I21)</f>
        <v>0</v>
      </c>
      <c r="J20" s="72">
        <f>SUM(J21:J21)</f>
        <v>82</v>
      </c>
      <c r="K20" s="73">
        <f>SUM(K21:K21)</f>
        <v>82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3.5" thickBot="1">
      <c r="A21" s="67"/>
      <c r="B21" s="68"/>
      <c r="C21" s="69"/>
      <c r="D21" s="138">
        <v>6402</v>
      </c>
      <c r="E21" s="62">
        <v>2229</v>
      </c>
      <c r="F21" s="63"/>
      <c r="G21" s="64" t="s">
        <v>71</v>
      </c>
      <c r="H21" s="65">
        <v>0</v>
      </c>
      <c r="I21" s="452">
        <v>0</v>
      </c>
      <c r="J21" s="5">
        <v>82</v>
      </c>
      <c r="K21" s="453">
        <f>I21+J21</f>
        <v>82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13.5" thickBot="1">
      <c r="A22" s="242" t="s">
        <v>67</v>
      </c>
      <c r="B22" s="60" t="s">
        <v>22</v>
      </c>
      <c r="C22" s="61" t="s">
        <v>2</v>
      </c>
      <c r="D22" s="138">
        <v>2223</v>
      </c>
      <c r="E22" s="62">
        <v>2321</v>
      </c>
      <c r="F22" s="63"/>
      <c r="G22" s="64" t="s">
        <v>134</v>
      </c>
      <c r="H22" s="65">
        <v>0</v>
      </c>
      <c r="I22" s="249">
        <v>4.25</v>
      </c>
      <c r="J22" s="250"/>
      <c r="K22" s="249">
        <f>I22+J22</f>
        <v>4.25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3.5" thickBot="1">
      <c r="A23" s="43" t="s">
        <v>67</v>
      </c>
      <c r="B23" s="60" t="s">
        <v>22</v>
      </c>
      <c r="C23" s="61" t="s">
        <v>2</v>
      </c>
      <c r="D23" s="138">
        <v>6172</v>
      </c>
      <c r="E23" s="62">
        <v>2322</v>
      </c>
      <c r="F23" s="63"/>
      <c r="G23" s="64" t="s">
        <v>135</v>
      </c>
      <c r="H23" s="65">
        <v>0</v>
      </c>
      <c r="I23" s="249">
        <f>35.995+1442.167</f>
        <v>1478.1619999999998</v>
      </c>
      <c r="J23" s="250"/>
      <c r="K23" s="249">
        <f>I23+J23</f>
        <v>1478.1619999999998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2.75">
      <c r="A24" s="147" t="s">
        <v>67</v>
      </c>
      <c r="B24" s="74" t="s">
        <v>22</v>
      </c>
      <c r="C24" s="148" t="s">
        <v>2</v>
      </c>
      <c r="D24" s="75" t="s">
        <v>2</v>
      </c>
      <c r="E24" s="76">
        <v>2324</v>
      </c>
      <c r="F24" s="127" t="s">
        <v>2</v>
      </c>
      <c r="G24" s="77" t="s">
        <v>72</v>
      </c>
      <c r="H24" s="149">
        <f>SUM(H25:H28)</f>
        <v>0</v>
      </c>
      <c r="I24" s="72">
        <f>SUM(I25:I28)</f>
        <v>10932.31</v>
      </c>
      <c r="J24" s="72">
        <f>SUM(J25:J28)</f>
        <v>0</v>
      </c>
      <c r="K24" s="73">
        <f>SUM(K25:K28)</f>
        <v>10932.31</v>
      </c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122"/>
      <c r="FI24" s="122"/>
      <c r="FJ24" s="122"/>
      <c r="FK24" s="122"/>
      <c r="FL24" s="122"/>
      <c r="FM24" s="122"/>
      <c r="FN24" s="122"/>
      <c r="FO24" s="122"/>
      <c r="FP24" s="122"/>
      <c r="FQ24" s="122"/>
      <c r="FR24" s="122"/>
      <c r="FS24" s="122"/>
      <c r="FT24" s="122"/>
      <c r="FU24" s="122"/>
      <c r="FV24" s="122"/>
      <c r="FW24" s="122"/>
      <c r="FX24" s="122"/>
      <c r="FY24" s="122"/>
      <c r="FZ24" s="122"/>
      <c r="GA24" s="122"/>
      <c r="GB24" s="122"/>
      <c r="GC24" s="122"/>
      <c r="GD24" s="122"/>
      <c r="GE24" s="122"/>
      <c r="GF24" s="122"/>
      <c r="GG24" s="122"/>
      <c r="GH24" s="122"/>
      <c r="GI24" s="122"/>
      <c r="GJ24" s="122"/>
      <c r="GK24" s="122"/>
      <c r="GL24" s="122"/>
      <c r="GM24" s="122"/>
      <c r="GN24" s="122"/>
      <c r="GO24" s="122"/>
      <c r="GP24" s="122"/>
      <c r="GQ24" s="122"/>
      <c r="GR24" s="122"/>
      <c r="GS24" s="122"/>
      <c r="GT24" s="122"/>
      <c r="GU24" s="122"/>
      <c r="GV24" s="122"/>
      <c r="GW24" s="122"/>
      <c r="GX24" s="122"/>
      <c r="GY24" s="122"/>
      <c r="GZ24" s="122"/>
      <c r="HA24" s="122"/>
      <c r="HB24" s="122"/>
      <c r="HC24" s="122"/>
      <c r="HD24" s="122"/>
      <c r="HE24" s="122"/>
      <c r="HF24" s="122"/>
      <c r="HG24" s="122"/>
      <c r="HH24" s="122"/>
      <c r="HI24" s="122"/>
      <c r="HJ24" s="122"/>
      <c r="HK24" s="122"/>
      <c r="HL24" s="122"/>
      <c r="HM24" s="122"/>
      <c r="HN24" s="122"/>
      <c r="HO24" s="122"/>
      <c r="HP24" s="122"/>
      <c r="HQ24" s="122"/>
      <c r="HR24" s="122"/>
      <c r="HS24" s="122"/>
      <c r="HT24" s="122"/>
      <c r="HU24" s="122"/>
      <c r="HV24" s="122"/>
      <c r="HW24" s="122"/>
      <c r="HX24" s="122"/>
      <c r="HY24" s="122"/>
      <c r="HZ24" s="122"/>
      <c r="IA24" s="122"/>
      <c r="IB24" s="122"/>
      <c r="IC24" s="122"/>
      <c r="ID24" s="122"/>
      <c r="IE24" s="122"/>
      <c r="IF24" s="122"/>
      <c r="IG24" s="122"/>
      <c r="IH24" s="122"/>
      <c r="II24" s="122"/>
      <c r="IJ24" s="122"/>
      <c r="IK24" s="122"/>
      <c r="IL24" s="122"/>
      <c r="IM24" s="122"/>
      <c r="IN24" s="122"/>
      <c r="IO24" s="122"/>
      <c r="IP24" s="122"/>
      <c r="IQ24" s="122"/>
      <c r="IR24" s="122"/>
      <c r="IS24" s="122"/>
      <c r="IT24" s="122"/>
      <c r="IU24" s="122"/>
      <c r="IV24" s="150"/>
    </row>
    <row r="25" spans="1:256" ht="12.75">
      <c r="A25" s="151"/>
      <c r="B25" s="53"/>
      <c r="C25" s="152"/>
      <c r="D25" s="153">
        <v>2221</v>
      </c>
      <c r="E25" s="78"/>
      <c r="F25" s="154"/>
      <c r="G25" s="79" t="s">
        <v>73</v>
      </c>
      <c r="H25" s="155">
        <v>0</v>
      </c>
      <c r="I25" s="220">
        <v>6059.498</v>
      </c>
      <c r="J25" s="156"/>
      <c r="K25" s="107">
        <f>I25+J25</f>
        <v>6059.498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/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/>
      <c r="IH25" s="122"/>
      <c r="II25" s="122"/>
      <c r="IJ25" s="122"/>
      <c r="IK25" s="122"/>
      <c r="IL25" s="122"/>
      <c r="IM25" s="122"/>
      <c r="IN25" s="122"/>
      <c r="IO25" s="122"/>
      <c r="IP25" s="122"/>
      <c r="IQ25" s="122"/>
      <c r="IR25" s="122"/>
      <c r="IS25" s="122"/>
      <c r="IT25" s="122"/>
      <c r="IU25" s="122"/>
      <c r="IV25" s="150"/>
    </row>
    <row r="26" spans="1:256" ht="12.75">
      <c r="A26" s="151"/>
      <c r="B26" s="53"/>
      <c r="C26" s="152"/>
      <c r="D26" s="153">
        <v>2223</v>
      </c>
      <c r="E26" s="78"/>
      <c r="F26" s="154"/>
      <c r="G26" s="79" t="s">
        <v>133</v>
      </c>
      <c r="H26" s="155">
        <v>0</v>
      </c>
      <c r="I26" s="107">
        <v>2.769</v>
      </c>
      <c r="J26" s="156"/>
      <c r="K26" s="107">
        <f>I26+J26</f>
        <v>2.769</v>
      </c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2"/>
      <c r="EU26" s="122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  <c r="FM26" s="122"/>
      <c r="FN26" s="122"/>
      <c r="FO26" s="122"/>
      <c r="FP26" s="122"/>
      <c r="FQ26" s="122"/>
      <c r="FR26" s="122"/>
      <c r="FS26" s="122"/>
      <c r="FT26" s="122"/>
      <c r="FU26" s="122"/>
      <c r="FV26" s="122"/>
      <c r="FW26" s="122"/>
      <c r="FX26" s="122"/>
      <c r="FY26" s="122"/>
      <c r="FZ26" s="122"/>
      <c r="GA26" s="122"/>
      <c r="GB26" s="122"/>
      <c r="GC26" s="122"/>
      <c r="GD26" s="122"/>
      <c r="GE26" s="122"/>
      <c r="GF26" s="122"/>
      <c r="GG26" s="122"/>
      <c r="GH26" s="122"/>
      <c r="GI26" s="122"/>
      <c r="GJ26" s="122"/>
      <c r="GK26" s="122"/>
      <c r="GL26" s="122"/>
      <c r="GM26" s="122"/>
      <c r="GN26" s="122"/>
      <c r="GO26" s="122"/>
      <c r="GP26" s="122"/>
      <c r="GQ26" s="122"/>
      <c r="GR26" s="122"/>
      <c r="GS26" s="122"/>
      <c r="GT26" s="122"/>
      <c r="GU26" s="122"/>
      <c r="GV26" s="122"/>
      <c r="GW26" s="122"/>
      <c r="GX26" s="122"/>
      <c r="GY26" s="122"/>
      <c r="GZ26" s="122"/>
      <c r="HA26" s="122"/>
      <c r="HB26" s="122"/>
      <c r="HC26" s="122"/>
      <c r="HD26" s="122"/>
      <c r="HE26" s="122"/>
      <c r="HF26" s="122"/>
      <c r="HG26" s="122"/>
      <c r="HH26" s="122"/>
      <c r="HI26" s="122"/>
      <c r="HJ26" s="122"/>
      <c r="HK26" s="122"/>
      <c r="HL26" s="122"/>
      <c r="HM26" s="122"/>
      <c r="HN26" s="122"/>
      <c r="HO26" s="122"/>
      <c r="HP26" s="122"/>
      <c r="HQ26" s="122"/>
      <c r="HR26" s="122"/>
      <c r="HS26" s="122"/>
      <c r="HT26" s="122"/>
      <c r="HU26" s="122"/>
      <c r="HV26" s="122"/>
      <c r="HW26" s="122"/>
      <c r="HX26" s="122"/>
      <c r="HY26" s="122"/>
      <c r="HZ26" s="122"/>
      <c r="IA26" s="122"/>
      <c r="IB26" s="122"/>
      <c r="IC26" s="122"/>
      <c r="ID26" s="122"/>
      <c r="IE26" s="122"/>
      <c r="IF26" s="122"/>
      <c r="IG26" s="122"/>
      <c r="IH26" s="122"/>
      <c r="II26" s="122"/>
      <c r="IJ26" s="122"/>
      <c r="IK26" s="122"/>
      <c r="IL26" s="122"/>
      <c r="IM26" s="122"/>
      <c r="IN26" s="122"/>
      <c r="IO26" s="122"/>
      <c r="IP26" s="122"/>
      <c r="IQ26" s="122"/>
      <c r="IR26" s="122"/>
      <c r="IS26" s="122"/>
      <c r="IT26" s="122"/>
      <c r="IU26" s="122"/>
      <c r="IV26" s="150"/>
    </row>
    <row r="27" spans="1:256" ht="12.75">
      <c r="A27" s="151"/>
      <c r="B27" s="53"/>
      <c r="C27" s="152"/>
      <c r="D27" s="153">
        <v>2242</v>
      </c>
      <c r="E27" s="78"/>
      <c r="F27" s="154"/>
      <c r="G27" s="79" t="s">
        <v>74</v>
      </c>
      <c r="H27" s="155">
        <v>0</v>
      </c>
      <c r="I27" s="220">
        <v>4731.511</v>
      </c>
      <c r="J27" s="156"/>
      <c r="K27" s="107">
        <f>I27+J27</f>
        <v>4731.511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22"/>
      <c r="GA27" s="122"/>
      <c r="GB27" s="122"/>
      <c r="GC27" s="122"/>
      <c r="GD27" s="122"/>
      <c r="GE27" s="122"/>
      <c r="GF27" s="122"/>
      <c r="GG27" s="122"/>
      <c r="GH27" s="122"/>
      <c r="GI27" s="122"/>
      <c r="GJ27" s="122"/>
      <c r="GK27" s="122"/>
      <c r="GL27" s="122"/>
      <c r="GM27" s="122"/>
      <c r="GN27" s="122"/>
      <c r="GO27" s="122"/>
      <c r="GP27" s="122"/>
      <c r="GQ27" s="122"/>
      <c r="GR27" s="122"/>
      <c r="GS27" s="122"/>
      <c r="GT27" s="122"/>
      <c r="GU27" s="122"/>
      <c r="GV27" s="122"/>
      <c r="GW27" s="122"/>
      <c r="GX27" s="122"/>
      <c r="GY27" s="122"/>
      <c r="GZ27" s="122"/>
      <c r="HA27" s="122"/>
      <c r="HB27" s="122"/>
      <c r="HC27" s="122"/>
      <c r="HD27" s="122"/>
      <c r="HE27" s="122"/>
      <c r="HF27" s="122"/>
      <c r="HG27" s="122"/>
      <c r="HH27" s="122"/>
      <c r="HI27" s="122"/>
      <c r="HJ27" s="122"/>
      <c r="HK27" s="122"/>
      <c r="HL27" s="122"/>
      <c r="HM27" s="122"/>
      <c r="HN27" s="122"/>
      <c r="HO27" s="122"/>
      <c r="HP27" s="122"/>
      <c r="HQ27" s="122"/>
      <c r="HR27" s="122"/>
      <c r="HS27" s="122"/>
      <c r="HT27" s="122"/>
      <c r="HU27" s="122"/>
      <c r="HV27" s="122"/>
      <c r="HW27" s="122"/>
      <c r="HX27" s="122"/>
      <c r="HY27" s="122"/>
      <c r="HZ27" s="122"/>
      <c r="IA27" s="122"/>
      <c r="IB27" s="122"/>
      <c r="IC27" s="122"/>
      <c r="ID27" s="122"/>
      <c r="IE27" s="122"/>
      <c r="IF27" s="122"/>
      <c r="IG27" s="122"/>
      <c r="IH27" s="122"/>
      <c r="II27" s="122"/>
      <c r="IJ27" s="122"/>
      <c r="IK27" s="122"/>
      <c r="IL27" s="122"/>
      <c r="IM27" s="122"/>
      <c r="IN27" s="122"/>
      <c r="IO27" s="122"/>
      <c r="IP27" s="122"/>
      <c r="IQ27" s="122"/>
      <c r="IR27" s="122"/>
      <c r="IS27" s="122"/>
      <c r="IT27" s="122"/>
      <c r="IU27" s="122"/>
      <c r="IV27" s="150"/>
    </row>
    <row r="28" spans="1:256" ht="13.5" thickBot="1">
      <c r="A28" s="233"/>
      <c r="B28" s="234"/>
      <c r="C28" s="235"/>
      <c r="D28" s="238">
        <v>2299</v>
      </c>
      <c r="E28" s="239"/>
      <c r="F28" s="240"/>
      <c r="G28" s="241" t="s">
        <v>130</v>
      </c>
      <c r="H28" s="237">
        <v>0</v>
      </c>
      <c r="I28" s="262">
        <v>138.532</v>
      </c>
      <c r="J28" s="145"/>
      <c r="K28" s="108">
        <f>I28+J28</f>
        <v>138.532</v>
      </c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/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  <c r="IF28" s="122"/>
      <c r="IG28" s="122"/>
      <c r="IH28" s="122"/>
      <c r="II28" s="122"/>
      <c r="IJ28" s="122"/>
      <c r="IK28" s="122"/>
      <c r="IL28" s="122"/>
      <c r="IM28" s="122"/>
      <c r="IN28" s="122"/>
      <c r="IO28" s="122"/>
      <c r="IP28" s="122"/>
      <c r="IQ28" s="122"/>
      <c r="IR28" s="122"/>
      <c r="IS28" s="122"/>
      <c r="IT28" s="122"/>
      <c r="IU28" s="122"/>
      <c r="IV28" s="150"/>
    </row>
    <row r="29" spans="1:11" ht="12.75" customHeight="1">
      <c r="A29" s="263" t="s">
        <v>67</v>
      </c>
      <c r="B29" s="264" t="s">
        <v>4</v>
      </c>
      <c r="C29" s="265" t="s">
        <v>2</v>
      </c>
      <c r="D29" s="70" t="s">
        <v>2</v>
      </c>
      <c r="E29" s="70" t="s">
        <v>2</v>
      </c>
      <c r="F29" s="70" t="s">
        <v>2</v>
      </c>
      <c r="G29" s="266" t="s">
        <v>136</v>
      </c>
      <c r="H29" s="80">
        <f>SUM(H30:H30)</f>
        <v>0</v>
      </c>
      <c r="I29" s="80">
        <f>SUM(I30:I30)</f>
        <v>6550</v>
      </c>
      <c r="J29" s="271">
        <f>SUM(J30:J30)</f>
        <v>0</v>
      </c>
      <c r="K29" s="80">
        <f>SUM(K30:K30)</f>
        <v>6550</v>
      </c>
    </row>
    <row r="30" spans="1:11" ht="13.5" thickBot="1">
      <c r="A30" s="267"/>
      <c r="B30" s="219"/>
      <c r="C30" s="12"/>
      <c r="D30" s="13">
        <v>2221</v>
      </c>
      <c r="E30" s="13">
        <v>2329</v>
      </c>
      <c r="F30" s="268"/>
      <c r="G30" s="269" t="s">
        <v>137</v>
      </c>
      <c r="H30" s="4">
        <v>0</v>
      </c>
      <c r="I30" s="145">
        <v>6550</v>
      </c>
      <c r="J30" s="145"/>
      <c r="K30" s="4">
        <f>I30+J30</f>
        <v>6550</v>
      </c>
    </row>
    <row r="31" spans="1:256" ht="12.75">
      <c r="A31" s="157" t="s">
        <v>75</v>
      </c>
      <c r="B31" s="148" t="s">
        <v>4</v>
      </c>
      <c r="C31" s="158" t="s">
        <v>112</v>
      </c>
      <c r="D31" s="148" t="s">
        <v>2</v>
      </c>
      <c r="E31" s="148" t="s">
        <v>2</v>
      </c>
      <c r="F31" s="127" t="s">
        <v>2</v>
      </c>
      <c r="G31" s="8" t="s">
        <v>113</v>
      </c>
      <c r="H31" s="159">
        <f>SUM(H32:H32)</f>
        <v>0</v>
      </c>
      <c r="I31" s="128">
        <f>SUM(I32:I32)</f>
        <v>21000</v>
      </c>
      <c r="J31" s="129">
        <f>SUM(J32:J32)</f>
        <v>0</v>
      </c>
      <c r="K31" s="159">
        <f>SUM(K32:K32)</f>
        <v>21000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</row>
    <row r="32" spans="1:256" ht="23.25" thickBot="1">
      <c r="A32" s="160"/>
      <c r="B32" s="161"/>
      <c r="C32" s="162"/>
      <c r="D32" s="163"/>
      <c r="E32" s="163">
        <v>2451</v>
      </c>
      <c r="F32" s="164"/>
      <c r="G32" s="84" t="s">
        <v>76</v>
      </c>
      <c r="H32" s="145">
        <v>0</v>
      </c>
      <c r="I32" s="165">
        <v>21000</v>
      </c>
      <c r="J32" s="165"/>
      <c r="K32" s="108">
        <f>I32+J32</f>
        <v>21000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</row>
    <row r="33" spans="1:11" s="32" customFormat="1" ht="13.5" customHeight="1" thickBot="1">
      <c r="A33" s="33" t="s">
        <v>2</v>
      </c>
      <c r="B33" s="34" t="s">
        <v>4</v>
      </c>
      <c r="C33" s="35" t="s">
        <v>2</v>
      </c>
      <c r="D33" s="36" t="s">
        <v>2</v>
      </c>
      <c r="E33" s="36" t="s">
        <v>12</v>
      </c>
      <c r="F33" s="37"/>
      <c r="G33" s="38" t="s">
        <v>77</v>
      </c>
      <c r="H33" s="39">
        <f>H34+H35</f>
        <v>0</v>
      </c>
      <c r="I33" s="40">
        <f>I34+I35</f>
        <v>4330.648</v>
      </c>
      <c r="J33" s="41">
        <f>J34+J35</f>
        <v>0</v>
      </c>
      <c r="K33" s="42">
        <f>K34+K35</f>
        <v>4330.648</v>
      </c>
    </row>
    <row r="34" spans="1:11" s="32" customFormat="1" ht="13.5" customHeight="1">
      <c r="A34" s="52" t="s">
        <v>67</v>
      </c>
      <c r="B34" s="85" t="s">
        <v>22</v>
      </c>
      <c r="C34" s="54" t="s">
        <v>2</v>
      </c>
      <c r="D34" s="86">
        <v>6172</v>
      </c>
      <c r="E34" s="86">
        <v>3111</v>
      </c>
      <c r="F34" s="87"/>
      <c r="G34" s="88" t="s">
        <v>78</v>
      </c>
      <c r="H34" s="89">
        <v>0</v>
      </c>
      <c r="I34" s="120">
        <v>22.72</v>
      </c>
      <c r="J34" s="90"/>
      <c r="K34" s="7">
        <f>I34+J34</f>
        <v>22.72</v>
      </c>
    </row>
    <row r="35" spans="1:256" ht="13.5" thickBot="1">
      <c r="A35" s="43" t="s">
        <v>67</v>
      </c>
      <c r="B35" s="60" t="s">
        <v>22</v>
      </c>
      <c r="C35" s="61" t="s">
        <v>2</v>
      </c>
      <c r="D35" s="91">
        <v>6172</v>
      </c>
      <c r="E35" s="91">
        <v>3112</v>
      </c>
      <c r="F35" s="92"/>
      <c r="G35" s="93" t="s">
        <v>79</v>
      </c>
      <c r="H35" s="66">
        <v>0</v>
      </c>
      <c r="I35" s="218">
        <f>4050+57.928+200</f>
        <v>4307.928</v>
      </c>
      <c r="J35" s="277"/>
      <c r="K35" s="6">
        <f>I35+J35</f>
        <v>4307.928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</row>
    <row r="36" spans="1:256" ht="12.75" customHeight="1" thickBot="1">
      <c r="A36" s="33" t="s">
        <v>2</v>
      </c>
      <c r="B36" s="34" t="s">
        <v>4</v>
      </c>
      <c r="C36" s="35" t="s">
        <v>2</v>
      </c>
      <c r="D36" s="36" t="s">
        <v>2</v>
      </c>
      <c r="E36" s="36" t="s">
        <v>80</v>
      </c>
      <c r="F36" s="37"/>
      <c r="G36" s="38" t="s">
        <v>81</v>
      </c>
      <c r="H36" s="109">
        <f>H37+H39+H41+H43+H45+H47+H49+H50+H52</f>
        <v>24770</v>
      </c>
      <c r="I36" s="111">
        <f>I37+I39+I41+I43+I45+I47+I49+I50+I52</f>
        <v>266441.261</v>
      </c>
      <c r="J36" s="109">
        <f>J37+J39+J41+J43+J45+J47+J49+J50+J52</f>
        <v>0</v>
      </c>
      <c r="K36" s="111">
        <f>K37+K39+K41+K43+K45+K47+K49+K50+K52</f>
        <v>266441.261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</row>
    <row r="37" spans="1:256" ht="12.75">
      <c r="A37" s="124" t="s">
        <v>67</v>
      </c>
      <c r="B37" s="125" t="s">
        <v>4</v>
      </c>
      <c r="C37" s="126" t="s">
        <v>2</v>
      </c>
      <c r="D37" s="127" t="s">
        <v>2</v>
      </c>
      <c r="E37" s="127" t="s">
        <v>2</v>
      </c>
      <c r="F37" s="127" t="s">
        <v>2</v>
      </c>
      <c r="G37" s="95" t="s">
        <v>82</v>
      </c>
      <c r="H37" s="166">
        <f>SUM(H38:H38)</f>
        <v>0</v>
      </c>
      <c r="I37" s="129">
        <f>SUM(I38:I38)</f>
        <v>146851</v>
      </c>
      <c r="J37" s="129">
        <f>SUM(J38:J38)</f>
        <v>0</v>
      </c>
      <c r="K37" s="128">
        <f>SUM(K38:K38)</f>
        <v>146851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ht="13.5" thickBot="1">
      <c r="A38" s="130"/>
      <c r="B38" s="131"/>
      <c r="C38" s="132"/>
      <c r="D38" s="133"/>
      <c r="E38" s="133">
        <v>4113</v>
      </c>
      <c r="F38" s="134" t="s">
        <v>83</v>
      </c>
      <c r="G38" s="96" t="s">
        <v>84</v>
      </c>
      <c r="H38" s="167">
        <v>0</v>
      </c>
      <c r="I38" s="137">
        <v>146851</v>
      </c>
      <c r="J38" s="137"/>
      <c r="K38" s="108">
        <f>I38+J38</f>
        <v>146851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spans="1:256" ht="12.75">
      <c r="A39" s="124" t="s">
        <v>67</v>
      </c>
      <c r="B39" s="125" t="s">
        <v>4</v>
      </c>
      <c r="C39" s="126" t="s">
        <v>2</v>
      </c>
      <c r="D39" s="127" t="s">
        <v>2</v>
      </c>
      <c r="E39" s="127" t="s">
        <v>2</v>
      </c>
      <c r="F39" s="127" t="s">
        <v>2</v>
      </c>
      <c r="G39" s="95" t="s">
        <v>98</v>
      </c>
      <c r="H39" s="166">
        <f>SUM(H40:H40)</f>
        <v>0</v>
      </c>
      <c r="I39" s="129">
        <f>SUM(I40:I40)</f>
        <v>598.534</v>
      </c>
      <c r="J39" s="129">
        <f>SUM(J40:J40)</f>
        <v>0</v>
      </c>
      <c r="K39" s="128">
        <f>SUM(K40:K40)</f>
        <v>598.534</v>
      </c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spans="1:256" ht="13.5" thickBot="1">
      <c r="A40" s="130"/>
      <c r="B40" s="131"/>
      <c r="C40" s="132"/>
      <c r="D40" s="133"/>
      <c r="E40" s="133">
        <v>4113</v>
      </c>
      <c r="F40" s="134" t="s">
        <v>83</v>
      </c>
      <c r="G40" s="96" t="s">
        <v>84</v>
      </c>
      <c r="H40" s="167">
        <v>0</v>
      </c>
      <c r="I40" s="145">
        <v>598.534</v>
      </c>
      <c r="J40" s="145"/>
      <c r="K40" s="108">
        <f>I40+J40</f>
        <v>598.534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22"/>
      <c r="EY40" s="122"/>
      <c r="EZ40" s="122"/>
      <c r="FA40" s="122"/>
      <c r="FB40" s="122"/>
      <c r="FC40" s="122"/>
      <c r="FD40" s="122"/>
      <c r="FE40" s="122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2"/>
      <c r="FU40" s="122"/>
      <c r="FV40" s="122"/>
      <c r="FW40" s="122"/>
      <c r="FX40" s="122"/>
      <c r="FY40" s="122"/>
      <c r="FZ40" s="122"/>
      <c r="GA40" s="122"/>
      <c r="GB40" s="122"/>
      <c r="GC40" s="122"/>
      <c r="GD40" s="122"/>
      <c r="GE40" s="122"/>
      <c r="GF40" s="122"/>
      <c r="GG40" s="122"/>
      <c r="GH40" s="122"/>
      <c r="GI40" s="122"/>
      <c r="GJ40" s="122"/>
      <c r="GK40" s="122"/>
      <c r="GL40" s="122"/>
      <c r="GM40" s="122"/>
      <c r="GN40" s="122"/>
      <c r="GO40" s="122"/>
      <c r="GP40" s="122"/>
      <c r="GQ40" s="122"/>
      <c r="GR40" s="122"/>
      <c r="GS40" s="122"/>
      <c r="GT40" s="122"/>
      <c r="GU40" s="122"/>
      <c r="GV40" s="122"/>
      <c r="GW40" s="122"/>
      <c r="GX40" s="122"/>
      <c r="GY40" s="122"/>
      <c r="GZ40" s="122"/>
      <c r="HA40" s="122"/>
      <c r="HB40" s="122"/>
      <c r="HC40" s="122"/>
      <c r="HD40" s="122"/>
      <c r="HE40" s="122"/>
      <c r="HF40" s="122"/>
      <c r="HG40" s="122"/>
      <c r="HH40" s="122"/>
      <c r="HI40" s="122"/>
      <c r="HJ40" s="122"/>
      <c r="HK40" s="122"/>
      <c r="HL40" s="122"/>
      <c r="HM40" s="122"/>
      <c r="HN40" s="122"/>
      <c r="HO40" s="122"/>
      <c r="HP40" s="122"/>
      <c r="HQ40" s="122"/>
      <c r="HR40" s="122"/>
      <c r="HS40" s="122"/>
      <c r="HT40" s="122"/>
      <c r="HU40" s="122"/>
      <c r="HV40" s="122"/>
      <c r="HW40" s="122"/>
      <c r="HX40" s="122"/>
      <c r="HY40" s="122"/>
      <c r="HZ40" s="122"/>
      <c r="IA40" s="122"/>
      <c r="IB40" s="122"/>
      <c r="IC40" s="122"/>
      <c r="ID40" s="122"/>
      <c r="IE40" s="122"/>
      <c r="IF40" s="122"/>
      <c r="IG40" s="122"/>
      <c r="IH40" s="122"/>
      <c r="II40" s="122"/>
      <c r="IJ40" s="122"/>
      <c r="IK40" s="122"/>
      <c r="IL40" s="122"/>
      <c r="IM40" s="122"/>
      <c r="IN40" s="122"/>
      <c r="IO40" s="122"/>
      <c r="IP40" s="122"/>
      <c r="IQ40" s="122"/>
      <c r="IR40" s="122"/>
      <c r="IS40" s="122"/>
      <c r="IT40" s="122"/>
      <c r="IU40" s="122"/>
      <c r="IV40" s="122"/>
    </row>
    <row r="41" spans="1:256" ht="23.25" customHeight="1">
      <c r="A41" s="124" t="s">
        <v>67</v>
      </c>
      <c r="B41" s="125" t="s">
        <v>4</v>
      </c>
      <c r="C41" s="126" t="s">
        <v>2</v>
      </c>
      <c r="D41" s="127" t="s">
        <v>2</v>
      </c>
      <c r="E41" s="127" t="s">
        <v>2</v>
      </c>
      <c r="F41" s="127" t="s">
        <v>2</v>
      </c>
      <c r="G41" s="95" t="s">
        <v>85</v>
      </c>
      <c r="H41" s="166">
        <f>SUM(H42:H42)</f>
        <v>0</v>
      </c>
      <c r="I41" s="129">
        <f>SUM(I42:I42)</f>
        <v>92565.706</v>
      </c>
      <c r="J41" s="129">
        <f>SUM(J42:J42)</f>
        <v>0</v>
      </c>
      <c r="K41" s="128">
        <f>SUM(K42:K42)</f>
        <v>92565.706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0"/>
      <c r="FO41" s="150"/>
      <c r="FP41" s="150"/>
      <c r="FQ41" s="150"/>
      <c r="FR41" s="150"/>
      <c r="FS41" s="150"/>
      <c r="FT41" s="150"/>
      <c r="FU41" s="150"/>
      <c r="FV41" s="150"/>
      <c r="FW41" s="150"/>
      <c r="FX41" s="150"/>
      <c r="FY41" s="150"/>
      <c r="FZ41" s="150"/>
      <c r="GA41" s="150"/>
      <c r="GB41" s="150"/>
      <c r="GC41" s="150"/>
      <c r="GD41" s="150"/>
      <c r="GE41" s="150"/>
      <c r="GF41" s="150"/>
      <c r="GG41" s="150"/>
      <c r="GH41" s="150"/>
      <c r="GI41" s="150"/>
      <c r="GJ41" s="150"/>
      <c r="GK41" s="150"/>
      <c r="GL41" s="150"/>
      <c r="GM41" s="150"/>
      <c r="GN41" s="150"/>
      <c r="GO41" s="150"/>
      <c r="GP41" s="150"/>
      <c r="GQ41" s="150"/>
      <c r="GR41" s="150"/>
      <c r="GS41" s="150"/>
      <c r="GT41" s="150"/>
      <c r="GU41" s="150"/>
      <c r="GV41" s="150"/>
      <c r="GW41" s="150"/>
      <c r="GX41" s="150"/>
      <c r="GY41" s="150"/>
      <c r="GZ41" s="150"/>
      <c r="HA41" s="150"/>
      <c r="HB41" s="150"/>
      <c r="HC41" s="150"/>
      <c r="HD41" s="150"/>
      <c r="HE41" s="150"/>
      <c r="HF41" s="150"/>
      <c r="HG41" s="150"/>
      <c r="HH41" s="150"/>
      <c r="HI41" s="150"/>
      <c r="HJ41" s="150"/>
      <c r="HK41" s="150"/>
      <c r="HL41" s="150"/>
      <c r="HM41" s="150"/>
      <c r="HN41" s="150"/>
      <c r="HO41" s="150"/>
      <c r="HP41" s="150"/>
      <c r="HQ41" s="150"/>
      <c r="HR41" s="150"/>
      <c r="HS41" s="150"/>
      <c r="HT41" s="150"/>
      <c r="HU41" s="150"/>
      <c r="HV41" s="150"/>
      <c r="HW41" s="150"/>
      <c r="HX41" s="150"/>
      <c r="HY41" s="150"/>
      <c r="HZ41" s="150"/>
      <c r="IA41" s="150"/>
      <c r="IB41" s="150"/>
      <c r="IC41" s="150"/>
      <c r="ID41" s="150"/>
      <c r="IE41" s="150"/>
      <c r="IF41" s="150"/>
      <c r="IG41" s="150"/>
      <c r="IH41" s="150"/>
      <c r="II41" s="150"/>
      <c r="IJ41" s="150"/>
      <c r="IK41" s="150"/>
      <c r="IL41" s="150"/>
      <c r="IM41" s="150"/>
      <c r="IN41" s="150"/>
      <c r="IO41" s="150"/>
      <c r="IP41" s="150"/>
      <c r="IQ41" s="150"/>
      <c r="IR41" s="150"/>
      <c r="IS41" s="150"/>
      <c r="IT41" s="150"/>
      <c r="IU41" s="150"/>
      <c r="IV41" s="150"/>
    </row>
    <row r="42" spans="1:256" ht="13.5" thickBot="1">
      <c r="A42" s="130"/>
      <c r="B42" s="131"/>
      <c r="C42" s="132"/>
      <c r="D42" s="133"/>
      <c r="E42" s="133">
        <v>4116</v>
      </c>
      <c r="F42" s="134" t="s">
        <v>86</v>
      </c>
      <c r="G42" s="96" t="s">
        <v>87</v>
      </c>
      <c r="H42" s="167">
        <v>0</v>
      </c>
      <c r="I42" s="218">
        <v>92565.706</v>
      </c>
      <c r="J42" s="137"/>
      <c r="K42" s="108">
        <f>I42+J42</f>
        <v>92565.706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  <c r="IT42" s="150"/>
      <c r="IU42" s="150"/>
      <c r="IV42" s="150"/>
    </row>
    <row r="43" spans="1:256" ht="22.5">
      <c r="A43" s="222" t="s">
        <v>67</v>
      </c>
      <c r="B43" s="223" t="s">
        <v>22</v>
      </c>
      <c r="C43" s="224" t="s">
        <v>122</v>
      </c>
      <c r="D43" s="172" t="s">
        <v>2</v>
      </c>
      <c r="E43" s="172" t="s">
        <v>2</v>
      </c>
      <c r="F43" s="225" t="s">
        <v>2</v>
      </c>
      <c r="G43" s="173" t="s">
        <v>123</v>
      </c>
      <c r="H43" s="226">
        <f>SUM(H44:H44)</f>
        <v>0</v>
      </c>
      <c r="I43" s="227">
        <f>SUM(I44:I44)</f>
        <v>385.039</v>
      </c>
      <c r="J43" s="227">
        <f>SUM(J44:J44)</f>
        <v>0</v>
      </c>
      <c r="K43" s="105">
        <f>SUM(K44:K44)</f>
        <v>385.039</v>
      </c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150"/>
      <c r="DP43" s="150"/>
      <c r="DQ43" s="150"/>
      <c r="DR43" s="150"/>
      <c r="DS43" s="150"/>
      <c r="DT43" s="150"/>
      <c r="DU43" s="150"/>
      <c r="DV43" s="150"/>
      <c r="DW43" s="150"/>
      <c r="DX43" s="150"/>
      <c r="DY43" s="150"/>
      <c r="DZ43" s="150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  <c r="FM43" s="150"/>
      <c r="FN43" s="150"/>
      <c r="FO43" s="150"/>
      <c r="FP43" s="150"/>
      <c r="FQ43" s="150"/>
      <c r="FR43" s="150"/>
      <c r="FS43" s="150"/>
      <c r="FT43" s="150"/>
      <c r="FU43" s="150"/>
      <c r="FV43" s="150"/>
      <c r="FW43" s="150"/>
      <c r="FX43" s="150"/>
      <c r="FY43" s="150"/>
      <c r="FZ43" s="150"/>
      <c r="GA43" s="150"/>
      <c r="GB43" s="150"/>
      <c r="GC43" s="150"/>
      <c r="GD43" s="150"/>
      <c r="GE43" s="150"/>
      <c r="GF43" s="150"/>
      <c r="GG43" s="150"/>
      <c r="GH43" s="150"/>
      <c r="GI43" s="150"/>
      <c r="GJ43" s="150"/>
      <c r="GK43" s="150"/>
      <c r="GL43" s="150"/>
      <c r="GM43" s="150"/>
      <c r="GN43" s="150"/>
      <c r="GO43" s="150"/>
      <c r="GP43" s="150"/>
      <c r="GQ43" s="150"/>
      <c r="GR43" s="150"/>
      <c r="GS43" s="150"/>
      <c r="GT43" s="150"/>
      <c r="GU43" s="150"/>
      <c r="GV43" s="150"/>
      <c r="GW43" s="150"/>
      <c r="GX43" s="150"/>
      <c r="GY43" s="150"/>
      <c r="GZ43" s="150"/>
      <c r="HA43" s="150"/>
      <c r="HB43" s="150"/>
      <c r="HC43" s="150"/>
      <c r="HD43" s="150"/>
      <c r="HE43" s="150"/>
      <c r="HF43" s="150"/>
      <c r="HG43" s="150"/>
      <c r="HH43" s="150"/>
      <c r="HI43" s="150"/>
      <c r="HJ43" s="150"/>
      <c r="HK43" s="150"/>
      <c r="HL43" s="150"/>
      <c r="HM43" s="150"/>
      <c r="HN43" s="150"/>
      <c r="HO43" s="150"/>
      <c r="HP43" s="150"/>
      <c r="HQ43" s="150"/>
      <c r="HR43" s="150"/>
      <c r="HS43" s="150"/>
      <c r="HT43" s="150"/>
      <c r="HU43" s="150"/>
      <c r="HV43" s="150"/>
      <c r="HW43" s="150"/>
      <c r="HX43" s="150"/>
      <c r="HY43" s="150"/>
      <c r="HZ43" s="150"/>
      <c r="IA43" s="150"/>
      <c r="IB43" s="150"/>
      <c r="IC43" s="150"/>
      <c r="ID43" s="150"/>
      <c r="IE43" s="150"/>
      <c r="IF43" s="150"/>
      <c r="IG43" s="150"/>
      <c r="IH43" s="150"/>
      <c r="II43" s="150"/>
      <c r="IJ43" s="150"/>
      <c r="IK43" s="150"/>
      <c r="IL43" s="150"/>
      <c r="IM43" s="150"/>
      <c r="IN43" s="150"/>
      <c r="IO43" s="150"/>
      <c r="IP43" s="150"/>
      <c r="IQ43" s="150"/>
      <c r="IR43" s="150"/>
      <c r="IS43" s="150"/>
      <c r="IT43" s="150"/>
      <c r="IU43" s="150"/>
      <c r="IV43" s="150"/>
    </row>
    <row r="44" spans="1:256" ht="13.5" thickBot="1">
      <c r="A44" s="228"/>
      <c r="B44" s="229"/>
      <c r="C44" s="230"/>
      <c r="D44" s="152"/>
      <c r="E44" s="152">
        <v>4118</v>
      </c>
      <c r="F44" s="164" t="s">
        <v>124</v>
      </c>
      <c r="G44" s="101" t="s">
        <v>125</v>
      </c>
      <c r="H44" s="231">
        <v>0</v>
      </c>
      <c r="I44" s="218">
        <v>385.039</v>
      </c>
      <c r="J44" s="232"/>
      <c r="K44" s="107">
        <f>I44+J44</f>
        <v>385.039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</row>
    <row r="45" spans="1:256" ht="22.5">
      <c r="A45" s="222" t="s">
        <v>67</v>
      </c>
      <c r="B45" s="223" t="s">
        <v>22</v>
      </c>
      <c r="C45" s="224" t="s">
        <v>126</v>
      </c>
      <c r="D45" s="172" t="s">
        <v>2</v>
      </c>
      <c r="E45" s="172" t="s">
        <v>2</v>
      </c>
      <c r="F45" s="225" t="s">
        <v>2</v>
      </c>
      <c r="G45" s="173" t="s">
        <v>127</v>
      </c>
      <c r="H45" s="226">
        <f>SUM(H46:H46)</f>
        <v>0</v>
      </c>
      <c r="I45" s="227">
        <f>SUM(I46:I46)</f>
        <v>90.659</v>
      </c>
      <c r="J45" s="227">
        <f>SUM(J46:J46)</f>
        <v>0</v>
      </c>
      <c r="K45" s="105">
        <f>SUM(K46:K46)</f>
        <v>90.659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50"/>
      <c r="DG45" s="150"/>
      <c r="DH45" s="150"/>
      <c r="DI45" s="150"/>
      <c r="DJ45" s="150"/>
      <c r="DK45" s="150"/>
      <c r="DL45" s="150"/>
      <c r="DM45" s="150"/>
      <c r="DN45" s="150"/>
      <c r="DO45" s="150"/>
      <c r="DP45" s="150"/>
      <c r="DQ45" s="150"/>
      <c r="DR45" s="150"/>
      <c r="DS45" s="150"/>
      <c r="DT45" s="150"/>
      <c r="DU45" s="150"/>
      <c r="DV45" s="150"/>
      <c r="DW45" s="150"/>
      <c r="DX45" s="150"/>
      <c r="DY45" s="150"/>
      <c r="DZ45" s="150"/>
      <c r="EA45" s="150"/>
      <c r="EB45" s="150"/>
      <c r="EC45" s="150"/>
      <c r="ED45" s="150"/>
      <c r="EE45" s="150"/>
      <c r="EF45" s="150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50"/>
      <c r="FL45" s="150"/>
      <c r="FM45" s="150"/>
      <c r="FN45" s="150"/>
      <c r="FO45" s="150"/>
      <c r="FP45" s="150"/>
      <c r="FQ45" s="150"/>
      <c r="FR45" s="150"/>
      <c r="FS45" s="150"/>
      <c r="FT45" s="150"/>
      <c r="FU45" s="150"/>
      <c r="FV45" s="150"/>
      <c r="FW45" s="150"/>
      <c r="FX45" s="150"/>
      <c r="FY45" s="150"/>
      <c r="FZ45" s="150"/>
      <c r="GA45" s="150"/>
      <c r="GB45" s="150"/>
      <c r="GC45" s="150"/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0"/>
      <c r="GO45" s="150"/>
      <c r="GP45" s="150"/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0"/>
      <c r="HB45" s="150"/>
      <c r="HC45" s="150"/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0"/>
      <c r="HO45" s="150"/>
      <c r="HP45" s="150"/>
      <c r="HQ45" s="150"/>
      <c r="HR45" s="150"/>
      <c r="HS45" s="150"/>
      <c r="HT45" s="150"/>
      <c r="HU45" s="150"/>
      <c r="HV45" s="150"/>
      <c r="HW45" s="150"/>
      <c r="HX45" s="150"/>
      <c r="HY45" s="150"/>
      <c r="HZ45" s="150"/>
      <c r="IA45" s="150"/>
      <c r="IB45" s="150"/>
      <c r="IC45" s="150"/>
      <c r="ID45" s="150"/>
      <c r="IE45" s="150"/>
      <c r="IF45" s="150"/>
      <c r="IG45" s="150"/>
      <c r="IH45" s="150"/>
      <c r="II45" s="150"/>
      <c r="IJ45" s="150"/>
      <c r="IK45" s="150"/>
      <c r="IL45" s="150"/>
      <c r="IM45" s="150"/>
      <c r="IN45" s="150"/>
      <c r="IO45" s="150"/>
      <c r="IP45" s="150"/>
      <c r="IQ45" s="150"/>
      <c r="IR45" s="150"/>
      <c r="IS45" s="150"/>
      <c r="IT45" s="150"/>
      <c r="IU45" s="150"/>
      <c r="IV45" s="150"/>
    </row>
    <row r="46" spans="1:256" ht="13.5" thickBot="1">
      <c r="A46" s="228"/>
      <c r="B46" s="229"/>
      <c r="C46" s="230"/>
      <c r="D46" s="152"/>
      <c r="E46" s="152">
        <v>4118</v>
      </c>
      <c r="F46" s="164" t="s">
        <v>124</v>
      </c>
      <c r="G46" s="101" t="s">
        <v>125</v>
      </c>
      <c r="H46" s="231">
        <v>0</v>
      </c>
      <c r="I46" s="218">
        <v>90.659</v>
      </c>
      <c r="J46" s="232"/>
      <c r="K46" s="107">
        <f>I46+J46</f>
        <v>90.659</v>
      </c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  <c r="FM46" s="150"/>
      <c r="FN46" s="150"/>
      <c r="FO46" s="150"/>
      <c r="FP46" s="150"/>
      <c r="FQ46" s="150"/>
      <c r="FR46" s="150"/>
      <c r="FS46" s="150"/>
      <c r="FT46" s="150"/>
      <c r="FU46" s="150"/>
      <c r="FV46" s="150"/>
      <c r="FW46" s="150"/>
      <c r="FX46" s="150"/>
      <c r="FY46" s="150"/>
      <c r="FZ46" s="150"/>
      <c r="GA46" s="150"/>
      <c r="GB46" s="150"/>
      <c r="GC46" s="150"/>
      <c r="GD46" s="150"/>
      <c r="GE46" s="150"/>
      <c r="GF46" s="150"/>
      <c r="GG46" s="150"/>
      <c r="GH46" s="150"/>
      <c r="GI46" s="150"/>
      <c r="GJ46" s="150"/>
      <c r="GK46" s="150"/>
      <c r="GL46" s="150"/>
      <c r="GM46" s="150"/>
      <c r="GN46" s="150"/>
      <c r="GO46" s="150"/>
      <c r="GP46" s="150"/>
      <c r="GQ46" s="150"/>
      <c r="GR46" s="150"/>
      <c r="GS46" s="150"/>
      <c r="GT46" s="150"/>
      <c r="GU46" s="150"/>
      <c r="GV46" s="150"/>
      <c r="GW46" s="150"/>
      <c r="GX46" s="150"/>
      <c r="GY46" s="150"/>
      <c r="GZ46" s="150"/>
      <c r="HA46" s="150"/>
      <c r="HB46" s="150"/>
      <c r="HC46" s="150"/>
      <c r="HD46" s="150"/>
      <c r="HE46" s="150"/>
      <c r="HF46" s="150"/>
      <c r="HG46" s="150"/>
      <c r="HH46" s="150"/>
      <c r="HI46" s="150"/>
      <c r="HJ46" s="150"/>
      <c r="HK46" s="150"/>
      <c r="HL46" s="150"/>
      <c r="HM46" s="150"/>
      <c r="HN46" s="150"/>
      <c r="HO46" s="150"/>
      <c r="HP46" s="150"/>
      <c r="HQ46" s="150"/>
      <c r="HR46" s="150"/>
      <c r="HS46" s="150"/>
      <c r="HT46" s="150"/>
      <c r="HU46" s="150"/>
      <c r="HV46" s="150"/>
      <c r="HW46" s="150"/>
      <c r="HX46" s="150"/>
      <c r="HY46" s="150"/>
      <c r="HZ46" s="150"/>
      <c r="IA46" s="150"/>
      <c r="IB46" s="150"/>
      <c r="IC46" s="150"/>
      <c r="ID46" s="150"/>
      <c r="IE46" s="150"/>
      <c r="IF46" s="150"/>
      <c r="IG46" s="150"/>
      <c r="IH46" s="150"/>
      <c r="II46" s="150"/>
      <c r="IJ46" s="150"/>
      <c r="IK46" s="150"/>
      <c r="IL46" s="150"/>
      <c r="IM46" s="150"/>
      <c r="IN46" s="150"/>
      <c r="IO46" s="150"/>
      <c r="IP46" s="150"/>
      <c r="IQ46" s="150"/>
      <c r="IR46" s="150"/>
      <c r="IS46" s="150"/>
      <c r="IT46" s="150"/>
      <c r="IU46" s="150"/>
      <c r="IV46" s="150"/>
    </row>
    <row r="47" spans="1:256" ht="22.5">
      <c r="A47" s="222" t="s">
        <v>67</v>
      </c>
      <c r="B47" s="223" t="s">
        <v>22</v>
      </c>
      <c r="C47" s="224" t="s">
        <v>128</v>
      </c>
      <c r="D47" s="172" t="s">
        <v>2</v>
      </c>
      <c r="E47" s="172" t="s">
        <v>2</v>
      </c>
      <c r="F47" s="225" t="s">
        <v>2</v>
      </c>
      <c r="G47" s="173" t="s">
        <v>129</v>
      </c>
      <c r="H47" s="226">
        <f>SUM(H48:H48)</f>
        <v>0</v>
      </c>
      <c r="I47" s="227">
        <f>SUM(I48:I48)</f>
        <v>73.353</v>
      </c>
      <c r="J47" s="227">
        <f>SUM(J48:J48)</f>
        <v>0</v>
      </c>
      <c r="K47" s="105">
        <f>SUM(K48:K48)</f>
        <v>73.353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  <c r="IL47" s="150"/>
      <c r="IM47" s="150"/>
      <c r="IN47" s="150"/>
      <c r="IO47" s="150"/>
      <c r="IP47" s="150"/>
      <c r="IQ47" s="150"/>
      <c r="IR47" s="150"/>
      <c r="IS47" s="150"/>
      <c r="IT47" s="150"/>
      <c r="IU47" s="150"/>
      <c r="IV47" s="150"/>
    </row>
    <row r="48" spans="1:256" ht="13.5" thickBot="1">
      <c r="A48" s="160"/>
      <c r="B48" s="161"/>
      <c r="C48" s="162"/>
      <c r="D48" s="163"/>
      <c r="E48" s="163">
        <v>4118</v>
      </c>
      <c r="F48" s="164" t="s">
        <v>124</v>
      </c>
      <c r="G48" s="101" t="s">
        <v>125</v>
      </c>
      <c r="H48" s="171">
        <v>0</v>
      </c>
      <c r="I48" s="218">
        <v>73.353</v>
      </c>
      <c r="J48" s="165"/>
      <c r="K48" s="108">
        <f>I48+J48</f>
        <v>73.353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  <c r="IL48" s="150"/>
      <c r="IM48" s="150"/>
      <c r="IN48" s="150"/>
      <c r="IO48" s="150"/>
      <c r="IP48" s="150"/>
      <c r="IQ48" s="150"/>
      <c r="IR48" s="150"/>
      <c r="IS48" s="150"/>
      <c r="IT48" s="150"/>
      <c r="IU48" s="150"/>
      <c r="IV48" s="150"/>
    </row>
    <row r="49" spans="1:256" ht="13.5" thickBot="1">
      <c r="A49" s="43" t="s">
        <v>67</v>
      </c>
      <c r="B49" s="60" t="s">
        <v>22</v>
      </c>
      <c r="C49" s="61" t="s">
        <v>2</v>
      </c>
      <c r="D49" s="44" t="s">
        <v>2</v>
      </c>
      <c r="E49" s="62">
        <v>4121</v>
      </c>
      <c r="F49" s="48"/>
      <c r="G49" s="97" t="s">
        <v>88</v>
      </c>
      <c r="H49" s="98">
        <v>24770</v>
      </c>
      <c r="I49" s="261">
        <f>24770+1009.91</f>
        <v>25779.91</v>
      </c>
      <c r="J49" s="277"/>
      <c r="K49" s="5">
        <f>I49+J49</f>
        <v>25779.91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11" ht="12.75">
      <c r="A50" s="81" t="s">
        <v>75</v>
      </c>
      <c r="B50" s="10" t="s">
        <v>4</v>
      </c>
      <c r="C50" s="9" t="s">
        <v>114</v>
      </c>
      <c r="D50" s="10" t="s">
        <v>2</v>
      </c>
      <c r="E50" s="10" t="s">
        <v>2</v>
      </c>
      <c r="F50" s="70" t="s">
        <v>2</v>
      </c>
      <c r="G50" s="99" t="s">
        <v>115</v>
      </c>
      <c r="H50" s="11">
        <f>SUM(H51:H51)</f>
        <v>0</v>
      </c>
      <c r="I50" s="80">
        <f>SUM(I51:I51)</f>
        <v>50.898</v>
      </c>
      <c r="J50" s="82">
        <f>SUM(J51:J51)</f>
        <v>0</v>
      </c>
      <c r="K50" s="11">
        <f>SUM(K51:K51)</f>
        <v>50.898</v>
      </c>
    </row>
    <row r="51" spans="1:11" ht="13.5" thickBot="1">
      <c r="A51" s="83"/>
      <c r="B51" s="17"/>
      <c r="C51" s="12"/>
      <c r="D51" s="13"/>
      <c r="E51" s="13">
        <v>4123</v>
      </c>
      <c r="F51" s="14" t="s">
        <v>89</v>
      </c>
      <c r="G51" s="84" t="s">
        <v>90</v>
      </c>
      <c r="H51" s="5">
        <v>0</v>
      </c>
      <c r="I51" s="15">
        <v>50.898</v>
      </c>
      <c r="J51" s="15"/>
      <c r="K51" s="4">
        <f>I51+J51</f>
        <v>50.898</v>
      </c>
    </row>
    <row r="52" spans="1:256" ht="13.5" thickBot="1">
      <c r="A52" s="43" t="s">
        <v>67</v>
      </c>
      <c r="B52" s="60" t="s">
        <v>22</v>
      </c>
      <c r="C52" s="270" t="s">
        <v>138</v>
      </c>
      <c r="D52" s="44" t="s">
        <v>2</v>
      </c>
      <c r="E52" s="62">
        <v>4129</v>
      </c>
      <c r="F52" s="48"/>
      <c r="G52" s="97" t="s">
        <v>139</v>
      </c>
      <c r="H52" s="98">
        <v>0</v>
      </c>
      <c r="I52" s="277">
        <v>46.162</v>
      </c>
      <c r="J52" s="94"/>
      <c r="K52" s="5">
        <f>I52+J52</f>
        <v>46.162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13.5" thickBot="1">
      <c r="A53" s="33" t="s">
        <v>2</v>
      </c>
      <c r="B53" s="34" t="s">
        <v>4</v>
      </c>
      <c r="C53" s="35" t="s">
        <v>2</v>
      </c>
      <c r="D53" s="36" t="s">
        <v>2</v>
      </c>
      <c r="E53" s="36" t="s">
        <v>91</v>
      </c>
      <c r="F53" s="37"/>
      <c r="G53" s="38" t="s">
        <v>92</v>
      </c>
      <c r="H53" s="109">
        <f>H54+H56+H58</f>
        <v>0</v>
      </c>
      <c r="I53" s="111">
        <f>I54+I56+I58</f>
        <v>81571.39792999999</v>
      </c>
      <c r="J53" s="109">
        <f>J54+J56+J58</f>
        <v>0</v>
      </c>
      <c r="K53" s="111">
        <f>K54+K56+K58</f>
        <v>81571.39792999999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11" ht="22.5">
      <c r="A54" s="124" t="s">
        <v>67</v>
      </c>
      <c r="B54" s="125" t="s">
        <v>4</v>
      </c>
      <c r="C54" s="126" t="s">
        <v>2</v>
      </c>
      <c r="D54" s="127" t="s">
        <v>2</v>
      </c>
      <c r="E54" s="127" t="s">
        <v>2</v>
      </c>
      <c r="F54" s="127" t="s">
        <v>2</v>
      </c>
      <c r="G54" s="95" t="s">
        <v>93</v>
      </c>
      <c r="H54" s="166">
        <f>SUM(H55:H55)</f>
        <v>0</v>
      </c>
      <c r="I54" s="129">
        <f>SUM(I55:I55)</f>
        <v>76564.575</v>
      </c>
      <c r="J54" s="129">
        <f>SUM(J55:J55)</f>
        <v>0</v>
      </c>
      <c r="K54" s="128">
        <f>SUM(K55:K55)</f>
        <v>76564.575</v>
      </c>
    </row>
    <row r="55" spans="1:11" ht="13.5" thickBot="1">
      <c r="A55" s="130"/>
      <c r="B55" s="131"/>
      <c r="C55" s="132"/>
      <c r="D55" s="133"/>
      <c r="E55" s="133">
        <v>4216</v>
      </c>
      <c r="F55" s="134" t="s">
        <v>94</v>
      </c>
      <c r="G55" s="96" t="s">
        <v>95</v>
      </c>
      <c r="H55" s="167">
        <v>0</v>
      </c>
      <c r="I55" s="218">
        <v>76564.575</v>
      </c>
      <c r="J55" s="137"/>
      <c r="K55" s="108">
        <f>I55+J55</f>
        <v>76564.575</v>
      </c>
    </row>
    <row r="56" spans="1:256" ht="12.75">
      <c r="A56" s="124" t="s">
        <v>75</v>
      </c>
      <c r="B56" s="125" t="s">
        <v>4</v>
      </c>
      <c r="C56" s="158" t="s">
        <v>112</v>
      </c>
      <c r="D56" s="127" t="s">
        <v>2</v>
      </c>
      <c r="E56" s="127" t="s">
        <v>2</v>
      </c>
      <c r="F56" s="127" t="s">
        <v>2</v>
      </c>
      <c r="G56" s="8" t="s">
        <v>116</v>
      </c>
      <c r="H56" s="166">
        <f>SUM(H57:H57)</f>
        <v>0</v>
      </c>
      <c r="I56" s="128">
        <f>SUM(I57:I57)</f>
        <v>1268.82293</v>
      </c>
      <c r="J56" s="128">
        <f>SUM(J57:J57)</f>
        <v>0</v>
      </c>
      <c r="K56" s="128">
        <f>SUM(K57:K57)</f>
        <v>1268.82293</v>
      </c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/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50"/>
      <c r="DG56" s="150"/>
      <c r="DH56" s="150"/>
      <c r="DI56" s="150"/>
      <c r="DJ56" s="150"/>
      <c r="DK56" s="150"/>
      <c r="DL56" s="150"/>
      <c r="DM56" s="150"/>
      <c r="DN56" s="150"/>
      <c r="DO56" s="150"/>
      <c r="DP56" s="150"/>
      <c r="DQ56" s="150"/>
      <c r="DR56" s="150"/>
      <c r="DS56" s="150"/>
      <c r="DT56" s="150"/>
      <c r="DU56" s="150"/>
      <c r="DV56" s="150"/>
      <c r="DW56" s="150"/>
      <c r="DX56" s="150"/>
      <c r="DY56" s="150"/>
      <c r="DZ56" s="150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5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  <c r="IU56" s="150"/>
      <c r="IV56" s="150"/>
    </row>
    <row r="57" spans="1:256" ht="23.25" thickBot="1">
      <c r="A57" s="130"/>
      <c r="B57" s="131"/>
      <c r="C57" s="132"/>
      <c r="D57" s="133"/>
      <c r="E57" s="133">
        <v>4216</v>
      </c>
      <c r="F57" s="134" t="s">
        <v>117</v>
      </c>
      <c r="G57" s="96" t="s">
        <v>95</v>
      </c>
      <c r="H57" s="167">
        <v>0</v>
      </c>
      <c r="I57" s="218">
        <v>1268.82293</v>
      </c>
      <c r="J57" s="145"/>
      <c r="K57" s="108">
        <f>I57+J57</f>
        <v>1268.82293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0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/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50"/>
      <c r="DG57" s="150"/>
      <c r="DH57" s="150"/>
      <c r="DI57" s="150"/>
      <c r="DJ57" s="150"/>
      <c r="DK57" s="150"/>
      <c r="DL57" s="150"/>
      <c r="DM57" s="150"/>
      <c r="DN57" s="150"/>
      <c r="DO57" s="150"/>
      <c r="DP57" s="150"/>
      <c r="DQ57" s="150"/>
      <c r="DR57" s="150"/>
      <c r="DS57" s="150"/>
      <c r="DT57" s="150"/>
      <c r="DU57" s="150"/>
      <c r="DV57" s="150"/>
      <c r="DW57" s="150"/>
      <c r="DX57" s="150"/>
      <c r="DY57" s="150"/>
      <c r="DZ57" s="150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5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50"/>
      <c r="IJ57" s="150"/>
      <c r="IK57" s="150"/>
      <c r="IL57" s="150"/>
      <c r="IM57" s="150"/>
      <c r="IN57" s="150"/>
      <c r="IO57" s="150"/>
      <c r="IP57" s="150"/>
      <c r="IQ57" s="150"/>
      <c r="IR57" s="150"/>
      <c r="IS57" s="150"/>
      <c r="IT57" s="150"/>
      <c r="IU57" s="150"/>
      <c r="IV57" s="150"/>
    </row>
    <row r="58" spans="1:256" ht="12.75">
      <c r="A58" s="157" t="s">
        <v>75</v>
      </c>
      <c r="B58" s="148" t="s">
        <v>4</v>
      </c>
      <c r="C58" s="158" t="s">
        <v>96</v>
      </c>
      <c r="D58" s="148" t="s">
        <v>2</v>
      </c>
      <c r="E58" s="148" t="s">
        <v>2</v>
      </c>
      <c r="F58" s="127" t="s">
        <v>2</v>
      </c>
      <c r="G58" s="100" t="s">
        <v>61</v>
      </c>
      <c r="H58" s="169">
        <f>SUM(H59:H59)</f>
        <v>0</v>
      </c>
      <c r="I58" s="128">
        <f>SUM(I59:I59)</f>
        <v>3738</v>
      </c>
      <c r="J58" s="129">
        <f>SUM(J59:J59)</f>
        <v>0</v>
      </c>
      <c r="K58" s="159">
        <f>SUM(K59:K59)</f>
        <v>3738</v>
      </c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  <c r="BK58" s="150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/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50"/>
      <c r="DG58" s="150"/>
      <c r="DH58" s="150"/>
      <c r="DI58" s="150"/>
      <c r="DJ58" s="150"/>
      <c r="DK58" s="150"/>
      <c r="DL58" s="150"/>
      <c r="DM58" s="150"/>
      <c r="DN58" s="150"/>
      <c r="DO58" s="150"/>
      <c r="DP58" s="150"/>
      <c r="DQ58" s="150"/>
      <c r="DR58" s="150"/>
      <c r="DS58" s="150"/>
      <c r="DT58" s="150"/>
      <c r="DU58" s="150"/>
      <c r="DV58" s="150"/>
      <c r="DW58" s="150"/>
      <c r="DX58" s="150"/>
      <c r="DY58" s="150"/>
      <c r="DZ58" s="150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50"/>
      <c r="GZ58" s="150"/>
      <c r="HA58" s="150"/>
      <c r="HB58" s="150"/>
      <c r="HC58" s="150"/>
      <c r="HD58" s="15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50"/>
      <c r="IJ58" s="150"/>
      <c r="IK58" s="150"/>
      <c r="IL58" s="150"/>
      <c r="IM58" s="150"/>
      <c r="IN58" s="150"/>
      <c r="IO58" s="150"/>
      <c r="IP58" s="150"/>
      <c r="IQ58" s="150"/>
      <c r="IR58" s="150"/>
      <c r="IS58" s="150"/>
      <c r="IT58" s="150"/>
      <c r="IU58" s="150"/>
      <c r="IV58" s="150"/>
    </row>
    <row r="59" spans="1:256" ht="13.5" thickBot="1">
      <c r="A59" s="160"/>
      <c r="B59" s="161"/>
      <c r="C59" s="162"/>
      <c r="D59" s="163"/>
      <c r="E59" s="163">
        <v>4221</v>
      </c>
      <c r="F59" s="170"/>
      <c r="G59" s="101" t="s">
        <v>97</v>
      </c>
      <c r="H59" s="171">
        <v>0</v>
      </c>
      <c r="I59" s="165">
        <v>3738</v>
      </c>
      <c r="J59" s="165"/>
      <c r="K59" s="108">
        <f>I59+J59</f>
        <v>3738</v>
      </c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50"/>
      <c r="DG59" s="150"/>
      <c r="DH59" s="150"/>
      <c r="DI59" s="150"/>
      <c r="DJ59" s="150"/>
      <c r="DK59" s="150"/>
      <c r="DL59" s="150"/>
      <c r="DM59" s="150"/>
      <c r="DN59" s="150"/>
      <c r="DO59" s="150"/>
      <c r="DP59" s="150"/>
      <c r="DQ59" s="150"/>
      <c r="DR59" s="150"/>
      <c r="DS59" s="150"/>
      <c r="DT59" s="150"/>
      <c r="DU59" s="150"/>
      <c r="DV59" s="150"/>
      <c r="DW59" s="150"/>
      <c r="DX59" s="150"/>
      <c r="DY59" s="150"/>
      <c r="DZ59" s="150"/>
      <c r="EA59" s="150"/>
      <c r="EB59" s="150"/>
      <c r="EC59" s="150"/>
      <c r="ED59" s="150"/>
      <c r="EE59" s="150"/>
      <c r="EF59" s="150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50"/>
      <c r="GZ59" s="150"/>
      <c r="HA59" s="150"/>
      <c r="HB59" s="150"/>
      <c r="HC59" s="150"/>
      <c r="HD59" s="150"/>
      <c r="HE59" s="150"/>
      <c r="HF59" s="150"/>
      <c r="HG59" s="150"/>
      <c r="HH59" s="150"/>
      <c r="HI59" s="150"/>
      <c r="HJ59" s="150"/>
      <c r="HK59" s="150"/>
      <c r="HL59" s="150"/>
      <c r="HM59" s="150"/>
      <c r="HN59" s="150"/>
      <c r="HO59" s="150"/>
      <c r="HP59" s="150"/>
      <c r="HQ59" s="150"/>
      <c r="HR59" s="150"/>
      <c r="HS59" s="150"/>
      <c r="HT59" s="150"/>
      <c r="HU59" s="150"/>
      <c r="HV59" s="150"/>
      <c r="HW59" s="150"/>
      <c r="HX59" s="150"/>
      <c r="HY59" s="150"/>
      <c r="HZ59" s="150"/>
      <c r="IA59" s="150"/>
      <c r="IB59" s="150"/>
      <c r="IC59" s="150"/>
      <c r="ID59" s="150"/>
      <c r="IE59" s="150"/>
      <c r="IF59" s="150"/>
      <c r="IG59" s="150"/>
      <c r="IH59" s="150"/>
      <c r="II59" s="150"/>
      <c r="IJ59" s="150"/>
      <c r="IK59" s="150"/>
      <c r="IL59" s="150"/>
      <c r="IM59" s="150"/>
      <c r="IN59" s="150"/>
      <c r="IO59" s="150"/>
      <c r="IP59" s="150"/>
      <c r="IQ59" s="150"/>
      <c r="IR59" s="150"/>
      <c r="IS59" s="150"/>
      <c r="IT59" s="150"/>
      <c r="IU59" s="150"/>
      <c r="IV59" s="150"/>
    </row>
  </sheetData>
  <sheetProtection/>
  <mergeCells count="12">
    <mergeCell ref="C5:C6"/>
    <mergeCell ref="D5:D6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92" r:id="rId1"/>
  <headerFooter alignWithMargins="0">
    <oddHeader>&amp;R&amp;F</oddHeader>
    <oddFooter>&amp;C&amp;A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6"/>
  <sheetViews>
    <sheetView tabSelected="1" zoomScalePageLayoutView="0" workbookViewId="0" topLeftCell="A1">
      <pane xSplit="1" ySplit="8" topLeftCell="B2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26" sqref="F226"/>
    </sheetView>
  </sheetViews>
  <sheetFormatPr defaultColWidth="9.140625" defaultRowHeight="12.75"/>
  <cols>
    <col min="1" max="2" width="3.00390625" style="289" customWidth="1"/>
    <col min="3" max="3" width="9.140625" style="289" customWidth="1"/>
    <col min="4" max="4" width="4.28125" style="289" customWidth="1"/>
    <col min="5" max="5" width="5.28125" style="289" customWidth="1"/>
    <col min="6" max="6" width="8.00390625" style="289" customWidth="1"/>
    <col min="7" max="7" width="43.7109375" style="289" customWidth="1"/>
    <col min="8" max="8" width="8.140625" style="289" customWidth="1"/>
    <col min="9" max="9" width="8.7109375" style="289" customWidth="1"/>
    <col min="10" max="10" width="9.00390625" style="289" customWidth="1"/>
    <col min="11" max="11" width="9.421875" style="289" customWidth="1"/>
    <col min="12" max="16384" width="9.140625" style="289" customWidth="1"/>
  </cols>
  <sheetData>
    <row r="1" spans="1:11" s="278" customFormat="1" ht="18">
      <c r="A1" s="473" t="s">
        <v>144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s="286" customFormat="1" ht="12.75">
      <c r="A2" s="279"/>
      <c r="B2" s="280"/>
      <c r="C2" s="281"/>
      <c r="D2" s="280"/>
      <c r="E2" s="280"/>
      <c r="F2" s="282"/>
      <c r="G2" s="283"/>
      <c r="H2" s="284"/>
      <c r="I2" s="284"/>
      <c r="J2" s="284"/>
      <c r="K2" s="285"/>
    </row>
    <row r="3" spans="1:11" s="286" customFormat="1" ht="15.75" customHeight="1">
      <c r="A3" s="474" t="s">
        <v>145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1:11" ht="13.5" thickBot="1">
      <c r="A4" s="287"/>
      <c r="B4" s="287"/>
      <c r="C4" s="287"/>
      <c r="D4" s="287"/>
      <c r="E4" s="287"/>
      <c r="F4" s="287"/>
      <c r="G4" s="287"/>
      <c r="H4" s="287"/>
      <c r="I4" s="288"/>
      <c r="K4" s="288" t="s">
        <v>58</v>
      </c>
    </row>
    <row r="5" spans="1:11" ht="12.75" customHeight="1" thickBot="1">
      <c r="A5" s="475" t="s">
        <v>146</v>
      </c>
      <c r="B5" s="477" t="s">
        <v>3</v>
      </c>
      <c r="C5" s="479" t="s">
        <v>5</v>
      </c>
      <c r="D5" s="479" t="s">
        <v>6</v>
      </c>
      <c r="E5" s="479" t="s">
        <v>7</v>
      </c>
      <c r="F5" s="481" t="s">
        <v>59</v>
      </c>
      <c r="G5" s="483" t="s">
        <v>147</v>
      </c>
      <c r="H5" s="485" t="s">
        <v>99</v>
      </c>
      <c r="I5" s="483" t="s">
        <v>100</v>
      </c>
      <c r="J5" s="465" t="s">
        <v>316</v>
      </c>
      <c r="K5" s="466"/>
    </row>
    <row r="6" spans="1:11" ht="12.75" customHeight="1" thickBot="1">
      <c r="A6" s="476"/>
      <c r="B6" s="478"/>
      <c r="C6" s="480"/>
      <c r="D6" s="480"/>
      <c r="E6" s="480"/>
      <c r="F6" s="482"/>
      <c r="G6" s="484"/>
      <c r="H6" s="486"/>
      <c r="I6" s="484"/>
      <c r="J6" s="290" t="s">
        <v>21</v>
      </c>
      <c r="K6" s="291" t="s">
        <v>101</v>
      </c>
    </row>
    <row r="7" spans="1:11" s="286" customFormat="1" ht="12.75" customHeight="1" thickBot="1">
      <c r="A7" s="487" t="s">
        <v>53</v>
      </c>
      <c r="B7" s="292" t="s">
        <v>4</v>
      </c>
      <c r="C7" s="293" t="s">
        <v>5</v>
      </c>
      <c r="D7" s="293" t="s">
        <v>6</v>
      </c>
      <c r="E7" s="293" t="s">
        <v>7</v>
      </c>
      <c r="F7" s="294"/>
      <c r="G7" s="295" t="s">
        <v>148</v>
      </c>
      <c r="H7" s="2">
        <f>H8+H205</f>
        <v>16362</v>
      </c>
      <c r="I7" s="2">
        <f>I8+I205</f>
        <v>263707.27993</v>
      </c>
      <c r="J7" s="2">
        <f>J8+J205</f>
        <v>82</v>
      </c>
      <c r="K7" s="2">
        <f>K8+K205</f>
        <v>263789.27993</v>
      </c>
    </row>
    <row r="8" spans="1:11" ht="12.75" customHeight="1" thickBot="1">
      <c r="A8" s="488"/>
      <c r="B8" s="296" t="s">
        <v>4</v>
      </c>
      <c r="C8" s="297" t="s">
        <v>2</v>
      </c>
      <c r="D8" s="298" t="s">
        <v>2</v>
      </c>
      <c r="E8" s="299" t="s">
        <v>2</v>
      </c>
      <c r="F8" s="300"/>
      <c r="G8" s="301" t="s">
        <v>149</v>
      </c>
      <c r="H8" s="302">
        <f>H9+H11+H16+H20+H24+H34+H45+H47+H49+H60+H69+H72+H75+H78+H81+H84+H88+H91+H94+H97+H99+H101+H105+H107+H109+H111+H113+H115+H117+H119+H121+H123+H125+H127+H129+H131+H133+H135+H137+H139+H141+H143+H145+H147+H149+H151+H153+H155+H157+H159+H161+H163+H165+H167+H169+H171+H173+H175+H177+H179+H181+H183+H185+H187+H189+H191+H193+H195+H197+H199+H201+H203</f>
        <v>16017</v>
      </c>
      <c r="I8" s="302">
        <f>I9+I11+I16+I20+I24+I34+I45+I47+I49+I60+I69+I72+I75+I78+I81+I84+I88+I91+I94+I97+I99+I101+I105+I107+I109+I111+I113+I115+I117+I119+I121+I123+I125+I127+I129+I131+I133+I135+I137+I139+I141+I143+I145+I147+I149+I151+I153+I155+I157+I159+I161+I163+I165+I167+I169+I171+I173+I175+I177+I179+I181+I183+I185+I187+I189+I191+I193+I195+I197+I199+I201+I203</f>
        <v>257232.53700000004</v>
      </c>
      <c r="J8" s="302">
        <f>J9+J11+J16+J20+J24+J34+J45+J47+J49+J60+J69+J72+J75+J78+J81+J84+J88+J91+J94+J97+J99+J101+J105+J107+J109+J111+J113+J115+J117+J119+J121+J123+J125+J127+J129+J131+J133+J135+J137+J139+J141+J143+J145+J147+J149+J151+J153+J155+J157+J159+J161+J163+J165+J167+J169+J171+J173+J175+J177+J179+J181+J183+J185+J187+J189+J191+J193+J195+J197+J199+J201+J203</f>
        <v>82</v>
      </c>
      <c r="K8" s="303">
        <f>K9+K11+K16+K20+K24+K34+K45+K47+K49+K60+K69+K72+K75+K78+K81+K84+K88+K91+K94+K97+K99+K101+K105+K107+K109+K111+K113+K115+K117+K119+K121+K123+K125+K127+K129+K131+K133+K135+K137+K139+K141+K143+K145+K147+K149+K151+K153+K155+K157+K159+K161+K163+K165+K167+K169+K171+K173+K175+K177+K179+K181+K183+K185+K187+K189+K191+K193+K195+K197+K199+K201+K203</f>
        <v>257314.53700000004</v>
      </c>
    </row>
    <row r="9" spans="1:11" ht="12.75" customHeight="1">
      <c r="A9" s="488"/>
      <c r="B9" s="304" t="s">
        <v>4</v>
      </c>
      <c r="C9" s="9" t="s">
        <v>105</v>
      </c>
      <c r="D9" s="305" t="s">
        <v>2</v>
      </c>
      <c r="E9" s="306" t="s">
        <v>2</v>
      </c>
      <c r="F9" s="307"/>
      <c r="G9" s="99" t="s">
        <v>106</v>
      </c>
      <c r="H9" s="308">
        <f>SUM(H10:H10)</f>
        <v>0</v>
      </c>
      <c r="I9" s="308">
        <f>SUM(I10:I10)</f>
        <v>19.108</v>
      </c>
      <c r="J9" s="308">
        <f>SUM(J10:J10)</f>
        <v>0</v>
      </c>
      <c r="K9" s="11">
        <f>SUM(K10:K10)</f>
        <v>19.108</v>
      </c>
    </row>
    <row r="10" spans="1:11" ht="12.75" customHeight="1" thickBot="1">
      <c r="A10" s="488"/>
      <c r="B10" s="309"/>
      <c r="C10" s="310"/>
      <c r="D10" s="311">
        <v>6409</v>
      </c>
      <c r="E10" s="312">
        <v>5363</v>
      </c>
      <c r="F10" s="313"/>
      <c r="G10" s="314" t="s">
        <v>142</v>
      </c>
      <c r="H10" s="16">
        <v>0</v>
      </c>
      <c r="I10" s="315">
        <v>19.108</v>
      </c>
      <c r="J10" s="315"/>
      <c r="K10" s="316">
        <f>I10+J10</f>
        <v>19.108</v>
      </c>
    </row>
    <row r="11" spans="1:11" ht="12.75" customHeight="1">
      <c r="A11" s="488"/>
      <c r="B11" s="304" t="s">
        <v>4</v>
      </c>
      <c r="C11" s="9" t="s">
        <v>150</v>
      </c>
      <c r="D11" s="10"/>
      <c r="E11" s="317" t="s">
        <v>2</v>
      </c>
      <c r="F11" s="318"/>
      <c r="G11" s="319" t="s">
        <v>151</v>
      </c>
      <c r="H11" s="11">
        <f>SUM(H12:H15)</f>
        <v>0</v>
      </c>
      <c r="I11" s="308">
        <f>SUM(I12:I15)</f>
        <v>3158</v>
      </c>
      <c r="J11" s="308">
        <f>SUM(J12:J15)</f>
        <v>0</v>
      </c>
      <c r="K11" s="11">
        <f>SUM(K12:K15)</f>
        <v>3158</v>
      </c>
    </row>
    <row r="12" spans="1:11" ht="12.75" customHeight="1">
      <c r="A12" s="488"/>
      <c r="B12" s="320"/>
      <c r="C12" s="321"/>
      <c r="D12" s="322">
        <v>2212</v>
      </c>
      <c r="E12" s="323">
        <v>6121</v>
      </c>
      <c r="F12" s="324">
        <v>38100000</v>
      </c>
      <c r="G12" s="325" t="s">
        <v>140</v>
      </c>
      <c r="H12" s="7">
        <v>0</v>
      </c>
      <c r="I12" s="326">
        <v>237</v>
      </c>
      <c r="J12" s="327"/>
      <c r="K12" s="328">
        <f>I12+J12</f>
        <v>237</v>
      </c>
    </row>
    <row r="13" spans="1:11" ht="12.75" customHeight="1">
      <c r="A13" s="488"/>
      <c r="B13" s="329"/>
      <c r="C13" s="321"/>
      <c r="D13" s="322">
        <v>2212</v>
      </c>
      <c r="E13" s="323">
        <v>6121</v>
      </c>
      <c r="F13" s="330" t="s">
        <v>152</v>
      </c>
      <c r="G13" s="325" t="s">
        <v>140</v>
      </c>
      <c r="H13" s="7">
        <v>0</v>
      </c>
      <c r="I13" s="326">
        <v>236</v>
      </c>
      <c r="J13" s="327"/>
      <c r="K13" s="328">
        <f>I13+J13</f>
        <v>236</v>
      </c>
    </row>
    <row r="14" spans="1:11" ht="12.75" customHeight="1">
      <c r="A14" s="488"/>
      <c r="B14" s="329"/>
      <c r="C14" s="321"/>
      <c r="D14" s="322">
        <v>2212</v>
      </c>
      <c r="E14" s="323">
        <v>6121</v>
      </c>
      <c r="F14" s="330" t="s">
        <v>153</v>
      </c>
      <c r="G14" s="325" t="s">
        <v>140</v>
      </c>
      <c r="H14" s="7">
        <v>0</v>
      </c>
      <c r="I14" s="326">
        <v>2680</v>
      </c>
      <c r="J14" s="327"/>
      <c r="K14" s="328">
        <f>I14+J14</f>
        <v>2680</v>
      </c>
    </row>
    <row r="15" spans="1:11" ht="12.75" customHeight="1" thickBot="1">
      <c r="A15" s="488"/>
      <c r="B15" s="219"/>
      <c r="C15" s="12"/>
      <c r="D15" s="13">
        <v>6310</v>
      </c>
      <c r="E15" s="331">
        <v>5163</v>
      </c>
      <c r="F15" s="14"/>
      <c r="G15" s="332" t="s">
        <v>143</v>
      </c>
      <c r="H15" s="4">
        <v>0</v>
      </c>
      <c r="I15" s="15">
        <v>5</v>
      </c>
      <c r="J15" s="4"/>
      <c r="K15" s="328">
        <f>I15+J15</f>
        <v>5</v>
      </c>
    </row>
    <row r="16" spans="1:11" ht="12.75" customHeight="1">
      <c r="A16" s="488"/>
      <c r="B16" s="304" t="s">
        <v>4</v>
      </c>
      <c r="C16" s="9" t="s">
        <v>154</v>
      </c>
      <c r="D16" s="10"/>
      <c r="E16" s="317" t="s">
        <v>2</v>
      </c>
      <c r="F16" s="318"/>
      <c r="G16" s="319" t="s">
        <v>155</v>
      </c>
      <c r="H16" s="308">
        <f>SUM(H17:H19)</f>
        <v>0</v>
      </c>
      <c r="I16" s="308">
        <f>SUM(I17:I19)</f>
        <v>305.236</v>
      </c>
      <c r="J16" s="308">
        <f>SUM(J17:J19)</f>
        <v>0</v>
      </c>
      <c r="K16" s="11">
        <f>SUM(K17:K19)</f>
        <v>305.236</v>
      </c>
    </row>
    <row r="17" spans="1:11" ht="12.75" customHeight="1">
      <c r="A17" s="488"/>
      <c r="B17" s="333"/>
      <c r="C17" s="334"/>
      <c r="D17" s="322">
        <v>6310</v>
      </c>
      <c r="E17" s="323">
        <v>5163</v>
      </c>
      <c r="F17" s="330"/>
      <c r="G17" s="272" t="s">
        <v>143</v>
      </c>
      <c r="H17" s="335">
        <v>0</v>
      </c>
      <c r="I17" s="336">
        <v>5</v>
      </c>
      <c r="J17" s="337"/>
      <c r="K17" s="328">
        <f>I17+J17</f>
        <v>5</v>
      </c>
    </row>
    <row r="18" spans="1:11" ht="12.75" customHeight="1">
      <c r="A18" s="488"/>
      <c r="B18" s="333"/>
      <c r="C18" s="338"/>
      <c r="D18" s="322">
        <v>6402</v>
      </c>
      <c r="E18" s="339">
        <v>5368</v>
      </c>
      <c r="F18" s="340"/>
      <c r="G18" s="272" t="s">
        <v>156</v>
      </c>
      <c r="H18" s="335">
        <v>0</v>
      </c>
      <c r="I18" s="341">
        <v>269.94</v>
      </c>
      <c r="J18" s="341"/>
      <c r="K18" s="328">
        <f>I18+J18</f>
        <v>269.94</v>
      </c>
    </row>
    <row r="19" spans="1:11" ht="12.75" customHeight="1" thickBot="1">
      <c r="A19" s="488"/>
      <c r="B19" s="342"/>
      <c r="C19" s="343" t="s">
        <v>157</v>
      </c>
      <c r="D19" s="17">
        <v>2212</v>
      </c>
      <c r="E19" s="344">
        <v>6351</v>
      </c>
      <c r="F19" s="270" t="s">
        <v>158</v>
      </c>
      <c r="G19" s="345" t="s">
        <v>159</v>
      </c>
      <c r="H19" s="315">
        <v>0</v>
      </c>
      <c r="I19" s="274">
        <f>85-54.704</f>
        <v>30.296</v>
      </c>
      <c r="J19" s="16"/>
      <c r="K19" s="316">
        <f>I19+J19</f>
        <v>30.296</v>
      </c>
    </row>
    <row r="20" spans="1:11" ht="12.75" customHeight="1">
      <c r="A20" s="488"/>
      <c r="B20" s="304" t="s">
        <v>4</v>
      </c>
      <c r="C20" s="9" t="s">
        <v>114</v>
      </c>
      <c r="D20" s="10"/>
      <c r="E20" s="317" t="s">
        <v>2</v>
      </c>
      <c r="F20" s="318"/>
      <c r="G20" s="319" t="s">
        <v>115</v>
      </c>
      <c r="H20" s="308">
        <f>SUM(H21:H23)</f>
        <v>0</v>
      </c>
      <c r="I20" s="308">
        <f>SUM(I21:I23)</f>
        <v>288.81</v>
      </c>
      <c r="J20" s="308">
        <f>SUM(J21:J23)</f>
        <v>0</v>
      </c>
      <c r="K20" s="11">
        <f>SUM(K21:K23)</f>
        <v>288.81</v>
      </c>
    </row>
    <row r="21" spans="1:11" ht="12.75" customHeight="1">
      <c r="A21" s="488"/>
      <c r="B21" s="333"/>
      <c r="C21" s="321"/>
      <c r="D21" s="322">
        <v>6310</v>
      </c>
      <c r="E21" s="323">
        <v>5163</v>
      </c>
      <c r="F21" s="330"/>
      <c r="G21" s="272" t="s">
        <v>143</v>
      </c>
      <c r="H21" s="335">
        <v>0</v>
      </c>
      <c r="I21" s="335">
        <v>5</v>
      </c>
      <c r="J21" s="7"/>
      <c r="K21" s="328">
        <f>I21+J21</f>
        <v>5</v>
      </c>
    </row>
    <row r="22" spans="1:11" ht="12.75" customHeight="1">
      <c r="A22" s="488"/>
      <c r="B22" s="333"/>
      <c r="C22" s="338"/>
      <c r="D22" s="322">
        <v>6402</v>
      </c>
      <c r="E22" s="339">
        <v>5368</v>
      </c>
      <c r="F22" s="340"/>
      <c r="G22" s="272" t="s">
        <v>156</v>
      </c>
      <c r="H22" s="335">
        <v>0</v>
      </c>
      <c r="I22" s="346">
        <f>283.81-0.3411</f>
        <v>283.4689</v>
      </c>
      <c r="J22" s="341"/>
      <c r="K22" s="328">
        <f>I22+J22</f>
        <v>283.4689</v>
      </c>
    </row>
    <row r="23" spans="1:11" ht="12.75" customHeight="1" thickBot="1">
      <c r="A23" s="488"/>
      <c r="B23" s="309"/>
      <c r="C23" s="310"/>
      <c r="D23" s="311">
        <v>6409</v>
      </c>
      <c r="E23" s="312">
        <v>5363</v>
      </c>
      <c r="F23" s="313"/>
      <c r="G23" s="314" t="s">
        <v>142</v>
      </c>
      <c r="H23" s="16">
        <v>0</v>
      </c>
      <c r="I23" s="156">
        <v>0.3411</v>
      </c>
      <c r="J23" s="315"/>
      <c r="K23" s="316">
        <f>I23+J23</f>
        <v>0.3411</v>
      </c>
    </row>
    <row r="24" spans="1:11" ht="12.75" customHeight="1">
      <c r="A24" s="488"/>
      <c r="B24" s="304" t="s">
        <v>4</v>
      </c>
      <c r="C24" s="9" t="s">
        <v>160</v>
      </c>
      <c r="D24" s="10"/>
      <c r="E24" s="317" t="s">
        <v>2</v>
      </c>
      <c r="F24" s="318"/>
      <c r="G24" s="319" t="s">
        <v>161</v>
      </c>
      <c r="H24" s="11">
        <f>SUM(H25:H33)</f>
        <v>0</v>
      </c>
      <c r="I24" s="308">
        <f>SUM(I25:I33)</f>
        <v>37460</v>
      </c>
      <c r="J24" s="308">
        <f>SUM(J25:J33)</f>
        <v>0</v>
      </c>
      <c r="K24" s="11">
        <f>SUM(K25:K33)</f>
        <v>37460</v>
      </c>
    </row>
    <row r="25" spans="1:11" ht="12.75" customHeight="1">
      <c r="A25" s="488"/>
      <c r="B25" s="320"/>
      <c r="C25" s="321"/>
      <c r="D25" s="322">
        <v>2212</v>
      </c>
      <c r="E25" s="323">
        <v>6121</v>
      </c>
      <c r="F25" s="324">
        <v>38100000</v>
      </c>
      <c r="G25" s="325" t="s">
        <v>140</v>
      </c>
      <c r="H25" s="7">
        <v>0</v>
      </c>
      <c r="I25" s="347">
        <f>2752-18.1</f>
        <v>2733.9</v>
      </c>
      <c r="J25" s="348"/>
      <c r="K25" s="328">
        <f aca="true" t="shared" si="0" ref="K25:K33">I25+J25</f>
        <v>2733.9</v>
      </c>
    </row>
    <row r="26" spans="1:11" ht="12.75" customHeight="1">
      <c r="A26" s="488"/>
      <c r="B26" s="329"/>
      <c r="C26" s="321"/>
      <c r="D26" s="322">
        <v>2212</v>
      </c>
      <c r="E26" s="323">
        <v>6121</v>
      </c>
      <c r="F26" s="330" t="s">
        <v>152</v>
      </c>
      <c r="G26" s="325" t="s">
        <v>140</v>
      </c>
      <c r="H26" s="7">
        <v>0</v>
      </c>
      <c r="I26" s="347">
        <v>2752</v>
      </c>
      <c r="J26" s="348"/>
      <c r="K26" s="328">
        <f t="shared" si="0"/>
        <v>2752</v>
      </c>
    </row>
    <row r="27" spans="1:11" ht="12.75" customHeight="1">
      <c r="A27" s="488"/>
      <c r="B27" s="329"/>
      <c r="C27" s="321"/>
      <c r="D27" s="322">
        <v>2212</v>
      </c>
      <c r="E27" s="323">
        <v>6121</v>
      </c>
      <c r="F27" s="330" t="s">
        <v>153</v>
      </c>
      <c r="G27" s="325" t="s">
        <v>140</v>
      </c>
      <c r="H27" s="7">
        <v>0</v>
      </c>
      <c r="I27" s="347">
        <v>31191</v>
      </c>
      <c r="J27" s="348"/>
      <c r="K27" s="328">
        <f t="shared" si="0"/>
        <v>31191</v>
      </c>
    </row>
    <row r="28" spans="1:11" ht="12.75" customHeight="1">
      <c r="A28" s="488"/>
      <c r="B28" s="320"/>
      <c r="C28" s="321"/>
      <c r="D28" s="322">
        <v>2212</v>
      </c>
      <c r="E28" s="323">
        <v>6121</v>
      </c>
      <c r="F28" s="313" t="s">
        <v>158</v>
      </c>
      <c r="G28" s="325" t="s">
        <v>140</v>
      </c>
      <c r="H28" s="7">
        <v>0</v>
      </c>
      <c r="I28" s="347">
        <f>18.1+700</f>
        <v>718.1</v>
      </c>
      <c r="J28" s="348"/>
      <c r="K28" s="328">
        <f>I28+J28</f>
        <v>718.1</v>
      </c>
    </row>
    <row r="29" spans="1:11" ht="12.75" customHeight="1">
      <c r="A29" s="488"/>
      <c r="B29" s="329"/>
      <c r="C29" s="321"/>
      <c r="D29" s="311">
        <v>2212</v>
      </c>
      <c r="E29" s="312">
        <v>5139</v>
      </c>
      <c r="F29" s="349">
        <v>38100000</v>
      </c>
      <c r="G29" s="350" t="s">
        <v>120</v>
      </c>
      <c r="H29" s="335">
        <v>0</v>
      </c>
      <c r="I29" s="351">
        <v>1.5</v>
      </c>
      <c r="J29" s="327"/>
      <c r="K29" s="328">
        <f t="shared" si="0"/>
        <v>1.5</v>
      </c>
    </row>
    <row r="30" spans="1:11" ht="12.75" customHeight="1">
      <c r="A30" s="488"/>
      <c r="B30" s="329"/>
      <c r="C30" s="321"/>
      <c r="D30" s="322">
        <v>2212</v>
      </c>
      <c r="E30" s="312">
        <v>5139</v>
      </c>
      <c r="F30" s="352">
        <v>38585005</v>
      </c>
      <c r="G30" s="350" t="s">
        <v>120</v>
      </c>
      <c r="H30" s="335">
        <v>0</v>
      </c>
      <c r="I30" s="351">
        <f>10*0.85</f>
        <v>8.5</v>
      </c>
      <c r="J30" s="327"/>
      <c r="K30" s="328">
        <f t="shared" si="0"/>
        <v>8.5</v>
      </c>
    </row>
    <row r="31" spans="1:11" ht="12.75" customHeight="1">
      <c r="A31" s="488"/>
      <c r="B31" s="329"/>
      <c r="C31" s="321"/>
      <c r="D31" s="322">
        <v>2212</v>
      </c>
      <c r="E31" s="312">
        <v>5169</v>
      </c>
      <c r="F31" s="324">
        <v>38100000</v>
      </c>
      <c r="G31" s="353" t="s">
        <v>60</v>
      </c>
      <c r="H31" s="335">
        <v>0</v>
      </c>
      <c r="I31" s="351">
        <v>7.5</v>
      </c>
      <c r="J31" s="327"/>
      <c r="K31" s="328">
        <f t="shared" si="0"/>
        <v>7.5</v>
      </c>
    </row>
    <row r="32" spans="1:11" ht="12.75" customHeight="1">
      <c r="A32" s="488"/>
      <c r="B32" s="333"/>
      <c r="C32" s="334"/>
      <c r="D32" s="322">
        <v>2212</v>
      </c>
      <c r="E32" s="323">
        <v>5169</v>
      </c>
      <c r="F32" s="354">
        <v>38585005</v>
      </c>
      <c r="G32" s="353" t="s">
        <v>60</v>
      </c>
      <c r="H32" s="335">
        <v>0</v>
      </c>
      <c r="I32" s="351">
        <f>50*0.85</f>
        <v>42.5</v>
      </c>
      <c r="J32" s="327"/>
      <c r="K32" s="328">
        <f t="shared" si="0"/>
        <v>42.5</v>
      </c>
    </row>
    <row r="33" spans="1:11" ht="12.75" customHeight="1" thickBot="1">
      <c r="A33" s="488"/>
      <c r="B33" s="333"/>
      <c r="C33" s="338"/>
      <c r="D33" s="322">
        <v>6310</v>
      </c>
      <c r="E33" s="323">
        <v>5163</v>
      </c>
      <c r="F33" s="330"/>
      <c r="G33" s="272" t="s">
        <v>143</v>
      </c>
      <c r="H33" s="7">
        <v>0</v>
      </c>
      <c r="I33" s="335">
        <v>5</v>
      </c>
      <c r="J33" s="4"/>
      <c r="K33" s="328">
        <f t="shared" si="0"/>
        <v>5</v>
      </c>
    </row>
    <row r="34" spans="1:11" ht="12.75" customHeight="1">
      <c r="A34" s="488"/>
      <c r="B34" s="304" t="s">
        <v>4</v>
      </c>
      <c r="C34" s="9" t="s">
        <v>162</v>
      </c>
      <c r="D34" s="10"/>
      <c r="E34" s="317" t="s">
        <v>2</v>
      </c>
      <c r="F34" s="318"/>
      <c r="G34" s="319" t="s">
        <v>163</v>
      </c>
      <c r="H34" s="308">
        <f>SUM(H35:H44)</f>
        <v>0</v>
      </c>
      <c r="I34" s="308">
        <f>SUM(I35:I44)</f>
        <v>36230</v>
      </c>
      <c r="J34" s="308">
        <f>SUM(J35:J44)</f>
        <v>0</v>
      </c>
      <c r="K34" s="11">
        <f>SUM(K35:K44)</f>
        <v>36230</v>
      </c>
    </row>
    <row r="35" spans="1:11" ht="12.75" customHeight="1">
      <c r="A35" s="488"/>
      <c r="B35" s="320"/>
      <c r="C35" s="321"/>
      <c r="D35" s="322">
        <v>2212</v>
      </c>
      <c r="E35" s="323">
        <v>6121</v>
      </c>
      <c r="F35" s="324">
        <v>38100000</v>
      </c>
      <c r="G35" s="325" t="s">
        <v>140</v>
      </c>
      <c r="H35" s="335">
        <v>0</v>
      </c>
      <c r="I35" s="327">
        <v>2675</v>
      </c>
      <c r="J35" s="335"/>
      <c r="K35" s="328">
        <f aca="true" t="shared" si="1" ref="K35:K44">I35+J35</f>
        <v>2675</v>
      </c>
    </row>
    <row r="36" spans="1:11" ht="12.75" customHeight="1">
      <c r="A36" s="488"/>
      <c r="B36" s="329"/>
      <c r="C36" s="321"/>
      <c r="D36" s="322">
        <v>2212</v>
      </c>
      <c r="E36" s="323">
        <v>6121</v>
      </c>
      <c r="F36" s="330" t="s">
        <v>152</v>
      </c>
      <c r="G36" s="325" t="s">
        <v>140</v>
      </c>
      <c r="H36" s="335">
        <v>0</v>
      </c>
      <c r="I36" s="327">
        <f>2675-753.16</f>
        <v>1921.8400000000001</v>
      </c>
      <c r="J36" s="335"/>
      <c r="K36" s="328">
        <f t="shared" si="1"/>
        <v>1921.8400000000001</v>
      </c>
    </row>
    <row r="37" spans="1:11" ht="12.75" customHeight="1">
      <c r="A37" s="488"/>
      <c r="B37" s="329"/>
      <c r="C37" s="321"/>
      <c r="D37" s="322">
        <v>2212</v>
      </c>
      <c r="E37" s="323">
        <v>6121</v>
      </c>
      <c r="F37" s="330" t="s">
        <v>153</v>
      </c>
      <c r="G37" s="325" t="s">
        <v>140</v>
      </c>
      <c r="H37" s="335">
        <v>0</v>
      </c>
      <c r="I37" s="327">
        <f>30315-8535.76</f>
        <v>21779.239999999998</v>
      </c>
      <c r="J37" s="335"/>
      <c r="K37" s="328">
        <f t="shared" si="1"/>
        <v>21779.239999999998</v>
      </c>
    </row>
    <row r="38" spans="1:11" ht="12.75" customHeight="1">
      <c r="A38" s="488"/>
      <c r="B38" s="320"/>
      <c r="C38" s="321"/>
      <c r="D38" s="322">
        <v>2212</v>
      </c>
      <c r="E38" s="323">
        <v>6121</v>
      </c>
      <c r="F38" s="313" t="s">
        <v>158</v>
      </c>
      <c r="G38" s="325" t="s">
        <v>140</v>
      </c>
      <c r="H38" s="7">
        <v>0</v>
      </c>
      <c r="I38" s="347">
        <v>500</v>
      </c>
      <c r="J38" s="348"/>
      <c r="K38" s="328">
        <f>I38+J38</f>
        <v>500</v>
      </c>
    </row>
    <row r="39" spans="1:11" ht="12.75" customHeight="1">
      <c r="A39" s="488"/>
      <c r="B39" s="329"/>
      <c r="C39" s="321"/>
      <c r="D39" s="311">
        <v>2212</v>
      </c>
      <c r="E39" s="312">
        <v>5139</v>
      </c>
      <c r="F39" s="349">
        <v>38100000</v>
      </c>
      <c r="G39" s="350" t="s">
        <v>120</v>
      </c>
      <c r="H39" s="335">
        <v>0</v>
      </c>
      <c r="I39" s="327">
        <v>1.5</v>
      </c>
      <c r="J39" s="335"/>
      <c r="K39" s="328">
        <f t="shared" si="1"/>
        <v>1.5</v>
      </c>
    </row>
    <row r="40" spans="1:11" ht="12.75" customHeight="1">
      <c r="A40" s="488"/>
      <c r="B40" s="329"/>
      <c r="C40" s="321"/>
      <c r="D40" s="322">
        <v>2212</v>
      </c>
      <c r="E40" s="312">
        <v>5139</v>
      </c>
      <c r="F40" s="352">
        <v>38585005</v>
      </c>
      <c r="G40" s="350" t="s">
        <v>120</v>
      </c>
      <c r="H40" s="335">
        <v>0</v>
      </c>
      <c r="I40" s="327">
        <f>10*0.85</f>
        <v>8.5</v>
      </c>
      <c r="J40" s="335"/>
      <c r="K40" s="328">
        <f t="shared" si="1"/>
        <v>8.5</v>
      </c>
    </row>
    <row r="41" spans="1:11" ht="12.75" customHeight="1">
      <c r="A41" s="488"/>
      <c r="B41" s="329"/>
      <c r="C41" s="321"/>
      <c r="D41" s="322">
        <v>2212</v>
      </c>
      <c r="E41" s="312">
        <v>5169</v>
      </c>
      <c r="F41" s="324">
        <v>38100000</v>
      </c>
      <c r="G41" s="353" t="s">
        <v>60</v>
      </c>
      <c r="H41" s="335">
        <v>0</v>
      </c>
      <c r="I41" s="327">
        <v>7.5</v>
      </c>
      <c r="J41" s="335"/>
      <c r="K41" s="328">
        <f t="shared" si="1"/>
        <v>7.5</v>
      </c>
    </row>
    <row r="42" spans="1:11" ht="12.75" customHeight="1">
      <c r="A42" s="488"/>
      <c r="B42" s="329"/>
      <c r="C42" s="321"/>
      <c r="D42" s="322">
        <v>2212</v>
      </c>
      <c r="E42" s="312">
        <v>5169</v>
      </c>
      <c r="F42" s="352">
        <v>38585005</v>
      </c>
      <c r="G42" s="353" t="s">
        <v>60</v>
      </c>
      <c r="H42" s="335">
        <v>0</v>
      </c>
      <c r="I42" s="327">
        <f>50*0.85</f>
        <v>42.5</v>
      </c>
      <c r="J42" s="335"/>
      <c r="K42" s="328">
        <f t="shared" si="1"/>
        <v>42.5</v>
      </c>
    </row>
    <row r="43" spans="1:11" ht="12.75" customHeight="1">
      <c r="A43" s="488"/>
      <c r="B43" s="333"/>
      <c r="C43" s="338"/>
      <c r="D43" s="322">
        <v>6310</v>
      </c>
      <c r="E43" s="323">
        <v>5163</v>
      </c>
      <c r="F43" s="330"/>
      <c r="G43" s="272" t="s">
        <v>143</v>
      </c>
      <c r="H43" s="335">
        <v>0</v>
      </c>
      <c r="I43" s="7">
        <v>5</v>
      </c>
      <c r="J43" s="335"/>
      <c r="K43" s="328">
        <f t="shared" si="1"/>
        <v>5</v>
      </c>
    </row>
    <row r="44" spans="1:11" ht="12.75" customHeight="1" thickBot="1">
      <c r="A44" s="488"/>
      <c r="B44" s="309"/>
      <c r="C44" s="355"/>
      <c r="D44" s="311">
        <v>6402</v>
      </c>
      <c r="E44" s="356">
        <v>5368</v>
      </c>
      <c r="F44" s="357"/>
      <c r="G44" s="358" t="s">
        <v>156</v>
      </c>
      <c r="H44" s="315">
        <v>0</v>
      </c>
      <c r="I44" s="359">
        <v>9288.92</v>
      </c>
      <c r="J44" s="315"/>
      <c r="K44" s="328">
        <f t="shared" si="1"/>
        <v>9288.92</v>
      </c>
    </row>
    <row r="45" spans="1:11" ht="12.75" customHeight="1">
      <c r="A45" s="488"/>
      <c r="B45" s="360" t="s">
        <v>4</v>
      </c>
      <c r="C45" s="9" t="s">
        <v>164</v>
      </c>
      <c r="D45" s="10"/>
      <c r="E45" s="317" t="s">
        <v>2</v>
      </c>
      <c r="F45" s="318"/>
      <c r="G45" s="319" t="s">
        <v>165</v>
      </c>
      <c r="H45" s="308">
        <f>SUM(H46:H46)</f>
        <v>0</v>
      </c>
      <c r="I45" s="11">
        <f>SUM(I46:I46)</f>
        <v>181.7</v>
      </c>
      <c r="J45" s="11">
        <f>SUM(J46:J46)</f>
        <v>0</v>
      </c>
      <c r="K45" s="11">
        <f>SUM(K46:K46)</f>
        <v>181.7</v>
      </c>
    </row>
    <row r="46" spans="1:11" ht="12.75" customHeight="1" thickBot="1">
      <c r="A46" s="488"/>
      <c r="B46" s="361"/>
      <c r="C46" s="362"/>
      <c r="D46" s="17">
        <v>6402</v>
      </c>
      <c r="E46" s="363">
        <v>5368</v>
      </c>
      <c r="F46" s="270"/>
      <c r="G46" s="273" t="s">
        <v>156</v>
      </c>
      <c r="H46" s="15">
        <v>0</v>
      </c>
      <c r="I46" s="359">
        <v>181.7</v>
      </c>
      <c r="J46" s="364"/>
      <c r="K46" s="365">
        <f>I46+J46</f>
        <v>181.7</v>
      </c>
    </row>
    <row r="47" spans="1:11" ht="12.75" customHeight="1">
      <c r="A47" s="488"/>
      <c r="B47" s="366" t="s">
        <v>4</v>
      </c>
      <c r="C47" s="367" t="s">
        <v>166</v>
      </c>
      <c r="D47" s="368"/>
      <c r="E47" s="369" t="s">
        <v>2</v>
      </c>
      <c r="F47" s="370"/>
      <c r="G47" s="371" t="s">
        <v>167</v>
      </c>
      <c r="H47" s="372">
        <f>SUM(H48:H48)</f>
        <v>0</v>
      </c>
      <c r="I47" s="372">
        <f>SUM(I48:I48)</f>
        <v>2.17</v>
      </c>
      <c r="J47" s="373">
        <f>SUM(J48:J48)</f>
        <v>0</v>
      </c>
      <c r="K47" s="373">
        <f>SUM(K48:K48)</f>
        <v>2.17</v>
      </c>
    </row>
    <row r="48" spans="1:11" ht="12.75" customHeight="1" thickBot="1">
      <c r="A48" s="488"/>
      <c r="B48" s="309"/>
      <c r="C48" s="310"/>
      <c r="D48" s="311">
        <v>6409</v>
      </c>
      <c r="E48" s="312">
        <v>5363</v>
      </c>
      <c r="F48" s="313"/>
      <c r="G48" s="314" t="s">
        <v>142</v>
      </c>
      <c r="H48" s="16">
        <v>0</v>
      </c>
      <c r="I48" s="15">
        <v>2.17</v>
      </c>
      <c r="J48" s="15"/>
      <c r="K48" s="316">
        <f>I48+J48</f>
        <v>2.17</v>
      </c>
    </row>
    <row r="49" spans="1:11" ht="26.25" customHeight="1">
      <c r="A49" s="488"/>
      <c r="B49" s="304" t="s">
        <v>4</v>
      </c>
      <c r="C49" s="9" t="s">
        <v>168</v>
      </c>
      <c r="D49" s="10"/>
      <c r="E49" s="317" t="s">
        <v>2</v>
      </c>
      <c r="F49" s="318"/>
      <c r="G49" s="374" t="s">
        <v>61</v>
      </c>
      <c r="H49" s="308">
        <f>SUM(H50:H59)</f>
        <v>14521</v>
      </c>
      <c r="I49" s="308">
        <f>SUM(I50:I59)</f>
        <v>44942.932</v>
      </c>
      <c r="J49" s="308">
        <f>SUM(J50:J59)</f>
        <v>82</v>
      </c>
      <c r="K49" s="11">
        <f>SUM(K50:K59)</f>
        <v>45024.932</v>
      </c>
    </row>
    <row r="50" spans="1:11" ht="12.75" customHeight="1">
      <c r="A50" s="488"/>
      <c r="B50" s="320"/>
      <c r="C50" s="321"/>
      <c r="D50" s="322">
        <v>2212</v>
      </c>
      <c r="E50" s="323">
        <v>6121</v>
      </c>
      <c r="F50" s="324">
        <v>38100000</v>
      </c>
      <c r="G50" s="272" t="s">
        <v>140</v>
      </c>
      <c r="H50" s="335">
        <v>2177</v>
      </c>
      <c r="I50" s="7">
        <f>2177+3860-13</f>
        <v>6024</v>
      </c>
      <c r="J50" s="327"/>
      <c r="K50" s="328">
        <f aca="true" t="shared" si="2" ref="K50:K59">I50+J50</f>
        <v>6024</v>
      </c>
    </row>
    <row r="51" spans="1:11" ht="12.75" customHeight="1">
      <c r="A51" s="488"/>
      <c r="B51" s="329"/>
      <c r="C51" s="321"/>
      <c r="D51" s="311">
        <v>2212</v>
      </c>
      <c r="E51" s="312">
        <v>6121</v>
      </c>
      <c r="F51" s="330" t="s">
        <v>153</v>
      </c>
      <c r="G51" s="272" t="s">
        <v>140</v>
      </c>
      <c r="H51" s="274">
        <v>12339</v>
      </c>
      <c r="I51" s="16">
        <f>12339+21870-66</f>
        <v>34143</v>
      </c>
      <c r="J51" s="327"/>
      <c r="K51" s="328">
        <f t="shared" si="2"/>
        <v>34143</v>
      </c>
    </row>
    <row r="52" spans="1:11" ht="12.75" customHeight="1">
      <c r="A52" s="488"/>
      <c r="B52" s="320"/>
      <c r="C52" s="321"/>
      <c r="D52" s="322">
        <v>2212</v>
      </c>
      <c r="E52" s="323">
        <v>6121</v>
      </c>
      <c r="F52" s="313" t="s">
        <v>158</v>
      </c>
      <c r="G52" s="325" t="s">
        <v>140</v>
      </c>
      <c r="H52" s="7">
        <v>0</v>
      </c>
      <c r="I52" s="348">
        <f>3738+700</f>
        <v>4438</v>
      </c>
      <c r="J52" s="348"/>
      <c r="K52" s="328">
        <f t="shared" si="2"/>
        <v>4438</v>
      </c>
    </row>
    <row r="53" spans="1:11" ht="12.75" customHeight="1">
      <c r="A53" s="488"/>
      <c r="B53" s="320"/>
      <c r="C53" s="321"/>
      <c r="D53" s="311">
        <v>2212</v>
      </c>
      <c r="E53" s="312">
        <v>5139</v>
      </c>
      <c r="F53" s="349">
        <v>38100000</v>
      </c>
      <c r="G53" s="350" t="s">
        <v>120</v>
      </c>
      <c r="H53" s="7">
        <v>0</v>
      </c>
      <c r="I53" s="440">
        <v>4</v>
      </c>
      <c r="J53" s="348"/>
      <c r="K53" s="328">
        <f t="shared" si="2"/>
        <v>4</v>
      </c>
    </row>
    <row r="54" spans="1:11" ht="12.75" customHeight="1">
      <c r="A54" s="488"/>
      <c r="B54" s="320"/>
      <c r="C54" s="321"/>
      <c r="D54" s="322">
        <v>2212</v>
      </c>
      <c r="E54" s="312">
        <v>5139</v>
      </c>
      <c r="F54" s="352">
        <v>38585005</v>
      </c>
      <c r="G54" s="350" t="s">
        <v>120</v>
      </c>
      <c r="H54" s="7">
        <v>0</v>
      </c>
      <c r="I54" s="440">
        <v>19</v>
      </c>
      <c r="J54" s="348"/>
      <c r="K54" s="328">
        <f t="shared" si="2"/>
        <v>19</v>
      </c>
    </row>
    <row r="55" spans="1:11" ht="12.75" customHeight="1">
      <c r="A55" s="488"/>
      <c r="B55" s="320"/>
      <c r="C55" s="321"/>
      <c r="D55" s="322">
        <v>2212</v>
      </c>
      <c r="E55" s="312">
        <v>5169</v>
      </c>
      <c r="F55" s="324">
        <v>38100000</v>
      </c>
      <c r="G55" s="353" t="s">
        <v>60</v>
      </c>
      <c r="H55" s="7">
        <v>0</v>
      </c>
      <c r="I55" s="440">
        <v>9</v>
      </c>
      <c r="J55" s="348"/>
      <c r="K55" s="328">
        <f t="shared" si="2"/>
        <v>9</v>
      </c>
    </row>
    <row r="56" spans="1:11" ht="12.75" customHeight="1">
      <c r="A56" s="488"/>
      <c r="B56" s="320"/>
      <c r="C56" s="321"/>
      <c r="D56" s="322">
        <v>2212</v>
      </c>
      <c r="E56" s="323">
        <v>5169</v>
      </c>
      <c r="F56" s="354">
        <v>38585005</v>
      </c>
      <c r="G56" s="353" t="s">
        <v>60</v>
      </c>
      <c r="H56" s="7">
        <v>0</v>
      </c>
      <c r="I56" s="440">
        <v>47</v>
      </c>
      <c r="J56" s="348"/>
      <c r="K56" s="328">
        <f t="shared" si="2"/>
        <v>47</v>
      </c>
    </row>
    <row r="57" spans="1:11" ht="12.75" customHeight="1">
      <c r="A57" s="488"/>
      <c r="B57" s="333"/>
      <c r="C57" s="338"/>
      <c r="D57" s="322">
        <v>6310</v>
      </c>
      <c r="E57" s="323">
        <v>5163</v>
      </c>
      <c r="F57" s="313" t="s">
        <v>158</v>
      </c>
      <c r="G57" s="272" t="s">
        <v>143</v>
      </c>
      <c r="H57" s="335">
        <v>5</v>
      </c>
      <c r="I57" s="7">
        <f>5+5-6</f>
        <v>4</v>
      </c>
      <c r="J57" s="337"/>
      <c r="K57" s="328">
        <f t="shared" si="2"/>
        <v>4</v>
      </c>
    </row>
    <row r="58" spans="1:11" ht="12.75" customHeight="1">
      <c r="A58" s="488"/>
      <c r="B58" s="333"/>
      <c r="C58" s="338"/>
      <c r="D58" s="322">
        <v>6402</v>
      </c>
      <c r="E58" s="339">
        <v>5363</v>
      </c>
      <c r="F58" s="340"/>
      <c r="G58" s="272" t="s">
        <v>142</v>
      </c>
      <c r="H58" s="274">
        <v>0</v>
      </c>
      <c r="I58" s="346">
        <v>254.932</v>
      </c>
      <c r="J58" s="346"/>
      <c r="K58" s="316">
        <f t="shared" si="2"/>
        <v>254.932</v>
      </c>
    </row>
    <row r="59" spans="1:11" ht="12.75" customHeight="1" thickBot="1">
      <c r="A59" s="488"/>
      <c r="B59" s="342"/>
      <c r="C59" s="343" t="s">
        <v>318</v>
      </c>
      <c r="D59" s="17">
        <v>2212</v>
      </c>
      <c r="E59" s="344">
        <v>6351</v>
      </c>
      <c r="F59" s="270" t="s">
        <v>158</v>
      </c>
      <c r="G59" s="345" t="s">
        <v>159</v>
      </c>
      <c r="H59" s="315">
        <v>0</v>
      </c>
      <c r="I59" s="274">
        <v>0</v>
      </c>
      <c r="J59" s="16">
        <v>82</v>
      </c>
      <c r="K59" s="316">
        <f t="shared" si="2"/>
        <v>82</v>
      </c>
    </row>
    <row r="60" spans="1:11" ht="12.75" customHeight="1">
      <c r="A60" s="488"/>
      <c r="B60" s="360" t="s">
        <v>4</v>
      </c>
      <c r="C60" s="9" t="s">
        <v>169</v>
      </c>
      <c r="D60" s="10"/>
      <c r="E60" s="317" t="s">
        <v>2</v>
      </c>
      <c r="F60" s="318"/>
      <c r="G60" s="319" t="s">
        <v>170</v>
      </c>
      <c r="H60" s="308">
        <f>SUM(H61:H68)</f>
        <v>0</v>
      </c>
      <c r="I60" s="11">
        <f>SUM(I61:I68)</f>
        <v>32440</v>
      </c>
      <c r="J60" s="11">
        <f>SUM(J61:J68)</f>
        <v>0</v>
      </c>
      <c r="K60" s="11">
        <f>SUM(K61:K68)</f>
        <v>32440</v>
      </c>
    </row>
    <row r="61" spans="1:11" ht="12.75" customHeight="1">
      <c r="A61" s="488"/>
      <c r="B61" s="375"/>
      <c r="C61" s="321"/>
      <c r="D61" s="322">
        <v>2212</v>
      </c>
      <c r="E61" s="323">
        <v>6121</v>
      </c>
      <c r="F61" s="324">
        <v>38100000</v>
      </c>
      <c r="G61" s="325" t="s">
        <v>140</v>
      </c>
      <c r="H61" s="335">
        <v>0</v>
      </c>
      <c r="I61" s="7">
        <f>4850-9-4</f>
        <v>4837</v>
      </c>
      <c r="J61" s="376"/>
      <c r="K61" s="328">
        <f aca="true" t="shared" si="3" ref="K61:K68">I61+J61</f>
        <v>4837</v>
      </c>
    </row>
    <row r="62" spans="1:11" ht="12.75" customHeight="1">
      <c r="A62" s="488"/>
      <c r="B62" s="377"/>
      <c r="C62" s="321"/>
      <c r="D62" s="311">
        <v>2212</v>
      </c>
      <c r="E62" s="312">
        <v>6121</v>
      </c>
      <c r="F62" s="330" t="s">
        <v>153</v>
      </c>
      <c r="G62" s="325" t="s">
        <v>140</v>
      </c>
      <c r="H62" s="274">
        <v>0</v>
      </c>
      <c r="I62" s="16">
        <f>27485-51-19</f>
        <v>27415</v>
      </c>
      <c r="J62" s="376"/>
      <c r="K62" s="328">
        <f t="shared" si="3"/>
        <v>27415</v>
      </c>
    </row>
    <row r="63" spans="1:11" ht="12.75" customHeight="1">
      <c r="A63" s="488"/>
      <c r="B63" s="320"/>
      <c r="C63" s="321"/>
      <c r="D63" s="322">
        <v>2212</v>
      </c>
      <c r="E63" s="323">
        <v>6121</v>
      </c>
      <c r="F63" s="313" t="s">
        <v>158</v>
      </c>
      <c r="G63" s="325" t="s">
        <v>140</v>
      </c>
      <c r="H63" s="335">
        <v>0</v>
      </c>
      <c r="I63" s="348">
        <v>100</v>
      </c>
      <c r="J63" s="348"/>
      <c r="K63" s="328">
        <f t="shared" si="3"/>
        <v>100</v>
      </c>
    </row>
    <row r="64" spans="1:11" ht="12.75" customHeight="1">
      <c r="A64" s="488"/>
      <c r="B64" s="320"/>
      <c r="C64" s="321"/>
      <c r="D64" s="311">
        <v>2212</v>
      </c>
      <c r="E64" s="312">
        <v>5139</v>
      </c>
      <c r="F64" s="349">
        <v>38100000</v>
      </c>
      <c r="G64" s="350" t="s">
        <v>120</v>
      </c>
      <c r="H64" s="7">
        <v>0</v>
      </c>
      <c r="I64" s="440">
        <v>4</v>
      </c>
      <c r="J64" s="348"/>
      <c r="K64" s="328">
        <f t="shared" si="3"/>
        <v>4</v>
      </c>
    </row>
    <row r="65" spans="1:11" ht="12.75" customHeight="1">
      <c r="A65" s="488"/>
      <c r="B65" s="320"/>
      <c r="C65" s="321"/>
      <c r="D65" s="322">
        <v>2212</v>
      </c>
      <c r="E65" s="312">
        <v>5139</v>
      </c>
      <c r="F65" s="352">
        <v>38585005</v>
      </c>
      <c r="G65" s="350" t="s">
        <v>120</v>
      </c>
      <c r="H65" s="7">
        <v>0</v>
      </c>
      <c r="I65" s="440">
        <v>19</v>
      </c>
      <c r="J65" s="348"/>
      <c r="K65" s="328">
        <f t="shared" si="3"/>
        <v>19</v>
      </c>
    </row>
    <row r="66" spans="1:11" ht="12.75" customHeight="1">
      <c r="A66" s="488"/>
      <c r="B66" s="329"/>
      <c r="C66" s="321"/>
      <c r="D66" s="322">
        <v>2212</v>
      </c>
      <c r="E66" s="312">
        <v>5169</v>
      </c>
      <c r="F66" s="324">
        <v>38100000</v>
      </c>
      <c r="G66" s="353" t="s">
        <v>60</v>
      </c>
      <c r="H66" s="335">
        <v>0</v>
      </c>
      <c r="I66" s="7">
        <v>9</v>
      </c>
      <c r="J66" s="378"/>
      <c r="K66" s="328">
        <f t="shared" si="3"/>
        <v>9</v>
      </c>
    </row>
    <row r="67" spans="1:11" ht="12.75" customHeight="1">
      <c r="A67" s="488"/>
      <c r="B67" s="333"/>
      <c r="C67" s="334"/>
      <c r="D67" s="322">
        <v>2212</v>
      </c>
      <c r="E67" s="323">
        <v>5169</v>
      </c>
      <c r="F67" s="354">
        <v>38585005</v>
      </c>
      <c r="G67" s="353" t="s">
        <v>60</v>
      </c>
      <c r="H67" s="335">
        <v>0</v>
      </c>
      <c r="I67" s="7">
        <v>51</v>
      </c>
      <c r="J67" s="348"/>
      <c r="K67" s="328">
        <f t="shared" si="3"/>
        <v>51</v>
      </c>
    </row>
    <row r="68" spans="1:11" ht="12.75" customHeight="1" thickBot="1">
      <c r="A68" s="488"/>
      <c r="B68" s="379"/>
      <c r="C68" s="12"/>
      <c r="D68" s="13">
        <v>6310</v>
      </c>
      <c r="E68" s="331">
        <v>5163</v>
      </c>
      <c r="F68" s="14"/>
      <c r="G68" s="332" t="s">
        <v>143</v>
      </c>
      <c r="H68" s="15">
        <v>0</v>
      </c>
      <c r="I68" s="4">
        <v>5</v>
      </c>
      <c r="J68" s="454"/>
      <c r="K68" s="365">
        <f t="shared" si="3"/>
        <v>5</v>
      </c>
    </row>
    <row r="69" spans="1:11" ht="26.25" customHeight="1">
      <c r="A69" s="488"/>
      <c r="B69" s="304" t="s">
        <v>4</v>
      </c>
      <c r="C69" s="9" t="s">
        <v>171</v>
      </c>
      <c r="D69" s="10"/>
      <c r="E69" s="317" t="s">
        <v>2</v>
      </c>
      <c r="F69" s="318"/>
      <c r="G69" s="374" t="s">
        <v>172</v>
      </c>
      <c r="H69" s="308">
        <f>SUM(H70:H71)</f>
        <v>148</v>
      </c>
      <c r="I69" s="11">
        <f>SUM(I70:I71)</f>
        <v>148</v>
      </c>
      <c r="J69" s="11">
        <f>SUM(J70:J71)</f>
        <v>0</v>
      </c>
      <c r="K69" s="11">
        <f>SUM(K70:K71)</f>
        <v>148</v>
      </c>
    </row>
    <row r="70" spans="1:11" ht="12.75" customHeight="1">
      <c r="A70" s="488"/>
      <c r="B70" s="320"/>
      <c r="C70" s="321"/>
      <c r="D70" s="322">
        <v>2299</v>
      </c>
      <c r="E70" s="322">
        <v>5213</v>
      </c>
      <c r="F70" s="338">
        <v>38100000</v>
      </c>
      <c r="G70" s="325" t="s">
        <v>173</v>
      </c>
      <c r="H70" s="335">
        <v>40</v>
      </c>
      <c r="I70" s="327">
        <v>40</v>
      </c>
      <c r="J70" s="327"/>
      <c r="K70" s="328">
        <f aca="true" t="shared" si="4" ref="K70:K77">I70+J70</f>
        <v>40</v>
      </c>
    </row>
    <row r="71" spans="1:11" ht="12.75" customHeight="1" thickBot="1">
      <c r="A71" s="488"/>
      <c r="B71" s="329"/>
      <c r="C71" s="321"/>
      <c r="D71" s="322">
        <v>2299</v>
      </c>
      <c r="E71" s="322">
        <v>6313</v>
      </c>
      <c r="F71" s="338">
        <v>38100000</v>
      </c>
      <c r="G71" s="325" t="s">
        <v>174</v>
      </c>
      <c r="H71" s="274">
        <v>108</v>
      </c>
      <c r="I71" s="327">
        <v>108</v>
      </c>
      <c r="J71" s="327"/>
      <c r="K71" s="328">
        <f t="shared" si="4"/>
        <v>108</v>
      </c>
    </row>
    <row r="72" spans="1:11" ht="26.25" customHeight="1">
      <c r="A72" s="488"/>
      <c r="B72" s="360" t="s">
        <v>4</v>
      </c>
      <c r="C72" s="9" t="s">
        <v>175</v>
      </c>
      <c r="D72" s="10"/>
      <c r="E72" s="317" t="s">
        <v>2</v>
      </c>
      <c r="F72" s="318"/>
      <c r="G72" s="374" t="s">
        <v>176</v>
      </c>
      <c r="H72" s="308">
        <f>SUM(H73:H74)</f>
        <v>840</v>
      </c>
      <c r="I72" s="11">
        <f>SUM(I73:I74)</f>
        <v>8894</v>
      </c>
      <c r="J72" s="11">
        <f>SUM(J73:J74)</f>
        <v>0</v>
      </c>
      <c r="K72" s="11">
        <f>SUM(K73:K74)</f>
        <v>8894</v>
      </c>
    </row>
    <row r="73" spans="1:11" ht="12.75" customHeight="1">
      <c r="A73" s="488"/>
      <c r="B73" s="375"/>
      <c r="C73" s="321"/>
      <c r="D73" s="322">
        <v>2299</v>
      </c>
      <c r="E73" s="322">
        <v>5613</v>
      </c>
      <c r="F73" s="338">
        <v>38100000</v>
      </c>
      <c r="G73" s="325" t="s">
        <v>177</v>
      </c>
      <c r="H73" s="335">
        <v>225</v>
      </c>
      <c r="I73" s="327">
        <f>225+2162</f>
        <v>2387</v>
      </c>
      <c r="J73" s="327"/>
      <c r="K73" s="328">
        <f t="shared" si="4"/>
        <v>2387</v>
      </c>
    </row>
    <row r="74" spans="1:11" ht="12.75" customHeight="1" thickBot="1">
      <c r="A74" s="488"/>
      <c r="B74" s="361"/>
      <c r="C74" s="380"/>
      <c r="D74" s="13">
        <v>2299</v>
      </c>
      <c r="E74" s="13">
        <v>6413</v>
      </c>
      <c r="F74" s="12">
        <v>38100000</v>
      </c>
      <c r="G74" s="381" t="s">
        <v>178</v>
      </c>
      <c r="H74" s="15">
        <v>615</v>
      </c>
      <c r="I74" s="382">
        <f>615+5892</f>
        <v>6507</v>
      </c>
      <c r="J74" s="382"/>
      <c r="K74" s="365">
        <f t="shared" si="4"/>
        <v>6507</v>
      </c>
    </row>
    <row r="75" spans="1:11" ht="26.25" customHeight="1">
      <c r="A75" s="488"/>
      <c r="B75" s="360" t="s">
        <v>4</v>
      </c>
      <c r="C75" s="9" t="s">
        <v>179</v>
      </c>
      <c r="D75" s="10"/>
      <c r="E75" s="317" t="s">
        <v>2</v>
      </c>
      <c r="F75" s="318"/>
      <c r="G75" s="374" t="s">
        <v>180</v>
      </c>
      <c r="H75" s="308">
        <f>SUM(H76:H77)</f>
        <v>208</v>
      </c>
      <c r="I75" s="11">
        <f>SUM(I76:I77)</f>
        <v>2198</v>
      </c>
      <c r="J75" s="11">
        <f>SUM(J76:J77)</f>
        <v>0</v>
      </c>
      <c r="K75" s="11">
        <f>SUM(K76:K77)</f>
        <v>2198</v>
      </c>
    </row>
    <row r="76" spans="1:11" ht="12.75" customHeight="1">
      <c r="A76" s="488"/>
      <c r="B76" s="375"/>
      <c r="C76" s="321"/>
      <c r="D76" s="322">
        <v>2299</v>
      </c>
      <c r="E76" s="322">
        <v>5613</v>
      </c>
      <c r="F76" s="383" t="s">
        <v>158</v>
      </c>
      <c r="G76" s="325" t="s">
        <v>177</v>
      </c>
      <c r="H76" s="335">
        <v>56</v>
      </c>
      <c r="I76" s="327">
        <f>56+534</f>
        <v>590</v>
      </c>
      <c r="J76" s="327"/>
      <c r="K76" s="328">
        <f t="shared" si="4"/>
        <v>590</v>
      </c>
    </row>
    <row r="77" spans="1:11" ht="12.75" customHeight="1" thickBot="1">
      <c r="A77" s="488"/>
      <c r="B77" s="361"/>
      <c r="C77" s="380"/>
      <c r="D77" s="13">
        <v>2299</v>
      </c>
      <c r="E77" s="13">
        <v>6413</v>
      </c>
      <c r="F77" s="384" t="s">
        <v>158</v>
      </c>
      <c r="G77" s="381" t="s">
        <v>178</v>
      </c>
      <c r="H77" s="15">
        <v>152</v>
      </c>
      <c r="I77" s="382">
        <f>152+1456</f>
        <v>1608</v>
      </c>
      <c r="J77" s="382"/>
      <c r="K77" s="365">
        <f t="shared" si="4"/>
        <v>1608</v>
      </c>
    </row>
    <row r="78" spans="1:11" s="387" customFormat="1" ht="12" customHeight="1">
      <c r="A78" s="488"/>
      <c r="B78" s="385" t="s">
        <v>4</v>
      </c>
      <c r="C78" s="9" t="s">
        <v>181</v>
      </c>
      <c r="D78" s="10"/>
      <c r="E78" s="317" t="s">
        <v>2</v>
      </c>
      <c r="F78" s="318"/>
      <c r="G78" s="386" t="s">
        <v>182</v>
      </c>
      <c r="H78" s="308">
        <f>SUM(H79:H80)</f>
        <v>0</v>
      </c>
      <c r="I78" s="11">
        <f>SUM(I79:I80)</f>
        <v>5351</v>
      </c>
      <c r="J78" s="11">
        <f>SUM(J79:J80)</f>
        <v>0</v>
      </c>
      <c r="K78" s="11">
        <f>SUM(K79:K80)</f>
        <v>5351</v>
      </c>
    </row>
    <row r="79" spans="1:11" s="387" customFormat="1" ht="12" customHeight="1">
      <c r="A79" s="488"/>
      <c r="B79" s="388"/>
      <c r="C79" s="334"/>
      <c r="D79" s="322">
        <v>2212</v>
      </c>
      <c r="E79" s="323">
        <v>6121</v>
      </c>
      <c r="F79" s="330" t="s">
        <v>153</v>
      </c>
      <c r="G79" s="389" t="s">
        <v>140</v>
      </c>
      <c r="H79" s="7">
        <v>0</v>
      </c>
      <c r="I79" s="7">
        <f>1350+4000</f>
        <v>5350</v>
      </c>
      <c r="J79" s="7"/>
      <c r="K79" s="7">
        <f>I79+J79</f>
        <v>5350</v>
      </c>
    </row>
    <row r="80" spans="1:11" ht="12.75" customHeight="1" thickBot="1">
      <c r="A80" s="488"/>
      <c r="B80" s="361"/>
      <c r="C80" s="12"/>
      <c r="D80" s="13">
        <v>6310</v>
      </c>
      <c r="E80" s="331">
        <v>5163</v>
      </c>
      <c r="F80" s="14" t="s">
        <v>158</v>
      </c>
      <c r="G80" s="332" t="s">
        <v>143</v>
      </c>
      <c r="H80" s="15">
        <v>0</v>
      </c>
      <c r="I80" s="4">
        <v>1</v>
      </c>
      <c r="J80" s="4"/>
      <c r="K80" s="365">
        <f>I80+J80</f>
        <v>1</v>
      </c>
    </row>
    <row r="81" spans="1:11" s="387" customFormat="1" ht="12" customHeight="1">
      <c r="A81" s="488"/>
      <c r="B81" s="385" t="s">
        <v>4</v>
      </c>
      <c r="C81" s="9" t="s">
        <v>183</v>
      </c>
      <c r="D81" s="10"/>
      <c r="E81" s="317" t="s">
        <v>2</v>
      </c>
      <c r="F81" s="318"/>
      <c r="G81" s="386" t="s">
        <v>184</v>
      </c>
      <c r="H81" s="308">
        <f>SUM(H82:H83)</f>
        <v>0</v>
      </c>
      <c r="I81" s="11">
        <f>SUM(I82:I83)</f>
        <v>5751</v>
      </c>
      <c r="J81" s="11">
        <f>SUM(J82:J83)</f>
        <v>0</v>
      </c>
      <c r="K81" s="11">
        <f>SUM(K82:K83)</f>
        <v>5751</v>
      </c>
    </row>
    <row r="82" spans="1:11" s="387" customFormat="1" ht="12" customHeight="1">
      <c r="A82" s="488"/>
      <c r="B82" s="388"/>
      <c r="C82" s="334"/>
      <c r="D82" s="322">
        <v>2212</v>
      </c>
      <c r="E82" s="323">
        <v>6121</v>
      </c>
      <c r="F82" s="330" t="s">
        <v>153</v>
      </c>
      <c r="G82" s="389" t="s">
        <v>140</v>
      </c>
      <c r="H82" s="7">
        <v>0</v>
      </c>
      <c r="I82" s="7">
        <f>1350+2000+2400</f>
        <v>5750</v>
      </c>
      <c r="J82" s="7"/>
      <c r="K82" s="7">
        <f>I82+J82</f>
        <v>5750</v>
      </c>
    </row>
    <row r="83" spans="1:11" ht="12.75" customHeight="1" thickBot="1">
      <c r="A83" s="488"/>
      <c r="B83" s="390"/>
      <c r="C83" s="391"/>
      <c r="D83" s="17">
        <v>6310</v>
      </c>
      <c r="E83" s="344">
        <v>5163</v>
      </c>
      <c r="F83" s="392" t="s">
        <v>158</v>
      </c>
      <c r="G83" s="273" t="s">
        <v>143</v>
      </c>
      <c r="H83" s="315">
        <v>0</v>
      </c>
      <c r="I83" s="5">
        <v>1</v>
      </c>
      <c r="J83" s="5"/>
      <c r="K83" s="393">
        <f>I83+J83</f>
        <v>1</v>
      </c>
    </row>
    <row r="84" spans="1:11" s="387" customFormat="1" ht="12" customHeight="1">
      <c r="A84" s="488"/>
      <c r="B84" s="385" t="s">
        <v>4</v>
      </c>
      <c r="C84" s="9" t="s">
        <v>185</v>
      </c>
      <c r="D84" s="10"/>
      <c r="E84" s="317" t="s">
        <v>2</v>
      </c>
      <c r="F84" s="318"/>
      <c r="G84" s="386" t="s">
        <v>186</v>
      </c>
      <c r="H84" s="308">
        <f>SUM(H85:H87)</f>
        <v>0</v>
      </c>
      <c r="I84" s="11">
        <f>SUM(I85:I87)</f>
        <v>19501</v>
      </c>
      <c r="J84" s="308">
        <f>SUM(J85:J87)</f>
        <v>0</v>
      </c>
      <c r="K84" s="11">
        <f>SUM(K85:K87)</f>
        <v>19501</v>
      </c>
    </row>
    <row r="85" spans="1:11" ht="12.75" customHeight="1">
      <c r="A85" s="488"/>
      <c r="B85" s="320"/>
      <c r="C85" s="321"/>
      <c r="D85" s="322">
        <v>2212</v>
      </c>
      <c r="E85" s="323">
        <v>6121</v>
      </c>
      <c r="F85" s="383" t="s">
        <v>158</v>
      </c>
      <c r="G85" s="325" t="s">
        <v>140</v>
      </c>
      <c r="H85" s="7">
        <v>0</v>
      </c>
      <c r="I85" s="326">
        <v>1500</v>
      </c>
      <c r="J85" s="327"/>
      <c r="K85" s="328">
        <f>I85+J85</f>
        <v>1500</v>
      </c>
    </row>
    <row r="86" spans="1:12" s="387" customFormat="1" ht="12" customHeight="1">
      <c r="A86" s="488"/>
      <c r="B86" s="394"/>
      <c r="C86" s="321"/>
      <c r="D86" s="322">
        <v>2212</v>
      </c>
      <c r="E86" s="323">
        <v>6121</v>
      </c>
      <c r="F86" s="330" t="s">
        <v>153</v>
      </c>
      <c r="G86" s="395" t="s">
        <v>140</v>
      </c>
      <c r="H86" s="7">
        <v>0</v>
      </c>
      <c r="I86" s="7">
        <f>2000+8000+21000-13000</f>
        <v>18000</v>
      </c>
      <c r="J86" s="7"/>
      <c r="K86" s="16">
        <f>I86+J86</f>
        <v>18000</v>
      </c>
      <c r="L86" s="396"/>
    </row>
    <row r="87" spans="1:11" ht="12.75" customHeight="1" thickBot="1">
      <c r="A87" s="488"/>
      <c r="B87" s="390"/>
      <c r="C87" s="391"/>
      <c r="D87" s="17">
        <v>6310</v>
      </c>
      <c r="E87" s="344">
        <v>5163</v>
      </c>
      <c r="F87" s="392" t="s">
        <v>158</v>
      </c>
      <c r="G87" s="273" t="s">
        <v>143</v>
      </c>
      <c r="H87" s="315">
        <v>0</v>
      </c>
      <c r="I87" s="5">
        <v>1</v>
      </c>
      <c r="J87" s="5"/>
      <c r="K87" s="393">
        <f>I87+J87</f>
        <v>1</v>
      </c>
    </row>
    <row r="88" spans="1:11" s="387" customFormat="1" ht="12" customHeight="1">
      <c r="A88" s="488"/>
      <c r="B88" s="385" t="s">
        <v>4</v>
      </c>
      <c r="C88" s="9" t="s">
        <v>187</v>
      </c>
      <c r="D88" s="10"/>
      <c r="E88" s="317" t="s">
        <v>2</v>
      </c>
      <c r="F88" s="318"/>
      <c r="G88" s="386" t="s">
        <v>188</v>
      </c>
      <c r="H88" s="308">
        <f>SUM(H89:H90)</f>
        <v>0</v>
      </c>
      <c r="I88" s="11">
        <f>SUM(I89:I90)</f>
        <v>6301</v>
      </c>
      <c r="J88" s="11">
        <f>SUM(J89:J90)</f>
        <v>0</v>
      </c>
      <c r="K88" s="11">
        <f>SUM(K89:K90)</f>
        <v>6301</v>
      </c>
    </row>
    <row r="89" spans="1:11" s="387" customFormat="1" ht="12" customHeight="1">
      <c r="A89" s="488"/>
      <c r="B89" s="388"/>
      <c r="C89" s="334"/>
      <c r="D89" s="322">
        <v>2212</v>
      </c>
      <c r="E89" s="323">
        <v>6121</v>
      </c>
      <c r="F89" s="330" t="s">
        <v>153</v>
      </c>
      <c r="G89" s="389" t="s">
        <v>140</v>
      </c>
      <c r="H89" s="7">
        <v>0</v>
      </c>
      <c r="I89" s="7">
        <f>1300+5000</f>
        <v>6300</v>
      </c>
      <c r="J89" s="7"/>
      <c r="K89" s="7">
        <f>I89+J89</f>
        <v>6300</v>
      </c>
    </row>
    <row r="90" spans="1:11" ht="12.75" customHeight="1" thickBot="1">
      <c r="A90" s="488"/>
      <c r="B90" s="390"/>
      <c r="C90" s="391"/>
      <c r="D90" s="17">
        <v>6310</v>
      </c>
      <c r="E90" s="344">
        <v>5163</v>
      </c>
      <c r="F90" s="392" t="s">
        <v>158</v>
      </c>
      <c r="G90" s="273" t="s">
        <v>143</v>
      </c>
      <c r="H90" s="315">
        <v>0</v>
      </c>
      <c r="I90" s="5">
        <v>1</v>
      </c>
      <c r="J90" s="5"/>
      <c r="K90" s="393">
        <f>I90+J90</f>
        <v>1</v>
      </c>
    </row>
    <row r="91" spans="1:11" s="387" customFormat="1" ht="12" customHeight="1">
      <c r="A91" s="488"/>
      <c r="B91" s="385" t="s">
        <v>4</v>
      </c>
      <c r="C91" s="9" t="s">
        <v>189</v>
      </c>
      <c r="D91" s="10"/>
      <c r="E91" s="317" t="s">
        <v>2</v>
      </c>
      <c r="F91" s="318"/>
      <c r="G91" s="386" t="s">
        <v>190</v>
      </c>
      <c r="H91" s="308">
        <f>SUM(H92:H93)</f>
        <v>0</v>
      </c>
      <c r="I91" s="11">
        <f>SUM(I92:I93)</f>
        <v>10001</v>
      </c>
      <c r="J91" s="11">
        <f>SUM(J92:J93)</f>
        <v>0</v>
      </c>
      <c r="K91" s="11">
        <f>SUM(K92:K93)</f>
        <v>10001</v>
      </c>
    </row>
    <row r="92" spans="1:11" s="387" customFormat="1" ht="12" customHeight="1">
      <c r="A92" s="488"/>
      <c r="B92" s="388"/>
      <c r="C92" s="334"/>
      <c r="D92" s="322">
        <v>2212</v>
      </c>
      <c r="E92" s="323">
        <v>6121</v>
      </c>
      <c r="F92" s="330" t="s">
        <v>153</v>
      </c>
      <c r="G92" s="389" t="s">
        <v>140</v>
      </c>
      <c r="H92" s="7">
        <v>0</v>
      </c>
      <c r="I92" s="7">
        <f>2000+8000</f>
        <v>10000</v>
      </c>
      <c r="J92" s="7"/>
      <c r="K92" s="7">
        <f>I92+J92</f>
        <v>10000</v>
      </c>
    </row>
    <row r="93" spans="1:11" ht="12.75" customHeight="1" thickBot="1">
      <c r="A93" s="488"/>
      <c r="B93" s="390"/>
      <c r="C93" s="391"/>
      <c r="D93" s="17">
        <v>6310</v>
      </c>
      <c r="E93" s="344">
        <v>5163</v>
      </c>
      <c r="F93" s="392" t="s">
        <v>158</v>
      </c>
      <c r="G93" s="273" t="s">
        <v>143</v>
      </c>
      <c r="H93" s="315">
        <v>0</v>
      </c>
      <c r="I93" s="5">
        <v>1</v>
      </c>
      <c r="J93" s="5"/>
      <c r="K93" s="393">
        <f>I93+J93</f>
        <v>1</v>
      </c>
    </row>
    <row r="94" spans="1:11" s="387" customFormat="1" ht="12" customHeight="1">
      <c r="A94" s="488"/>
      <c r="B94" s="397" t="s">
        <v>4</v>
      </c>
      <c r="C94" s="367" t="s">
        <v>191</v>
      </c>
      <c r="D94" s="368"/>
      <c r="E94" s="369" t="s">
        <v>2</v>
      </c>
      <c r="F94" s="370"/>
      <c r="G94" s="398" t="s">
        <v>192</v>
      </c>
      <c r="H94" s="308">
        <f>SUM(H95:H96)</f>
        <v>0</v>
      </c>
      <c r="I94" s="11">
        <f>SUM(I95:I96)</f>
        <v>10001</v>
      </c>
      <c r="J94" s="11">
        <f>SUM(J95:J96)</f>
        <v>0</v>
      </c>
      <c r="K94" s="11">
        <f>SUM(K95:K96)</f>
        <v>10001</v>
      </c>
    </row>
    <row r="95" spans="1:11" s="387" customFormat="1" ht="11.25" customHeight="1">
      <c r="A95" s="488"/>
      <c r="B95" s="394"/>
      <c r="C95" s="321"/>
      <c r="D95" s="322">
        <v>2212</v>
      </c>
      <c r="E95" s="323">
        <v>6121</v>
      </c>
      <c r="F95" s="330" t="s">
        <v>153</v>
      </c>
      <c r="G95" s="395" t="s">
        <v>140</v>
      </c>
      <c r="H95" s="7">
        <v>0</v>
      </c>
      <c r="I95" s="7">
        <f>2000+8000</f>
        <v>10000</v>
      </c>
      <c r="J95" s="7"/>
      <c r="K95" s="16">
        <f>I95+J95</f>
        <v>10000</v>
      </c>
    </row>
    <row r="96" spans="1:11" ht="12.75" customHeight="1" thickBot="1">
      <c r="A96" s="488"/>
      <c r="B96" s="361"/>
      <c r="C96" s="12"/>
      <c r="D96" s="13">
        <v>6310</v>
      </c>
      <c r="E96" s="331">
        <v>5163</v>
      </c>
      <c r="F96" s="14" t="s">
        <v>158</v>
      </c>
      <c r="G96" s="332" t="s">
        <v>143</v>
      </c>
      <c r="H96" s="15">
        <v>0</v>
      </c>
      <c r="I96" s="4">
        <v>1</v>
      </c>
      <c r="J96" s="4"/>
      <c r="K96" s="365">
        <f>I96+J96</f>
        <v>1</v>
      </c>
    </row>
    <row r="97" spans="1:11" s="387" customFormat="1" ht="12" customHeight="1">
      <c r="A97" s="488"/>
      <c r="B97" s="385" t="s">
        <v>4</v>
      </c>
      <c r="C97" s="9" t="s">
        <v>193</v>
      </c>
      <c r="D97" s="10"/>
      <c r="E97" s="317" t="s">
        <v>2</v>
      </c>
      <c r="F97" s="318"/>
      <c r="G97" s="386" t="s">
        <v>194</v>
      </c>
      <c r="H97" s="11">
        <f>SUM(H98:H98)</f>
        <v>0</v>
      </c>
      <c r="I97" s="399">
        <f>SUM(I98:I98)</f>
        <v>0.0009999999997489795</v>
      </c>
      <c r="J97" s="11">
        <f>SUM(J98:J98)</f>
        <v>0</v>
      </c>
      <c r="K97" s="11">
        <f>SUM(K98:K98)</f>
        <v>0.0009999999997489795</v>
      </c>
    </row>
    <row r="98" spans="1:11" s="387" customFormat="1" ht="12" customHeight="1" thickBot="1">
      <c r="A98" s="488"/>
      <c r="B98" s="400"/>
      <c r="C98" s="380"/>
      <c r="D98" s="13">
        <v>2212</v>
      </c>
      <c r="E98" s="331">
        <v>5901</v>
      </c>
      <c r="F98" s="14" t="s">
        <v>158</v>
      </c>
      <c r="G98" s="401" t="s">
        <v>141</v>
      </c>
      <c r="H98" s="4">
        <v>0</v>
      </c>
      <c r="I98" s="221">
        <f>7000+8533.57-15007.509-526.06</f>
        <v>0.0009999999997489795</v>
      </c>
      <c r="J98" s="4"/>
      <c r="K98" s="4">
        <f>I98+J98</f>
        <v>0.0009999999997489795</v>
      </c>
    </row>
    <row r="99" spans="1:11" s="387" customFormat="1" ht="12" customHeight="1">
      <c r="A99" s="488"/>
      <c r="B99" s="385" t="s">
        <v>4</v>
      </c>
      <c r="C99" s="9" t="s">
        <v>195</v>
      </c>
      <c r="D99" s="10"/>
      <c r="E99" s="317" t="s">
        <v>2</v>
      </c>
      <c r="F99" s="318"/>
      <c r="G99" s="386" t="s">
        <v>196</v>
      </c>
      <c r="H99" s="373">
        <f>SUM(H100:H100)</f>
        <v>0</v>
      </c>
      <c r="I99" s="399">
        <f>SUM(I100:I100)</f>
        <v>1386.41</v>
      </c>
      <c r="J99" s="373">
        <f>SUM(J100:J100)</f>
        <v>0</v>
      </c>
      <c r="K99" s="373">
        <f>SUM(K100:K100)</f>
        <v>1386.41</v>
      </c>
    </row>
    <row r="100" spans="1:11" s="387" customFormat="1" ht="12" customHeight="1" thickBot="1">
      <c r="A100" s="488"/>
      <c r="B100" s="402"/>
      <c r="C100" s="362"/>
      <c r="D100" s="13">
        <v>2212</v>
      </c>
      <c r="E100" s="331">
        <v>5901</v>
      </c>
      <c r="F100" s="14" t="s">
        <v>158</v>
      </c>
      <c r="G100" s="401" t="s">
        <v>141</v>
      </c>
      <c r="H100" s="4">
        <v>0</v>
      </c>
      <c r="I100" s="108">
        <f>3000-1613.59</f>
        <v>1386.41</v>
      </c>
      <c r="J100" s="4"/>
      <c r="K100" s="5">
        <f>I100+J100</f>
        <v>1386.41</v>
      </c>
    </row>
    <row r="101" spans="1:11" s="387" customFormat="1" ht="12" customHeight="1">
      <c r="A101" s="488"/>
      <c r="B101" s="385" t="s">
        <v>4</v>
      </c>
      <c r="C101" s="9" t="s">
        <v>197</v>
      </c>
      <c r="D101" s="10"/>
      <c r="E101" s="317" t="s">
        <v>2</v>
      </c>
      <c r="F101" s="318"/>
      <c r="G101" s="386" t="s">
        <v>198</v>
      </c>
      <c r="H101" s="11">
        <f>SUM(H102:H104)</f>
        <v>0</v>
      </c>
      <c r="I101" s="11">
        <f>SUM(I102:I104)</f>
        <v>0</v>
      </c>
      <c r="J101" s="11">
        <f>SUM(J102:J104)</f>
        <v>0</v>
      </c>
      <c r="K101" s="11">
        <f>SUM(K102:K104)</f>
        <v>0</v>
      </c>
    </row>
    <row r="102" spans="1:11" s="387" customFormat="1" ht="12" customHeight="1">
      <c r="A102" s="488"/>
      <c r="B102" s="388"/>
      <c r="C102" s="338"/>
      <c r="D102" s="322">
        <v>2212</v>
      </c>
      <c r="E102" s="323">
        <v>6351</v>
      </c>
      <c r="F102" s="330" t="s">
        <v>199</v>
      </c>
      <c r="G102" s="275" t="s">
        <v>159</v>
      </c>
      <c r="H102" s="7">
        <v>0</v>
      </c>
      <c r="I102" s="7">
        <v>0</v>
      </c>
      <c r="J102" s="7"/>
      <c r="K102" s="328">
        <f>I102+J102</f>
        <v>0</v>
      </c>
    </row>
    <row r="103" spans="1:11" s="387" customFormat="1" ht="12" customHeight="1">
      <c r="A103" s="488"/>
      <c r="B103" s="394"/>
      <c r="C103" s="355"/>
      <c r="D103" s="311">
        <v>2212</v>
      </c>
      <c r="E103" s="312">
        <v>6356</v>
      </c>
      <c r="F103" s="313" t="s">
        <v>200</v>
      </c>
      <c r="G103" s="275" t="s">
        <v>201</v>
      </c>
      <c r="H103" s="16">
        <v>0</v>
      </c>
      <c r="I103" s="16">
        <v>0</v>
      </c>
      <c r="J103" s="16"/>
      <c r="K103" s="328">
        <f>I103+J103</f>
        <v>0</v>
      </c>
    </row>
    <row r="104" spans="1:11" s="387" customFormat="1" ht="12" customHeight="1" thickBot="1">
      <c r="A104" s="488"/>
      <c r="B104" s="402"/>
      <c r="C104" s="362"/>
      <c r="D104" s="17">
        <v>2212</v>
      </c>
      <c r="E104" s="344">
        <v>6356</v>
      </c>
      <c r="F104" s="392" t="s">
        <v>202</v>
      </c>
      <c r="G104" s="276" t="s">
        <v>201</v>
      </c>
      <c r="H104" s="5">
        <v>0</v>
      </c>
      <c r="I104" s="5">
        <f>5000-5000</f>
        <v>0</v>
      </c>
      <c r="J104" s="5"/>
      <c r="K104" s="5">
        <f>I104+J104</f>
        <v>0</v>
      </c>
    </row>
    <row r="105" spans="1:11" s="387" customFormat="1" ht="12" customHeight="1">
      <c r="A105" s="488"/>
      <c r="B105" s="385" t="s">
        <v>4</v>
      </c>
      <c r="C105" s="9" t="s">
        <v>203</v>
      </c>
      <c r="D105" s="10"/>
      <c r="E105" s="317" t="s">
        <v>2</v>
      </c>
      <c r="F105" s="318"/>
      <c r="G105" s="386" t="s">
        <v>204</v>
      </c>
      <c r="H105" s="11">
        <f>SUM(H106:H106)</f>
        <v>0</v>
      </c>
      <c r="I105" s="403">
        <f>SUM(I106:I106)</f>
        <v>264.385</v>
      </c>
      <c r="J105" s="373">
        <f>SUM(J106:J106)</f>
        <v>0</v>
      </c>
      <c r="K105" s="11">
        <f>SUM(K106:K106)</f>
        <v>264.385</v>
      </c>
    </row>
    <row r="106" spans="1:11" s="387" customFormat="1" ht="12" customHeight="1" thickBot="1">
      <c r="A106" s="488"/>
      <c r="B106" s="402"/>
      <c r="C106" s="362"/>
      <c r="D106" s="13">
        <v>2212</v>
      </c>
      <c r="E106" s="331">
        <v>5169</v>
      </c>
      <c r="F106" s="384" t="s">
        <v>158</v>
      </c>
      <c r="G106" s="404" t="s">
        <v>60</v>
      </c>
      <c r="H106" s="4">
        <v>0</v>
      </c>
      <c r="I106" s="405">
        <v>264.385</v>
      </c>
      <c r="J106" s="4"/>
      <c r="K106" s="5">
        <f>I106+J106</f>
        <v>264.385</v>
      </c>
    </row>
    <row r="107" spans="1:11" s="387" customFormat="1" ht="12" customHeight="1">
      <c r="A107" s="488"/>
      <c r="B107" s="385" t="s">
        <v>4</v>
      </c>
      <c r="C107" s="9" t="s">
        <v>205</v>
      </c>
      <c r="D107" s="10"/>
      <c r="E107" s="317" t="s">
        <v>2</v>
      </c>
      <c r="F107" s="318"/>
      <c r="G107" s="386" t="s">
        <v>206</v>
      </c>
      <c r="H107" s="11">
        <f>SUM(H108:H108)</f>
        <v>0</v>
      </c>
      <c r="I107" s="403">
        <f>SUM(I108:I108)</f>
        <v>554.785</v>
      </c>
      <c r="J107" s="373">
        <f>SUM(J108:J108)</f>
        <v>0</v>
      </c>
      <c r="K107" s="11">
        <f>SUM(K108:K108)</f>
        <v>554.785</v>
      </c>
    </row>
    <row r="108" spans="1:11" s="387" customFormat="1" ht="12" customHeight="1" thickBot="1">
      <c r="A108" s="488"/>
      <c r="B108" s="402"/>
      <c r="C108" s="362"/>
      <c r="D108" s="13">
        <v>2212</v>
      </c>
      <c r="E108" s="331">
        <v>5169</v>
      </c>
      <c r="F108" s="384" t="s">
        <v>158</v>
      </c>
      <c r="G108" s="404" t="s">
        <v>60</v>
      </c>
      <c r="H108" s="4">
        <v>0</v>
      </c>
      <c r="I108" s="405">
        <v>554.785</v>
      </c>
      <c r="J108" s="4"/>
      <c r="K108" s="5">
        <f>I108+J108</f>
        <v>554.785</v>
      </c>
    </row>
    <row r="109" spans="1:11" s="387" customFormat="1" ht="12" customHeight="1">
      <c r="A109" s="488"/>
      <c r="B109" s="385" t="s">
        <v>4</v>
      </c>
      <c r="C109" s="9" t="s">
        <v>207</v>
      </c>
      <c r="D109" s="10"/>
      <c r="E109" s="317" t="s">
        <v>2</v>
      </c>
      <c r="F109" s="318"/>
      <c r="G109" s="386" t="s">
        <v>208</v>
      </c>
      <c r="H109" s="11">
        <f>SUM(H110:H110)</f>
        <v>0</v>
      </c>
      <c r="I109" s="403">
        <f>SUM(I110:I110)</f>
        <v>769.56</v>
      </c>
      <c r="J109" s="373">
        <f>SUM(J110:J110)</f>
        <v>0</v>
      </c>
      <c r="K109" s="11">
        <f>SUM(K110:K110)</f>
        <v>769.56</v>
      </c>
    </row>
    <row r="110" spans="1:11" s="387" customFormat="1" ht="12" customHeight="1" thickBot="1">
      <c r="A110" s="488"/>
      <c r="B110" s="402"/>
      <c r="C110" s="362"/>
      <c r="D110" s="13">
        <v>2212</v>
      </c>
      <c r="E110" s="331">
        <v>5169</v>
      </c>
      <c r="F110" s="384" t="s">
        <v>158</v>
      </c>
      <c r="G110" s="404" t="s">
        <v>60</v>
      </c>
      <c r="H110" s="4">
        <v>0</v>
      </c>
      <c r="I110" s="405">
        <v>769.56</v>
      </c>
      <c r="J110" s="4"/>
      <c r="K110" s="5">
        <f>I110+J110</f>
        <v>769.56</v>
      </c>
    </row>
    <row r="111" spans="1:11" s="387" customFormat="1" ht="12" customHeight="1">
      <c r="A111" s="488"/>
      <c r="B111" s="385" t="s">
        <v>4</v>
      </c>
      <c r="C111" s="9" t="s">
        <v>209</v>
      </c>
      <c r="D111" s="10"/>
      <c r="E111" s="317" t="s">
        <v>2</v>
      </c>
      <c r="F111" s="318"/>
      <c r="G111" s="386" t="s">
        <v>210</v>
      </c>
      <c r="H111" s="11">
        <f>SUM(H112:H112)</f>
        <v>0</v>
      </c>
      <c r="I111" s="403">
        <f>SUM(I112:I112)</f>
        <v>99.22</v>
      </c>
      <c r="J111" s="373">
        <f>SUM(J112:J112)</f>
        <v>0</v>
      </c>
      <c r="K111" s="11">
        <f>SUM(K112:K112)</f>
        <v>99.22</v>
      </c>
    </row>
    <row r="112" spans="1:11" s="387" customFormat="1" ht="12" customHeight="1" thickBot="1">
      <c r="A112" s="488"/>
      <c r="B112" s="402"/>
      <c r="C112" s="362"/>
      <c r="D112" s="13">
        <v>2212</v>
      </c>
      <c r="E112" s="331">
        <v>5169</v>
      </c>
      <c r="F112" s="384" t="s">
        <v>158</v>
      </c>
      <c r="G112" s="404" t="s">
        <v>60</v>
      </c>
      <c r="H112" s="4">
        <v>0</v>
      </c>
      <c r="I112" s="405">
        <v>99.22</v>
      </c>
      <c r="J112" s="4"/>
      <c r="K112" s="5">
        <f>I112+J112</f>
        <v>99.22</v>
      </c>
    </row>
    <row r="113" spans="1:11" s="387" customFormat="1" ht="12" customHeight="1">
      <c r="A113" s="488"/>
      <c r="B113" s="385" t="s">
        <v>4</v>
      </c>
      <c r="C113" s="9" t="s">
        <v>211</v>
      </c>
      <c r="D113" s="10"/>
      <c r="E113" s="317" t="s">
        <v>2</v>
      </c>
      <c r="F113" s="318"/>
      <c r="G113" s="386" t="s">
        <v>212</v>
      </c>
      <c r="H113" s="11">
        <f>SUM(H114:H114)</f>
        <v>0</v>
      </c>
      <c r="I113" s="403">
        <f>SUM(I114:I114)</f>
        <v>531.19</v>
      </c>
      <c r="J113" s="373">
        <f>SUM(J114:J114)</f>
        <v>0</v>
      </c>
      <c r="K113" s="11">
        <f>SUM(K114:K114)</f>
        <v>531.19</v>
      </c>
    </row>
    <row r="114" spans="1:11" s="387" customFormat="1" ht="12" customHeight="1" thickBot="1">
      <c r="A114" s="488"/>
      <c r="B114" s="402"/>
      <c r="C114" s="362"/>
      <c r="D114" s="13">
        <v>2212</v>
      </c>
      <c r="E114" s="331">
        <v>5169</v>
      </c>
      <c r="F114" s="384" t="s">
        <v>158</v>
      </c>
      <c r="G114" s="404" t="s">
        <v>60</v>
      </c>
      <c r="H114" s="4">
        <v>0</v>
      </c>
      <c r="I114" s="405">
        <v>531.19</v>
      </c>
      <c r="J114" s="4"/>
      <c r="K114" s="5">
        <f>I114+J114</f>
        <v>531.19</v>
      </c>
    </row>
    <row r="115" spans="1:11" s="387" customFormat="1" ht="12" customHeight="1">
      <c r="A115" s="488"/>
      <c r="B115" s="385" t="s">
        <v>4</v>
      </c>
      <c r="C115" s="9" t="s">
        <v>213</v>
      </c>
      <c r="D115" s="10"/>
      <c r="E115" s="317" t="s">
        <v>2</v>
      </c>
      <c r="F115" s="318"/>
      <c r="G115" s="386" t="s">
        <v>214</v>
      </c>
      <c r="H115" s="11">
        <f>SUM(H116:H116)</f>
        <v>0</v>
      </c>
      <c r="I115" s="403">
        <f>SUM(I116:I116)</f>
        <v>598.95</v>
      </c>
      <c r="J115" s="373">
        <f>SUM(J116:J116)</f>
        <v>0</v>
      </c>
      <c r="K115" s="11">
        <f>SUM(K116:K116)</f>
        <v>598.95</v>
      </c>
    </row>
    <row r="116" spans="1:11" s="387" customFormat="1" ht="12" customHeight="1" thickBot="1">
      <c r="A116" s="488"/>
      <c r="B116" s="402"/>
      <c r="C116" s="362"/>
      <c r="D116" s="13">
        <v>2212</v>
      </c>
      <c r="E116" s="331">
        <v>5169</v>
      </c>
      <c r="F116" s="384" t="s">
        <v>158</v>
      </c>
      <c r="G116" s="404" t="s">
        <v>60</v>
      </c>
      <c r="H116" s="4">
        <v>0</v>
      </c>
      <c r="I116" s="405">
        <v>598.95</v>
      </c>
      <c r="J116" s="4"/>
      <c r="K116" s="5">
        <f>I116+J116</f>
        <v>598.95</v>
      </c>
    </row>
    <row r="117" spans="1:11" s="387" customFormat="1" ht="12" customHeight="1">
      <c r="A117" s="488"/>
      <c r="B117" s="385" t="s">
        <v>4</v>
      </c>
      <c r="C117" s="9" t="s">
        <v>215</v>
      </c>
      <c r="D117" s="10"/>
      <c r="E117" s="317" t="s">
        <v>2</v>
      </c>
      <c r="F117" s="318"/>
      <c r="G117" s="386" t="s">
        <v>216</v>
      </c>
      <c r="H117" s="11">
        <f>SUM(H118:H118)</f>
        <v>0</v>
      </c>
      <c r="I117" s="403">
        <f>SUM(I118:I118)</f>
        <v>505.78</v>
      </c>
      <c r="J117" s="373">
        <f>SUM(J118:J118)</f>
        <v>0</v>
      </c>
      <c r="K117" s="11">
        <f>SUM(K118:K118)</f>
        <v>505.78</v>
      </c>
    </row>
    <row r="118" spans="1:11" s="387" customFormat="1" ht="12" customHeight="1" thickBot="1">
      <c r="A118" s="488"/>
      <c r="B118" s="402"/>
      <c r="C118" s="362"/>
      <c r="D118" s="13">
        <v>2212</v>
      </c>
      <c r="E118" s="331">
        <v>5169</v>
      </c>
      <c r="F118" s="384" t="s">
        <v>158</v>
      </c>
      <c r="G118" s="404" t="s">
        <v>60</v>
      </c>
      <c r="H118" s="4">
        <v>0</v>
      </c>
      <c r="I118" s="405">
        <v>505.78</v>
      </c>
      <c r="J118" s="4"/>
      <c r="K118" s="5">
        <f>I118+J118</f>
        <v>505.78</v>
      </c>
    </row>
    <row r="119" spans="1:11" s="387" customFormat="1" ht="12" customHeight="1">
      <c r="A119" s="488"/>
      <c r="B119" s="385" t="s">
        <v>4</v>
      </c>
      <c r="C119" s="9" t="s">
        <v>217</v>
      </c>
      <c r="D119" s="10"/>
      <c r="E119" s="317" t="s">
        <v>2</v>
      </c>
      <c r="F119" s="318"/>
      <c r="G119" s="386" t="s">
        <v>218</v>
      </c>
      <c r="H119" s="11">
        <f>SUM(H120:H120)</f>
        <v>0</v>
      </c>
      <c r="I119" s="403">
        <f>SUM(I120:I120)</f>
        <v>638.88</v>
      </c>
      <c r="J119" s="373">
        <f>SUM(J120:J120)</f>
        <v>0</v>
      </c>
      <c r="K119" s="11">
        <f>SUM(K120:K120)</f>
        <v>638.88</v>
      </c>
    </row>
    <row r="120" spans="1:11" s="387" customFormat="1" ht="12" customHeight="1" thickBot="1">
      <c r="A120" s="488"/>
      <c r="B120" s="402"/>
      <c r="C120" s="362"/>
      <c r="D120" s="13">
        <v>2212</v>
      </c>
      <c r="E120" s="331">
        <v>5169</v>
      </c>
      <c r="F120" s="384" t="s">
        <v>158</v>
      </c>
      <c r="G120" s="404" t="s">
        <v>60</v>
      </c>
      <c r="H120" s="4">
        <v>0</v>
      </c>
      <c r="I120" s="405">
        <v>638.88</v>
      </c>
      <c r="J120" s="4"/>
      <c r="K120" s="5">
        <f>I120+J120</f>
        <v>638.88</v>
      </c>
    </row>
    <row r="121" spans="1:11" s="387" customFormat="1" ht="12" customHeight="1">
      <c r="A121" s="488"/>
      <c r="B121" s="385" t="s">
        <v>4</v>
      </c>
      <c r="C121" s="9" t="s">
        <v>219</v>
      </c>
      <c r="D121" s="10"/>
      <c r="E121" s="317" t="s">
        <v>2</v>
      </c>
      <c r="F121" s="318"/>
      <c r="G121" s="386" t="s">
        <v>220</v>
      </c>
      <c r="H121" s="11">
        <f>SUM(H122:H122)</f>
        <v>0</v>
      </c>
      <c r="I121" s="403">
        <f>SUM(I122:I122)</f>
        <v>1097.47</v>
      </c>
      <c r="J121" s="373">
        <f>SUM(J122:J122)</f>
        <v>0</v>
      </c>
      <c r="K121" s="11">
        <f>SUM(K122:K122)</f>
        <v>1097.47</v>
      </c>
    </row>
    <row r="122" spans="1:11" s="387" customFormat="1" ht="12" customHeight="1" thickBot="1">
      <c r="A122" s="488"/>
      <c r="B122" s="402"/>
      <c r="C122" s="362"/>
      <c r="D122" s="13">
        <v>2212</v>
      </c>
      <c r="E122" s="331">
        <v>5169</v>
      </c>
      <c r="F122" s="384" t="s">
        <v>158</v>
      </c>
      <c r="G122" s="404" t="s">
        <v>60</v>
      </c>
      <c r="H122" s="4">
        <v>0</v>
      </c>
      <c r="I122" s="405">
        <v>1097.47</v>
      </c>
      <c r="J122" s="4"/>
      <c r="K122" s="5">
        <f>I122+J122</f>
        <v>1097.47</v>
      </c>
    </row>
    <row r="123" spans="1:11" s="387" customFormat="1" ht="12" customHeight="1">
      <c r="A123" s="488"/>
      <c r="B123" s="385" t="s">
        <v>4</v>
      </c>
      <c r="C123" s="9" t="s">
        <v>221</v>
      </c>
      <c r="D123" s="10"/>
      <c r="E123" s="317" t="s">
        <v>2</v>
      </c>
      <c r="F123" s="318"/>
      <c r="G123" s="386" t="s">
        <v>222</v>
      </c>
      <c r="H123" s="11">
        <f>SUM(H124:H124)</f>
        <v>0</v>
      </c>
      <c r="I123" s="403">
        <f>SUM(I124:I124)</f>
        <v>318.23</v>
      </c>
      <c r="J123" s="373">
        <f>SUM(J124:J124)</f>
        <v>0</v>
      </c>
      <c r="K123" s="11">
        <f>SUM(K124:K124)</f>
        <v>318.23</v>
      </c>
    </row>
    <row r="124" spans="1:11" s="387" customFormat="1" ht="12" customHeight="1" thickBot="1">
      <c r="A124" s="488"/>
      <c r="B124" s="402"/>
      <c r="C124" s="362"/>
      <c r="D124" s="13">
        <v>2212</v>
      </c>
      <c r="E124" s="331">
        <v>5169</v>
      </c>
      <c r="F124" s="384" t="s">
        <v>158</v>
      </c>
      <c r="G124" s="404" t="s">
        <v>60</v>
      </c>
      <c r="H124" s="4">
        <v>0</v>
      </c>
      <c r="I124" s="405">
        <v>318.23</v>
      </c>
      <c r="J124" s="4"/>
      <c r="K124" s="5">
        <f>I124+J124</f>
        <v>318.23</v>
      </c>
    </row>
    <row r="125" spans="1:11" s="387" customFormat="1" ht="12" customHeight="1">
      <c r="A125" s="488"/>
      <c r="B125" s="385" t="s">
        <v>4</v>
      </c>
      <c r="C125" s="9" t="s">
        <v>223</v>
      </c>
      <c r="D125" s="10"/>
      <c r="E125" s="317" t="s">
        <v>2</v>
      </c>
      <c r="F125" s="318"/>
      <c r="G125" s="386" t="s">
        <v>224</v>
      </c>
      <c r="H125" s="11">
        <f>SUM(H126:H126)</f>
        <v>0</v>
      </c>
      <c r="I125" s="403">
        <f>SUM(I126:I126)</f>
        <v>983.73</v>
      </c>
      <c r="J125" s="373">
        <f>SUM(J126:J126)</f>
        <v>0</v>
      </c>
      <c r="K125" s="11">
        <f>SUM(K126:K126)</f>
        <v>983.73</v>
      </c>
    </row>
    <row r="126" spans="1:11" s="387" customFormat="1" ht="12" customHeight="1" thickBot="1">
      <c r="A126" s="488"/>
      <c r="B126" s="402"/>
      <c r="C126" s="362"/>
      <c r="D126" s="13">
        <v>2212</v>
      </c>
      <c r="E126" s="331">
        <v>5169</v>
      </c>
      <c r="F126" s="384" t="s">
        <v>158</v>
      </c>
      <c r="G126" s="404" t="s">
        <v>60</v>
      </c>
      <c r="H126" s="4">
        <v>0</v>
      </c>
      <c r="I126" s="405">
        <v>983.73</v>
      </c>
      <c r="J126" s="4"/>
      <c r="K126" s="5">
        <f>I126+J126</f>
        <v>983.73</v>
      </c>
    </row>
    <row r="127" spans="1:11" s="387" customFormat="1" ht="12" customHeight="1">
      <c r="A127" s="488"/>
      <c r="B127" s="385" t="s">
        <v>4</v>
      </c>
      <c r="C127" s="9" t="s">
        <v>225</v>
      </c>
      <c r="D127" s="10"/>
      <c r="E127" s="317" t="s">
        <v>2</v>
      </c>
      <c r="F127" s="318"/>
      <c r="G127" s="386" t="s">
        <v>226</v>
      </c>
      <c r="H127" s="11">
        <f>SUM(H128:H128)</f>
        <v>0</v>
      </c>
      <c r="I127" s="403">
        <f>SUM(I128:I128)</f>
        <v>533.005</v>
      </c>
      <c r="J127" s="373">
        <f>SUM(J128:J128)</f>
        <v>0</v>
      </c>
      <c r="K127" s="11">
        <f>SUM(K128:K128)</f>
        <v>533.005</v>
      </c>
    </row>
    <row r="128" spans="1:11" s="387" customFormat="1" ht="12" customHeight="1" thickBot="1">
      <c r="A128" s="488"/>
      <c r="B128" s="402"/>
      <c r="C128" s="362"/>
      <c r="D128" s="13">
        <v>2212</v>
      </c>
      <c r="E128" s="331">
        <v>5169</v>
      </c>
      <c r="F128" s="384" t="s">
        <v>158</v>
      </c>
      <c r="G128" s="404" t="s">
        <v>60</v>
      </c>
      <c r="H128" s="4">
        <v>0</v>
      </c>
      <c r="I128" s="405">
        <v>533.005</v>
      </c>
      <c r="J128" s="4"/>
      <c r="K128" s="5">
        <f>I128+J128</f>
        <v>533.005</v>
      </c>
    </row>
    <row r="129" spans="1:11" s="387" customFormat="1" ht="12" customHeight="1">
      <c r="A129" s="488"/>
      <c r="B129" s="385" t="s">
        <v>4</v>
      </c>
      <c r="C129" s="9" t="s">
        <v>227</v>
      </c>
      <c r="D129" s="10"/>
      <c r="E129" s="317" t="s">
        <v>2</v>
      </c>
      <c r="F129" s="318"/>
      <c r="G129" s="386" t="s">
        <v>228</v>
      </c>
      <c r="H129" s="11">
        <f>SUM(H130:H130)</f>
        <v>0</v>
      </c>
      <c r="I129" s="403">
        <f>SUM(I130:I130)</f>
        <v>592.295</v>
      </c>
      <c r="J129" s="373">
        <f>SUM(J130:J130)</f>
        <v>0</v>
      </c>
      <c r="K129" s="11">
        <f>SUM(K130:K130)</f>
        <v>592.295</v>
      </c>
    </row>
    <row r="130" spans="1:11" s="387" customFormat="1" ht="12" customHeight="1" thickBot="1">
      <c r="A130" s="488"/>
      <c r="B130" s="402"/>
      <c r="C130" s="362"/>
      <c r="D130" s="13">
        <v>2212</v>
      </c>
      <c r="E130" s="331">
        <v>5169</v>
      </c>
      <c r="F130" s="384" t="s">
        <v>158</v>
      </c>
      <c r="G130" s="404" t="s">
        <v>60</v>
      </c>
      <c r="H130" s="4">
        <v>0</v>
      </c>
      <c r="I130" s="405">
        <v>592.295</v>
      </c>
      <c r="J130" s="4"/>
      <c r="K130" s="5">
        <f>I130+J130</f>
        <v>592.295</v>
      </c>
    </row>
    <row r="131" spans="1:11" s="387" customFormat="1" ht="12" customHeight="1">
      <c r="A131" s="488"/>
      <c r="B131" s="385" t="s">
        <v>4</v>
      </c>
      <c r="C131" s="9" t="s">
        <v>229</v>
      </c>
      <c r="D131" s="10"/>
      <c r="E131" s="317" t="s">
        <v>2</v>
      </c>
      <c r="F131" s="318"/>
      <c r="G131" s="386" t="s">
        <v>230</v>
      </c>
      <c r="H131" s="11">
        <f>SUM(H132:H132)</f>
        <v>0</v>
      </c>
      <c r="I131" s="403">
        <f>SUM(I132:I132)</f>
        <v>222.035</v>
      </c>
      <c r="J131" s="373">
        <f>SUM(J132:J132)</f>
        <v>0</v>
      </c>
      <c r="K131" s="11">
        <f>SUM(K132:K132)</f>
        <v>222.035</v>
      </c>
    </row>
    <row r="132" spans="1:11" s="387" customFormat="1" ht="12" customHeight="1" thickBot="1">
      <c r="A132" s="488"/>
      <c r="B132" s="402"/>
      <c r="C132" s="362"/>
      <c r="D132" s="13">
        <v>2212</v>
      </c>
      <c r="E132" s="331">
        <v>5169</v>
      </c>
      <c r="F132" s="384" t="s">
        <v>158</v>
      </c>
      <c r="G132" s="404" t="s">
        <v>60</v>
      </c>
      <c r="H132" s="4">
        <v>0</v>
      </c>
      <c r="I132" s="405">
        <v>222.035</v>
      </c>
      <c r="J132" s="4"/>
      <c r="K132" s="5">
        <f>I132+J132</f>
        <v>222.035</v>
      </c>
    </row>
    <row r="133" spans="1:11" s="387" customFormat="1" ht="12" customHeight="1">
      <c r="A133" s="488"/>
      <c r="B133" s="385" t="s">
        <v>4</v>
      </c>
      <c r="C133" s="9" t="s">
        <v>231</v>
      </c>
      <c r="D133" s="10"/>
      <c r="E133" s="317" t="s">
        <v>2</v>
      </c>
      <c r="F133" s="318"/>
      <c r="G133" s="386" t="s">
        <v>232</v>
      </c>
      <c r="H133" s="11">
        <f>SUM(H134:H134)</f>
        <v>0</v>
      </c>
      <c r="I133" s="403">
        <f>SUM(I134:I134)</f>
        <v>306.735</v>
      </c>
      <c r="J133" s="373">
        <f>SUM(J134:J134)</f>
        <v>0</v>
      </c>
      <c r="K133" s="11">
        <f>SUM(K134:K134)</f>
        <v>306.735</v>
      </c>
    </row>
    <row r="134" spans="1:11" s="387" customFormat="1" ht="12" customHeight="1" thickBot="1">
      <c r="A134" s="488"/>
      <c r="B134" s="402"/>
      <c r="C134" s="362"/>
      <c r="D134" s="13">
        <v>2212</v>
      </c>
      <c r="E134" s="331">
        <v>5169</v>
      </c>
      <c r="F134" s="384" t="s">
        <v>158</v>
      </c>
      <c r="G134" s="404" t="s">
        <v>60</v>
      </c>
      <c r="H134" s="4">
        <v>0</v>
      </c>
      <c r="I134" s="405">
        <v>306.735</v>
      </c>
      <c r="J134" s="4"/>
      <c r="K134" s="5">
        <f>I134+J134</f>
        <v>306.735</v>
      </c>
    </row>
    <row r="135" spans="1:11" s="387" customFormat="1" ht="12" customHeight="1">
      <c r="A135" s="488"/>
      <c r="B135" s="385" t="s">
        <v>4</v>
      </c>
      <c r="C135" s="9" t="s">
        <v>233</v>
      </c>
      <c r="D135" s="10"/>
      <c r="E135" s="317" t="s">
        <v>2</v>
      </c>
      <c r="F135" s="318"/>
      <c r="G135" s="386" t="s">
        <v>234</v>
      </c>
      <c r="H135" s="11">
        <f>SUM(H136:H136)</f>
        <v>0</v>
      </c>
      <c r="I135" s="403">
        <f>SUM(I136:I136)</f>
        <v>149.435</v>
      </c>
      <c r="J135" s="373">
        <f>SUM(J136:J136)</f>
        <v>0</v>
      </c>
      <c r="K135" s="11">
        <f>SUM(K136:K136)</f>
        <v>149.435</v>
      </c>
    </row>
    <row r="136" spans="1:11" s="387" customFormat="1" ht="12" customHeight="1" thickBot="1">
      <c r="A136" s="488"/>
      <c r="B136" s="400"/>
      <c r="C136" s="380"/>
      <c r="D136" s="13">
        <v>2212</v>
      </c>
      <c r="E136" s="331">
        <v>5169</v>
      </c>
      <c r="F136" s="384" t="s">
        <v>158</v>
      </c>
      <c r="G136" s="404" t="s">
        <v>60</v>
      </c>
      <c r="H136" s="4">
        <v>0</v>
      </c>
      <c r="I136" s="405">
        <v>149.435</v>
      </c>
      <c r="J136" s="4"/>
      <c r="K136" s="4">
        <f>I136+J136</f>
        <v>149.435</v>
      </c>
    </row>
    <row r="137" spans="1:11" s="387" customFormat="1" ht="12" customHeight="1">
      <c r="A137" s="488"/>
      <c r="B137" s="385" t="s">
        <v>4</v>
      </c>
      <c r="C137" s="9" t="s">
        <v>235</v>
      </c>
      <c r="D137" s="10"/>
      <c r="E137" s="317" t="s">
        <v>2</v>
      </c>
      <c r="F137" s="318"/>
      <c r="G137" s="386" t="s">
        <v>236</v>
      </c>
      <c r="H137" s="11">
        <f>SUM(H138:H138)</f>
        <v>0</v>
      </c>
      <c r="I137" s="403">
        <f>SUM(I138:I138)</f>
        <v>155.485</v>
      </c>
      <c r="J137" s="373">
        <f>SUM(J138:J138)</f>
        <v>0</v>
      </c>
      <c r="K137" s="11">
        <f>SUM(K138:K138)</f>
        <v>155.485</v>
      </c>
    </row>
    <row r="138" spans="1:11" s="387" customFormat="1" ht="12" customHeight="1" thickBot="1">
      <c r="A138" s="488"/>
      <c r="B138" s="402"/>
      <c r="C138" s="362"/>
      <c r="D138" s="13">
        <v>2212</v>
      </c>
      <c r="E138" s="331">
        <v>5169</v>
      </c>
      <c r="F138" s="384" t="s">
        <v>158</v>
      </c>
      <c r="G138" s="404" t="s">
        <v>60</v>
      </c>
      <c r="H138" s="4">
        <v>0</v>
      </c>
      <c r="I138" s="405">
        <v>155.485</v>
      </c>
      <c r="J138" s="4"/>
      <c r="K138" s="5">
        <f>I138+J138</f>
        <v>155.485</v>
      </c>
    </row>
    <row r="139" spans="1:11" s="387" customFormat="1" ht="12" customHeight="1">
      <c r="A139" s="488"/>
      <c r="B139" s="385" t="s">
        <v>4</v>
      </c>
      <c r="C139" s="9" t="s">
        <v>237</v>
      </c>
      <c r="D139" s="10"/>
      <c r="E139" s="317" t="s">
        <v>2</v>
      </c>
      <c r="F139" s="318"/>
      <c r="G139" s="386" t="s">
        <v>238</v>
      </c>
      <c r="H139" s="11">
        <f>SUM(H140:H140)</f>
        <v>0</v>
      </c>
      <c r="I139" s="403">
        <f>SUM(I140:I140)</f>
        <v>243.815</v>
      </c>
      <c r="J139" s="11">
        <f>SUM(J140:J140)</f>
        <v>0</v>
      </c>
      <c r="K139" s="11">
        <f>SUM(K140:K140)</f>
        <v>243.815</v>
      </c>
    </row>
    <row r="140" spans="1:11" s="387" customFormat="1" ht="12" customHeight="1" thickBot="1">
      <c r="A140" s="488"/>
      <c r="B140" s="402"/>
      <c r="C140" s="362"/>
      <c r="D140" s="13">
        <v>2212</v>
      </c>
      <c r="E140" s="331">
        <v>5169</v>
      </c>
      <c r="F140" s="384" t="s">
        <v>158</v>
      </c>
      <c r="G140" s="404" t="s">
        <v>60</v>
      </c>
      <c r="H140" s="4">
        <v>0</v>
      </c>
      <c r="I140" s="405">
        <v>243.815</v>
      </c>
      <c r="J140" s="4"/>
      <c r="K140" s="5">
        <f>I140+J140</f>
        <v>243.815</v>
      </c>
    </row>
    <row r="141" spans="1:11" s="387" customFormat="1" ht="12" customHeight="1">
      <c r="A141" s="488"/>
      <c r="B141" s="385" t="s">
        <v>4</v>
      </c>
      <c r="C141" s="9" t="s">
        <v>239</v>
      </c>
      <c r="D141" s="10"/>
      <c r="E141" s="317" t="s">
        <v>2</v>
      </c>
      <c r="F141" s="318"/>
      <c r="G141" s="386" t="s">
        <v>240</v>
      </c>
      <c r="H141" s="11">
        <f>SUM(H142:H142)</f>
        <v>0</v>
      </c>
      <c r="I141" s="403">
        <f>SUM(I142:I142)</f>
        <v>373.285</v>
      </c>
      <c r="J141" s="373">
        <f>SUM(J142:J142)</f>
        <v>0</v>
      </c>
      <c r="K141" s="11">
        <f>SUM(K142:K142)</f>
        <v>373.285</v>
      </c>
    </row>
    <row r="142" spans="1:11" s="387" customFormat="1" ht="12" customHeight="1" thickBot="1">
      <c r="A142" s="488"/>
      <c r="B142" s="402"/>
      <c r="C142" s="362"/>
      <c r="D142" s="13">
        <v>2212</v>
      </c>
      <c r="E142" s="331">
        <v>5169</v>
      </c>
      <c r="F142" s="384" t="s">
        <v>158</v>
      </c>
      <c r="G142" s="404" t="s">
        <v>60</v>
      </c>
      <c r="H142" s="4">
        <v>0</v>
      </c>
      <c r="I142" s="405">
        <v>373.285</v>
      </c>
      <c r="J142" s="4"/>
      <c r="K142" s="5">
        <f>I142+J142</f>
        <v>373.285</v>
      </c>
    </row>
    <row r="143" spans="1:11" s="387" customFormat="1" ht="12" customHeight="1">
      <c r="A143" s="488"/>
      <c r="B143" s="385" t="s">
        <v>4</v>
      </c>
      <c r="C143" s="9" t="s">
        <v>241</v>
      </c>
      <c r="D143" s="10"/>
      <c r="E143" s="317" t="s">
        <v>2</v>
      </c>
      <c r="F143" s="318"/>
      <c r="G143" s="386" t="s">
        <v>242</v>
      </c>
      <c r="H143" s="11">
        <f>SUM(H144:H144)</f>
        <v>0</v>
      </c>
      <c r="I143" s="403">
        <f>SUM(I144:I144)</f>
        <v>493.68</v>
      </c>
      <c r="J143" s="373">
        <f>SUM(J144:J144)</f>
        <v>0</v>
      </c>
      <c r="K143" s="11">
        <f>SUM(K144:K144)</f>
        <v>493.68</v>
      </c>
    </row>
    <row r="144" spans="1:11" s="387" customFormat="1" ht="12" customHeight="1" thickBot="1">
      <c r="A144" s="488"/>
      <c r="B144" s="402"/>
      <c r="C144" s="362"/>
      <c r="D144" s="13">
        <v>2212</v>
      </c>
      <c r="E144" s="331">
        <v>5169</v>
      </c>
      <c r="F144" s="384" t="s">
        <v>158</v>
      </c>
      <c r="G144" s="404" t="s">
        <v>60</v>
      </c>
      <c r="H144" s="4">
        <v>0</v>
      </c>
      <c r="I144" s="405">
        <v>493.68</v>
      </c>
      <c r="J144" s="4"/>
      <c r="K144" s="5">
        <f>I144+J144</f>
        <v>493.68</v>
      </c>
    </row>
    <row r="145" spans="1:11" s="387" customFormat="1" ht="12" customHeight="1">
      <c r="A145" s="488"/>
      <c r="B145" s="385" t="s">
        <v>4</v>
      </c>
      <c r="C145" s="9" t="s">
        <v>243</v>
      </c>
      <c r="D145" s="10"/>
      <c r="E145" s="317" t="s">
        <v>2</v>
      </c>
      <c r="F145" s="318"/>
      <c r="G145" s="386" t="s">
        <v>244</v>
      </c>
      <c r="H145" s="11">
        <f>SUM(H146:H146)</f>
        <v>0</v>
      </c>
      <c r="I145" s="403">
        <f>SUM(I146:I146)</f>
        <v>839.135</v>
      </c>
      <c r="J145" s="11">
        <f>SUM(J146:J146)</f>
        <v>0</v>
      </c>
      <c r="K145" s="11">
        <f>SUM(K146:K146)</f>
        <v>839.135</v>
      </c>
    </row>
    <row r="146" spans="1:11" s="387" customFormat="1" ht="12" customHeight="1" thickBot="1">
      <c r="A146" s="488"/>
      <c r="B146" s="402"/>
      <c r="C146" s="362"/>
      <c r="D146" s="13">
        <v>2212</v>
      </c>
      <c r="E146" s="331">
        <v>5169</v>
      </c>
      <c r="F146" s="384" t="s">
        <v>158</v>
      </c>
      <c r="G146" s="404" t="s">
        <v>60</v>
      </c>
      <c r="H146" s="4">
        <v>0</v>
      </c>
      <c r="I146" s="405">
        <v>839.135</v>
      </c>
      <c r="J146" s="4"/>
      <c r="K146" s="5">
        <f>I146+J146</f>
        <v>839.135</v>
      </c>
    </row>
    <row r="147" spans="1:11" s="387" customFormat="1" ht="12" customHeight="1">
      <c r="A147" s="488"/>
      <c r="B147" s="385" t="s">
        <v>4</v>
      </c>
      <c r="C147" s="9" t="s">
        <v>245</v>
      </c>
      <c r="D147" s="10"/>
      <c r="E147" s="317" t="s">
        <v>2</v>
      </c>
      <c r="F147" s="318"/>
      <c r="G147" s="386" t="s">
        <v>246</v>
      </c>
      <c r="H147" s="11">
        <f>SUM(H148:H148)</f>
        <v>0</v>
      </c>
      <c r="I147" s="403">
        <f>SUM(I148:I148)</f>
        <v>762.905</v>
      </c>
      <c r="J147" s="373">
        <f>SUM(J148:J148)</f>
        <v>0</v>
      </c>
      <c r="K147" s="11">
        <f>SUM(K148:K148)</f>
        <v>762.905</v>
      </c>
    </row>
    <row r="148" spans="1:11" s="387" customFormat="1" ht="12" customHeight="1" thickBot="1">
      <c r="A148" s="488"/>
      <c r="B148" s="400"/>
      <c r="C148" s="380"/>
      <c r="D148" s="13">
        <v>2212</v>
      </c>
      <c r="E148" s="331">
        <v>5169</v>
      </c>
      <c r="F148" s="384" t="s">
        <v>158</v>
      </c>
      <c r="G148" s="404" t="s">
        <v>60</v>
      </c>
      <c r="H148" s="4">
        <v>0</v>
      </c>
      <c r="I148" s="405">
        <v>762.905</v>
      </c>
      <c r="J148" s="4"/>
      <c r="K148" s="4">
        <f>I148+J148</f>
        <v>762.905</v>
      </c>
    </row>
    <row r="149" spans="1:11" s="387" customFormat="1" ht="12" customHeight="1">
      <c r="A149" s="488"/>
      <c r="B149" s="385" t="s">
        <v>4</v>
      </c>
      <c r="C149" s="9" t="s">
        <v>247</v>
      </c>
      <c r="D149" s="10"/>
      <c r="E149" s="317" t="s">
        <v>2</v>
      </c>
      <c r="F149" s="318"/>
      <c r="G149" s="386" t="s">
        <v>248</v>
      </c>
      <c r="H149" s="11">
        <f>SUM(H150:H150)</f>
        <v>0</v>
      </c>
      <c r="I149" s="403">
        <f>SUM(I150:I150)</f>
        <v>756.855</v>
      </c>
      <c r="J149" s="373">
        <f>SUM(J150:J150)</f>
        <v>0</v>
      </c>
      <c r="K149" s="11">
        <f>SUM(K150:K150)</f>
        <v>756.855</v>
      </c>
    </row>
    <row r="150" spans="1:11" s="387" customFormat="1" ht="12" customHeight="1" thickBot="1">
      <c r="A150" s="488"/>
      <c r="B150" s="402"/>
      <c r="C150" s="362"/>
      <c r="D150" s="13">
        <v>2212</v>
      </c>
      <c r="E150" s="331">
        <v>5169</v>
      </c>
      <c r="F150" s="384" t="s">
        <v>158</v>
      </c>
      <c r="G150" s="404" t="s">
        <v>60</v>
      </c>
      <c r="H150" s="4">
        <v>0</v>
      </c>
      <c r="I150" s="405">
        <v>756.855</v>
      </c>
      <c r="J150" s="4"/>
      <c r="K150" s="5">
        <f>I150+J150</f>
        <v>756.855</v>
      </c>
    </row>
    <row r="151" spans="1:11" s="387" customFormat="1" ht="12" customHeight="1">
      <c r="A151" s="488"/>
      <c r="B151" s="385" t="s">
        <v>4</v>
      </c>
      <c r="C151" s="9" t="s">
        <v>249</v>
      </c>
      <c r="D151" s="10"/>
      <c r="E151" s="317" t="s">
        <v>2</v>
      </c>
      <c r="F151" s="318"/>
      <c r="G151" s="386" t="s">
        <v>250</v>
      </c>
      <c r="H151" s="11">
        <f>SUM(H152:H152)</f>
        <v>0</v>
      </c>
      <c r="I151" s="403">
        <f>SUM(I152:I152)</f>
        <v>384.78</v>
      </c>
      <c r="J151" s="373">
        <f>SUM(J152:J152)</f>
        <v>0</v>
      </c>
      <c r="K151" s="11">
        <f>SUM(K152:K152)</f>
        <v>384.78</v>
      </c>
    </row>
    <row r="152" spans="1:11" s="387" customFormat="1" ht="12" customHeight="1" thickBot="1">
      <c r="A152" s="488"/>
      <c r="B152" s="402"/>
      <c r="C152" s="362"/>
      <c r="D152" s="13">
        <v>2212</v>
      </c>
      <c r="E152" s="331">
        <v>5169</v>
      </c>
      <c r="F152" s="384" t="s">
        <v>158</v>
      </c>
      <c r="G152" s="404" t="s">
        <v>60</v>
      </c>
      <c r="H152" s="4">
        <v>0</v>
      </c>
      <c r="I152" s="405">
        <v>384.78</v>
      </c>
      <c r="J152" s="4"/>
      <c r="K152" s="5">
        <f>I152+J152</f>
        <v>384.78</v>
      </c>
    </row>
    <row r="153" spans="1:11" s="387" customFormat="1" ht="12" customHeight="1">
      <c r="A153" s="488"/>
      <c r="B153" s="385" t="s">
        <v>4</v>
      </c>
      <c r="C153" s="9" t="s">
        <v>251</v>
      </c>
      <c r="D153" s="10"/>
      <c r="E153" s="317" t="s">
        <v>2</v>
      </c>
      <c r="F153" s="318"/>
      <c r="G153" s="386" t="s">
        <v>252</v>
      </c>
      <c r="H153" s="11">
        <f>SUM(H154:H154)</f>
        <v>0</v>
      </c>
      <c r="I153" s="403">
        <f>SUM(I154:I154)</f>
        <v>487.63</v>
      </c>
      <c r="J153" s="373">
        <f>SUM(J154:J154)</f>
        <v>0</v>
      </c>
      <c r="K153" s="11">
        <f>SUM(K154:K154)</f>
        <v>487.63</v>
      </c>
    </row>
    <row r="154" spans="1:11" s="387" customFormat="1" ht="12" customHeight="1" thickBot="1">
      <c r="A154" s="488"/>
      <c r="B154" s="402"/>
      <c r="C154" s="362"/>
      <c r="D154" s="13">
        <v>2212</v>
      </c>
      <c r="E154" s="331">
        <v>5169</v>
      </c>
      <c r="F154" s="384" t="s">
        <v>158</v>
      </c>
      <c r="G154" s="404" t="s">
        <v>60</v>
      </c>
      <c r="H154" s="4">
        <v>0</v>
      </c>
      <c r="I154" s="405">
        <v>487.63</v>
      </c>
      <c r="J154" s="4"/>
      <c r="K154" s="5">
        <f>I154+J154</f>
        <v>487.63</v>
      </c>
    </row>
    <row r="155" spans="1:11" s="387" customFormat="1" ht="12" customHeight="1">
      <c r="A155" s="488"/>
      <c r="B155" s="385" t="s">
        <v>4</v>
      </c>
      <c r="C155" s="9" t="s">
        <v>253</v>
      </c>
      <c r="D155" s="10"/>
      <c r="E155" s="317" t="s">
        <v>2</v>
      </c>
      <c r="F155" s="318"/>
      <c r="G155" s="386" t="s">
        <v>254</v>
      </c>
      <c r="H155" s="11">
        <f>SUM(H156:H156)</f>
        <v>0</v>
      </c>
      <c r="I155" s="403">
        <f>SUM(I156:I156)</f>
        <v>524.535</v>
      </c>
      <c r="J155" s="373">
        <f>SUM(J156:J156)</f>
        <v>0</v>
      </c>
      <c r="K155" s="11">
        <f>SUM(K156:K156)</f>
        <v>524.535</v>
      </c>
    </row>
    <row r="156" spans="1:11" s="387" customFormat="1" ht="12" customHeight="1" thickBot="1">
      <c r="A156" s="488"/>
      <c r="B156" s="400"/>
      <c r="C156" s="380"/>
      <c r="D156" s="13">
        <v>2212</v>
      </c>
      <c r="E156" s="331">
        <v>5169</v>
      </c>
      <c r="F156" s="384" t="s">
        <v>158</v>
      </c>
      <c r="G156" s="404" t="s">
        <v>60</v>
      </c>
      <c r="H156" s="4">
        <v>0</v>
      </c>
      <c r="I156" s="405">
        <v>524.535</v>
      </c>
      <c r="J156" s="4"/>
      <c r="K156" s="4">
        <f>I156+J156</f>
        <v>524.535</v>
      </c>
    </row>
    <row r="157" spans="1:11" s="387" customFormat="1" ht="12" customHeight="1">
      <c r="A157" s="488"/>
      <c r="B157" s="385" t="s">
        <v>4</v>
      </c>
      <c r="C157" s="9" t="s">
        <v>255</v>
      </c>
      <c r="D157" s="10"/>
      <c r="E157" s="317" t="s">
        <v>2</v>
      </c>
      <c r="F157" s="318"/>
      <c r="G157" s="386" t="s">
        <v>256</v>
      </c>
      <c r="H157" s="11">
        <f>SUM(H158:H158)</f>
        <v>0</v>
      </c>
      <c r="I157" s="403">
        <f>SUM(I158:I158)</f>
        <v>639.485</v>
      </c>
      <c r="J157" s="373">
        <f>SUM(J158:J158)</f>
        <v>0</v>
      </c>
      <c r="K157" s="11">
        <f>SUM(K158:K158)</f>
        <v>639.485</v>
      </c>
    </row>
    <row r="158" spans="1:11" s="387" customFormat="1" ht="12" customHeight="1" thickBot="1">
      <c r="A158" s="488"/>
      <c r="B158" s="402"/>
      <c r="C158" s="362"/>
      <c r="D158" s="13">
        <v>2212</v>
      </c>
      <c r="E158" s="331">
        <v>5169</v>
      </c>
      <c r="F158" s="384" t="s">
        <v>158</v>
      </c>
      <c r="G158" s="404" t="s">
        <v>60</v>
      </c>
      <c r="H158" s="4">
        <v>0</v>
      </c>
      <c r="I158" s="405">
        <v>639.485</v>
      </c>
      <c r="J158" s="4"/>
      <c r="K158" s="5">
        <f>I158+J158</f>
        <v>639.485</v>
      </c>
    </row>
    <row r="159" spans="1:11" s="387" customFormat="1" ht="12" customHeight="1">
      <c r="A159" s="488"/>
      <c r="B159" s="385" t="s">
        <v>4</v>
      </c>
      <c r="C159" s="9" t="s">
        <v>257</v>
      </c>
      <c r="D159" s="10"/>
      <c r="E159" s="317" t="s">
        <v>2</v>
      </c>
      <c r="F159" s="318"/>
      <c r="G159" s="386" t="s">
        <v>258</v>
      </c>
      <c r="H159" s="11">
        <f>SUM(H160:H160)</f>
        <v>0</v>
      </c>
      <c r="I159" s="403">
        <f>SUM(I160:I160)</f>
        <v>760.485</v>
      </c>
      <c r="J159" s="373">
        <f>SUM(J160:J160)</f>
        <v>0</v>
      </c>
      <c r="K159" s="11">
        <f>SUM(K160:K160)</f>
        <v>760.485</v>
      </c>
    </row>
    <row r="160" spans="1:11" s="387" customFormat="1" ht="12" customHeight="1" thickBot="1">
      <c r="A160" s="488"/>
      <c r="B160" s="402"/>
      <c r="C160" s="362"/>
      <c r="D160" s="13">
        <v>2212</v>
      </c>
      <c r="E160" s="331">
        <v>5169</v>
      </c>
      <c r="F160" s="384" t="s">
        <v>158</v>
      </c>
      <c r="G160" s="404" t="s">
        <v>60</v>
      </c>
      <c r="H160" s="4">
        <v>0</v>
      </c>
      <c r="I160" s="405">
        <v>760.485</v>
      </c>
      <c r="J160" s="4"/>
      <c r="K160" s="5">
        <f>I160+J160</f>
        <v>760.485</v>
      </c>
    </row>
    <row r="161" spans="1:11" s="387" customFormat="1" ht="12" customHeight="1">
      <c r="A161" s="488"/>
      <c r="B161" s="385" t="s">
        <v>4</v>
      </c>
      <c r="C161" s="9" t="s">
        <v>259</v>
      </c>
      <c r="D161" s="10"/>
      <c r="E161" s="317" t="s">
        <v>2</v>
      </c>
      <c r="F161" s="318"/>
      <c r="G161" s="386" t="s">
        <v>260</v>
      </c>
      <c r="H161" s="11">
        <f>SUM(H162:H162)</f>
        <v>0</v>
      </c>
      <c r="I161" s="403">
        <f>SUM(I162:I162)</f>
        <v>199.65</v>
      </c>
      <c r="J161" s="373">
        <f>SUM(J162:J162)</f>
        <v>0</v>
      </c>
      <c r="K161" s="11">
        <f>SUM(K162:K162)</f>
        <v>199.65</v>
      </c>
    </row>
    <row r="162" spans="1:11" s="387" customFormat="1" ht="12" customHeight="1" thickBot="1">
      <c r="A162" s="488"/>
      <c r="B162" s="400"/>
      <c r="C162" s="380"/>
      <c r="D162" s="13">
        <v>2212</v>
      </c>
      <c r="E162" s="331">
        <v>5169</v>
      </c>
      <c r="F162" s="384" t="s">
        <v>158</v>
      </c>
      <c r="G162" s="404" t="s">
        <v>60</v>
      </c>
      <c r="H162" s="4">
        <v>0</v>
      </c>
      <c r="I162" s="405">
        <v>199.65</v>
      </c>
      <c r="J162" s="4"/>
      <c r="K162" s="4">
        <f>I162+J162</f>
        <v>199.65</v>
      </c>
    </row>
    <row r="163" spans="1:11" s="387" customFormat="1" ht="12" customHeight="1">
      <c r="A163" s="488"/>
      <c r="B163" s="385" t="s">
        <v>4</v>
      </c>
      <c r="C163" s="9" t="s">
        <v>261</v>
      </c>
      <c r="D163" s="10"/>
      <c r="E163" s="317" t="s">
        <v>2</v>
      </c>
      <c r="F163" s="318"/>
      <c r="G163" s="386" t="s">
        <v>262</v>
      </c>
      <c r="H163" s="11">
        <f>SUM(H164:H164)</f>
        <v>0</v>
      </c>
      <c r="I163" s="403">
        <f>SUM(I164:I164)</f>
        <v>220.099</v>
      </c>
      <c r="J163" s="373">
        <f>SUM(J164:J164)</f>
        <v>0</v>
      </c>
      <c r="K163" s="11">
        <f>SUM(K164:K164)</f>
        <v>220.099</v>
      </c>
    </row>
    <row r="164" spans="1:11" s="387" customFormat="1" ht="12" customHeight="1" thickBot="1">
      <c r="A164" s="488"/>
      <c r="B164" s="402"/>
      <c r="C164" s="362"/>
      <c r="D164" s="13">
        <v>2212</v>
      </c>
      <c r="E164" s="331">
        <v>5169</v>
      </c>
      <c r="F164" s="384" t="s">
        <v>158</v>
      </c>
      <c r="G164" s="404" t="s">
        <v>60</v>
      </c>
      <c r="H164" s="4">
        <v>0</v>
      </c>
      <c r="I164" s="405">
        <v>220.099</v>
      </c>
      <c r="J164" s="4"/>
      <c r="K164" s="5">
        <f>I164+J164</f>
        <v>220.099</v>
      </c>
    </row>
    <row r="165" spans="1:11" s="387" customFormat="1" ht="12" customHeight="1">
      <c r="A165" s="488"/>
      <c r="B165" s="385" t="s">
        <v>4</v>
      </c>
      <c r="C165" s="9" t="s">
        <v>263</v>
      </c>
      <c r="D165" s="10"/>
      <c r="E165" s="317" t="s">
        <v>2</v>
      </c>
      <c r="F165" s="318"/>
      <c r="G165" s="386" t="s">
        <v>264</v>
      </c>
      <c r="H165" s="11">
        <f>SUM(H166:H166)</f>
        <v>0</v>
      </c>
      <c r="I165" s="373">
        <f>SUM(I166:I166)</f>
        <v>785.29</v>
      </c>
      <c r="J165" s="373">
        <f>SUM(J166:J166)</f>
        <v>0</v>
      </c>
      <c r="K165" s="11">
        <f>SUM(K166:K166)</f>
        <v>785.29</v>
      </c>
    </row>
    <row r="166" spans="1:11" s="387" customFormat="1" ht="12" customHeight="1" thickBot="1">
      <c r="A166" s="488"/>
      <c r="B166" s="402"/>
      <c r="C166" s="362"/>
      <c r="D166" s="13">
        <v>2212</v>
      </c>
      <c r="E166" s="331">
        <v>5169</v>
      </c>
      <c r="F166" s="384" t="s">
        <v>158</v>
      </c>
      <c r="G166" s="404" t="s">
        <v>60</v>
      </c>
      <c r="H166" s="4">
        <v>0</v>
      </c>
      <c r="I166" s="4">
        <v>785.29</v>
      </c>
      <c r="J166" s="4"/>
      <c r="K166" s="5">
        <f>I166+J166</f>
        <v>785.29</v>
      </c>
    </row>
    <row r="167" spans="1:11" s="387" customFormat="1" ht="12" customHeight="1">
      <c r="A167" s="488"/>
      <c r="B167" s="385" t="s">
        <v>4</v>
      </c>
      <c r="C167" s="9" t="s">
        <v>265</v>
      </c>
      <c r="D167" s="10"/>
      <c r="E167" s="317" t="s">
        <v>2</v>
      </c>
      <c r="F167" s="318"/>
      <c r="G167" s="386" t="s">
        <v>266</v>
      </c>
      <c r="H167" s="11">
        <f>SUM(H168:H168)</f>
        <v>0</v>
      </c>
      <c r="I167" s="373">
        <f>SUM(I168:I168)</f>
        <v>204.49</v>
      </c>
      <c r="J167" s="373">
        <f>SUM(J168:J168)</f>
        <v>0</v>
      </c>
      <c r="K167" s="11">
        <f>SUM(K168:K168)</f>
        <v>204.49</v>
      </c>
    </row>
    <row r="168" spans="1:11" s="387" customFormat="1" ht="12" customHeight="1" thickBot="1">
      <c r="A168" s="488"/>
      <c r="B168" s="402"/>
      <c r="C168" s="362"/>
      <c r="D168" s="13">
        <v>2212</v>
      </c>
      <c r="E168" s="331">
        <v>5169</v>
      </c>
      <c r="F168" s="384" t="s">
        <v>158</v>
      </c>
      <c r="G168" s="404" t="s">
        <v>60</v>
      </c>
      <c r="H168" s="4">
        <v>0</v>
      </c>
      <c r="I168" s="4">
        <v>204.49</v>
      </c>
      <c r="J168" s="4"/>
      <c r="K168" s="5">
        <f>I168+J168</f>
        <v>204.49</v>
      </c>
    </row>
    <row r="169" spans="1:11" s="387" customFormat="1" ht="12" customHeight="1">
      <c r="A169" s="488"/>
      <c r="B169" s="385" t="s">
        <v>4</v>
      </c>
      <c r="C169" s="9" t="s">
        <v>267</v>
      </c>
      <c r="D169" s="10"/>
      <c r="E169" s="317" t="s">
        <v>2</v>
      </c>
      <c r="F169" s="318"/>
      <c r="G169" s="386" t="s">
        <v>268</v>
      </c>
      <c r="H169" s="11">
        <f>SUM(H170:H170)</f>
        <v>0</v>
      </c>
      <c r="I169" s="373">
        <f>SUM(I170:I170)</f>
        <v>594.48</v>
      </c>
      <c r="J169" s="373">
        <f>SUM(J170:J170)</f>
        <v>0</v>
      </c>
      <c r="K169" s="11">
        <f>SUM(K170:K170)</f>
        <v>594.48</v>
      </c>
    </row>
    <row r="170" spans="1:11" s="387" customFormat="1" ht="12" customHeight="1" thickBot="1">
      <c r="A170" s="488"/>
      <c r="B170" s="400"/>
      <c r="C170" s="380"/>
      <c r="D170" s="13">
        <v>2212</v>
      </c>
      <c r="E170" s="331">
        <v>5169</v>
      </c>
      <c r="F170" s="384" t="s">
        <v>158</v>
      </c>
      <c r="G170" s="404" t="s">
        <v>60</v>
      </c>
      <c r="H170" s="4">
        <v>0</v>
      </c>
      <c r="I170" s="4">
        <v>594.48</v>
      </c>
      <c r="J170" s="4"/>
      <c r="K170" s="4">
        <f>I170+J170</f>
        <v>594.48</v>
      </c>
    </row>
    <row r="171" spans="1:11" s="387" customFormat="1" ht="12" customHeight="1">
      <c r="A171" s="488"/>
      <c r="B171" s="385" t="s">
        <v>4</v>
      </c>
      <c r="C171" s="9" t="s">
        <v>269</v>
      </c>
      <c r="D171" s="10"/>
      <c r="E171" s="317" t="s">
        <v>2</v>
      </c>
      <c r="F171" s="318"/>
      <c r="G171" s="386" t="s">
        <v>270</v>
      </c>
      <c r="H171" s="11">
        <f>SUM(H172:H172)</f>
        <v>0</v>
      </c>
      <c r="I171" s="373">
        <f>SUM(I172:I172)</f>
        <v>555.39</v>
      </c>
      <c r="J171" s="373">
        <f>SUM(J172:J172)</f>
        <v>0</v>
      </c>
      <c r="K171" s="11">
        <f>SUM(K172:K172)</f>
        <v>555.39</v>
      </c>
    </row>
    <row r="172" spans="1:11" s="387" customFormat="1" ht="12" customHeight="1" thickBot="1">
      <c r="A172" s="488"/>
      <c r="B172" s="402"/>
      <c r="C172" s="362"/>
      <c r="D172" s="13">
        <v>2212</v>
      </c>
      <c r="E172" s="331">
        <v>5169</v>
      </c>
      <c r="F172" s="384" t="s">
        <v>158</v>
      </c>
      <c r="G172" s="404" t="s">
        <v>60</v>
      </c>
      <c r="H172" s="4">
        <v>0</v>
      </c>
      <c r="I172" s="4">
        <v>555.39</v>
      </c>
      <c r="J172" s="4"/>
      <c r="K172" s="5">
        <f>I172+J172</f>
        <v>555.39</v>
      </c>
    </row>
    <row r="173" spans="1:11" s="387" customFormat="1" ht="12" customHeight="1">
      <c r="A173" s="488"/>
      <c r="B173" s="385" t="s">
        <v>4</v>
      </c>
      <c r="C173" s="9" t="s">
        <v>271</v>
      </c>
      <c r="D173" s="10"/>
      <c r="E173" s="317" t="s">
        <v>2</v>
      </c>
      <c r="F173" s="318"/>
      <c r="G173" s="386" t="s">
        <v>272</v>
      </c>
      <c r="H173" s="11">
        <f>SUM(H174:H174)</f>
        <v>0</v>
      </c>
      <c r="I173" s="11">
        <f>SUM(I174:I174)</f>
        <v>592.9</v>
      </c>
      <c r="J173" s="11">
        <f>SUM(J174:J174)</f>
        <v>0</v>
      </c>
      <c r="K173" s="11">
        <f>SUM(K174:K174)</f>
        <v>592.9</v>
      </c>
    </row>
    <row r="174" spans="1:11" s="387" customFormat="1" ht="12" customHeight="1" thickBot="1">
      <c r="A174" s="488"/>
      <c r="B174" s="402"/>
      <c r="C174" s="362"/>
      <c r="D174" s="13">
        <v>2212</v>
      </c>
      <c r="E174" s="331">
        <v>6121</v>
      </c>
      <c r="F174" s="384" t="s">
        <v>158</v>
      </c>
      <c r="G174" s="406" t="s">
        <v>140</v>
      </c>
      <c r="H174" s="4">
        <v>0</v>
      </c>
      <c r="I174" s="4">
        <v>592.9</v>
      </c>
      <c r="J174" s="4"/>
      <c r="K174" s="5">
        <f>I174+J174</f>
        <v>592.9</v>
      </c>
    </row>
    <row r="175" spans="1:11" s="387" customFormat="1" ht="12" customHeight="1">
      <c r="A175" s="488"/>
      <c r="B175" s="385" t="s">
        <v>4</v>
      </c>
      <c r="C175" s="9" t="s">
        <v>273</v>
      </c>
      <c r="D175" s="10"/>
      <c r="E175" s="317" t="s">
        <v>2</v>
      </c>
      <c r="F175" s="318"/>
      <c r="G175" s="386" t="s">
        <v>274</v>
      </c>
      <c r="H175" s="308">
        <f>SUM(H176:H176)</f>
        <v>0</v>
      </c>
      <c r="I175" s="11">
        <f>SUM(I176:I176)</f>
        <v>747.992</v>
      </c>
      <c r="J175" s="373">
        <f>SUM(J176:J176)</f>
        <v>0</v>
      </c>
      <c r="K175" s="11">
        <f>SUM(K176:K176)</f>
        <v>747.992</v>
      </c>
    </row>
    <row r="176" spans="1:11" s="387" customFormat="1" ht="12" customHeight="1" thickBot="1">
      <c r="A176" s="488"/>
      <c r="B176" s="400"/>
      <c r="C176" s="380"/>
      <c r="D176" s="13">
        <v>2212</v>
      </c>
      <c r="E176" s="331">
        <v>6121</v>
      </c>
      <c r="F176" s="384" t="s">
        <v>158</v>
      </c>
      <c r="G176" s="406" t="s">
        <v>140</v>
      </c>
      <c r="H176" s="4">
        <v>0</v>
      </c>
      <c r="I176" s="4">
        <v>747.992</v>
      </c>
      <c r="J176" s="4"/>
      <c r="K176" s="4">
        <f>I176+J176</f>
        <v>747.992</v>
      </c>
    </row>
    <row r="177" spans="1:11" s="387" customFormat="1" ht="12" customHeight="1">
      <c r="A177" s="488"/>
      <c r="B177" s="385" t="s">
        <v>4</v>
      </c>
      <c r="C177" s="9" t="s">
        <v>275</v>
      </c>
      <c r="D177" s="10"/>
      <c r="E177" s="317" t="s">
        <v>2</v>
      </c>
      <c r="F177" s="318"/>
      <c r="G177" s="386" t="s">
        <v>276</v>
      </c>
      <c r="H177" s="308">
        <f>SUM(H178:H178)</f>
        <v>0</v>
      </c>
      <c r="I177" s="11">
        <f>SUM(I178:I178)</f>
        <v>1620</v>
      </c>
      <c r="J177" s="373">
        <f>SUM(J178:J178)</f>
        <v>0</v>
      </c>
      <c r="K177" s="11">
        <f>SUM(K178:K178)</f>
        <v>1620</v>
      </c>
    </row>
    <row r="178" spans="1:11" s="387" customFormat="1" ht="12" customHeight="1" thickBot="1">
      <c r="A178" s="488"/>
      <c r="B178" s="400"/>
      <c r="C178" s="380"/>
      <c r="D178" s="13">
        <v>2212</v>
      </c>
      <c r="E178" s="331">
        <v>6121</v>
      </c>
      <c r="F178" s="384" t="s">
        <v>158</v>
      </c>
      <c r="G178" s="406" t="s">
        <v>140</v>
      </c>
      <c r="H178" s="4">
        <v>0</v>
      </c>
      <c r="I178" s="4">
        <v>1620</v>
      </c>
      <c r="J178" s="4"/>
      <c r="K178" s="4">
        <f>I178+J178</f>
        <v>1620</v>
      </c>
    </row>
    <row r="179" spans="1:11" s="387" customFormat="1" ht="12" customHeight="1">
      <c r="A179" s="488"/>
      <c r="B179" s="385" t="s">
        <v>4</v>
      </c>
      <c r="C179" s="9" t="s">
        <v>277</v>
      </c>
      <c r="D179" s="10"/>
      <c r="E179" s="317" t="s">
        <v>2</v>
      </c>
      <c r="F179" s="318"/>
      <c r="G179" s="386" t="s">
        <v>278</v>
      </c>
      <c r="H179" s="308">
        <f>SUM(H180:H180)</f>
        <v>0</v>
      </c>
      <c r="I179" s="11">
        <f>SUM(I180:I180)</f>
        <v>1001.7</v>
      </c>
      <c r="J179" s="373">
        <f>SUM(J180:J180)</f>
        <v>0</v>
      </c>
      <c r="K179" s="11">
        <f>SUM(K180:K180)</f>
        <v>1001.7</v>
      </c>
    </row>
    <row r="180" spans="1:11" s="387" customFormat="1" ht="12" customHeight="1" thickBot="1">
      <c r="A180" s="488"/>
      <c r="B180" s="400"/>
      <c r="C180" s="380"/>
      <c r="D180" s="13">
        <v>2212</v>
      </c>
      <c r="E180" s="331">
        <v>6121</v>
      </c>
      <c r="F180" s="384" t="s">
        <v>158</v>
      </c>
      <c r="G180" s="406" t="s">
        <v>140</v>
      </c>
      <c r="H180" s="4">
        <v>0</v>
      </c>
      <c r="I180" s="4">
        <v>1001.7</v>
      </c>
      <c r="J180" s="4"/>
      <c r="K180" s="4">
        <f>I180+J180</f>
        <v>1001.7</v>
      </c>
    </row>
    <row r="181" spans="1:11" s="387" customFormat="1" ht="12" customHeight="1">
      <c r="A181" s="488"/>
      <c r="B181" s="385" t="s">
        <v>4</v>
      </c>
      <c r="C181" s="9" t="s">
        <v>279</v>
      </c>
      <c r="D181" s="10"/>
      <c r="E181" s="317" t="s">
        <v>2</v>
      </c>
      <c r="F181" s="318"/>
      <c r="G181" s="386" t="s">
        <v>280</v>
      </c>
      <c r="H181" s="308">
        <f>SUM(H182:H182)</f>
        <v>0</v>
      </c>
      <c r="I181" s="11">
        <f>SUM(I182:I182)</f>
        <v>1074.6</v>
      </c>
      <c r="J181" s="373">
        <f>SUM(J182:J182)</f>
        <v>0</v>
      </c>
      <c r="K181" s="11">
        <f>SUM(K182:K182)</f>
        <v>1074.6</v>
      </c>
    </row>
    <row r="182" spans="1:11" s="387" customFormat="1" ht="12" customHeight="1" thickBot="1">
      <c r="A182" s="488"/>
      <c r="B182" s="400"/>
      <c r="C182" s="380"/>
      <c r="D182" s="13">
        <v>2212</v>
      </c>
      <c r="E182" s="331">
        <v>6121</v>
      </c>
      <c r="F182" s="384" t="s">
        <v>158</v>
      </c>
      <c r="G182" s="406" t="s">
        <v>140</v>
      </c>
      <c r="H182" s="4">
        <v>0</v>
      </c>
      <c r="I182" s="4">
        <v>1074.6</v>
      </c>
      <c r="J182" s="4"/>
      <c r="K182" s="4">
        <f>I182+J182</f>
        <v>1074.6</v>
      </c>
    </row>
    <row r="183" spans="1:11" s="387" customFormat="1" ht="12" customHeight="1">
      <c r="A183" s="488"/>
      <c r="B183" s="385" t="s">
        <v>4</v>
      </c>
      <c r="C183" s="9" t="s">
        <v>281</v>
      </c>
      <c r="D183" s="10"/>
      <c r="E183" s="317" t="s">
        <v>2</v>
      </c>
      <c r="F183" s="318"/>
      <c r="G183" s="386" t="s">
        <v>282</v>
      </c>
      <c r="H183" s="308">
        <f>SUM(H184:H184)</f>
        <v>0</v>
      </c>
      <c r="I183" s="11">
        <f>SUM(I184:I184)</f>
        <v>723.723</v>
      </c>
      <c r="J183" s="373">
        <f>SUM(J184:J184)</f>
        <v>0</v>
      </c>
      <c r="K183" s="11">
        <f>SUM(K184:K184)</f>
        <v>723.723</v>
      </c>
    </row>
    <row r="184" spans="1:11" s="387" customFormat="1" ht="12" customHeight="1" thickBot="1">
      <c r="A184" s="488"/>
      <c r="B184" s="400"/>
      <c r="C184" s="380"/>
      <c r="D184" s="13">
        <v>2212</v>
      </c>
      <c r="E184" s="331">
        <v>6121</v>
      </c>
      <c r="F184" s="384" t="s">
        <v>158</v>
      </c>
      <c r="G184" s="406" t="s">
        <v>140</v>
      </c>
      <c r="H184" s="4">
        <v>0</v>
      </c>
      <c r="I184" s="4">
        <v>723.723</v>
      </c>
      <c r="J184" s="4"/>
      <c r="K184" s="4">
        <f>I184+J184</f>
        <v>723.723</v>
      </c>
    </row>
    <row r="185" spans="1:11" s="387" customFormat="1" ht="12" customHeight="1">
      <c r="A185" s="488"/>
      <c r="B185" s="385" t="s">
        <v>4</v>
      </c>
      <c r="C185" s="9" t="s">
        <v>283</v>
      </c>
      <c r="D185" s="10"/>
      <c r="E185" s="317" t="s">
        <v>2</v>
      </c>
      <c r="F185" s="318"/>
      <c r="G185" s="386" t="s">
        <v>284</v>
      </c>
      <c r="H185" s="308">
        <f>SUM(H186:H186)</f>
        <v>0</v>
      </c>
      <c r="I185" s="11">
        <f>SUM(I186:I186)</f>
        <v>759.33</v>
      </c>
      <c r="J185" s="373">
        <f>SUM(J186:J186)</f>
        <v>0</v>
      </c>
      <c r="K185" s="11">
        <f>SUM(K186:K186)</f>
        <v>759.33</v>
      </c>
    </row>
    <row r="186" spans="1:11" s="387" customFormat="1" ht="12" customHeight="1" thickBot="1">
      <c r="A186" s="488"/>
      <c r="B186" s="400"/>
      <c r="C186" s="380"/>
      <c r="D186" s="13">
        <v>2212</v>
      </c>
      <c r="E186" s="331">
        <v>6121</v>
      </c>
      <c r="F186" s="384" t="s">
        <v>158</v>
      </c>
      <c r="G186" s="406" t="s">
        <v>140</v>
      </c>
      <c r="H186" s="4">
        <v>0</v>
      </c>
      <c r="I186" s="4">
        <v>759.33</v>
      </c>
      <c r="J186" s="4"/>
      <c r="K186" s="4">
        <f>I186+J186</f>
        <v>759.33</v>
      </c>
    </row>
    <row r="187" spans="1:11" s="387" customFormat="1" ht="12" customHeight="1">
      <c r="A187" s="488"/>
      <c r="B187" s="385" t="s">
        <v>4</v>
      </c>
      <c r="C187" s="9" t="s">
        <v>285</v>
      </c>
      <c r="D187" s="10"/>
      <c r="E187" s="317" t="s">
        <v>2</v>
      </c>
      <c r="F187" s="318"/>
      <c r="G187" s="386" t="s">
        <v>286</v>
      </c>
      <c r="H187" s="308">
        <f>SUM(H188:H188)</f>
        <v>0</v>
      </c>
      <c r="I187" s="11">
        <f>SUM(I188:I188)</f>
        <v>198.239</v>
      </c>
      <c r="J187" s="373">
        <f>SUM(J188:J188)</f>
        <v>0</v>
      </c>
      <c r="K187" s="11">
        <f>SUM(K188:K188)</f>
        <v>198.239</v>
      </c>
    </row>
    <row r="188" spans="1:11" s="387" customFormat="1" ht="12" customHeight="1" thickBot="1">
      <c r="A188" s="488"/>
      <c r="B188" s="400"/>
      <c r="C188" s="380"/>
      <c r="D188" s="13">
        <v>2212</v>
      </c>
      <c r="E188" s="331">
        <v>6121</v>
      </c>
      <c r="F188" s="384" t="s">
        <v>158</v>
      </c>
      <c r="G188" s="406" t="s">
        <v>140</v>
      </c>
      <c r="H188" s="4">
        <v>0</v>
      </c>
      <c r="I188" s="4">
        <v>198.239</v>
      </c>
      <c r="J188" s="4"/>
      <c r="K188" s="4">
        <f>I188+J188</f>
        <v>198.239</v>
      </c>
    </row>
    <row r="189" spans="1:11" s="387" customFormat="1" ht="12" customHeight="1">
      <c r="A189" s="488"/>
      <c r="B189" s="385" t="s">
        <v>4</v>
      </c>
      <c r="C189" s="9" t="s">
        <v>287</v>
      </c>
      <c r="D189" s="10"/>
      <c r="E189" s="317" t="s">
        <v>2</v>
      </c>
      <c r="F189" s="318"/>
      <c r="G189" s="386" t="s">
        <v>288</v>
      </c>
      <c r="H189" s="308">
        <f>SUM(H190:H190)</f>
        <v>0</v>
      </c>
      <c r="I189" s="11">
        <f>SUM(I190:I190)</f>
        <v>1275.743</v>
      </c>
      <c r="J189" s="373">
        <f>SUM(J190:J190)</f>
        <v>0</v>
      </c>
      <c r="K189" s="11">
        <f>SUM(K190:K190)</f>
        <v>1275.743</v>
      </c>
    </row>
    <row r="190" spans="1:11" s="387" customFormat="1" ht="12" customHeight="1" thickBot="1">
      <c r="A190" s="488"/>
      <c r="B190" s="400"/>
      <c r="C190" s="380"/>
      <c r="D190" s="13">
        <v>2212</v>
      </c>
      <c r="E190" s="331">
        <v>6121</v>
      </c>
      <c r="F190" s="384" t="s">
        <v>158</v>
      </c>
      <c r="G190" s="406" t="s">
        <v>140</v>
      </c>
      <c r="H190" s="4">
        <v>0</v>
      </c>
      <c r="I190" s="4">
        <v>1275.743</v>
      </c>
      <c r="J190" s="4"/>
      <c r="K190" s="4">
        <f>I190+J190</f>
        <v>1275.743</v>
      </c>
    </row>
    <row r="191" spans="1:11" s="387" customFormat="1" ht="12" customHeight="1">
      <c r="A191" s="488"/>
      <c r="B191" s="385" t="s">
        <v>4</v>
      </c>
      <c r="C191" s="9" t="s">
        <v>289</v>
      </c>
      <c r="D191" s="10"/>
      <c r="E191" s="317" t="s">
        <v>2</v>
      </c>
      <c r="F191" s="318"/>
      <c r="G191" s="386" t="s">
        <v>290</v>
      </c>
      <c r="H191" s="308">
        <f>SUM(H192:H192)</f>
        <v>0</v>
      </c>
      <c r="I191" s="11">
        <f>SUM(I192:I192)</f>
        <v>434.7</v>
      </c>
      <c r="J191" s="373">
        <f>SUM(J192:J192)</f>
        <v>0</v>
      </c>
      <c r="K191" s="11">
        <f>SUM(K192:K192)</f>
        <v>434.7</v>
      </c>
    </row>
    <row r="192" spans="1:11" s="387" customFormat="1" ht="12" customHeight="1" thickBot="1">
      <c r="A192" s="488"/>
      <c r="B192" s="400"/>
      <c r="C192" s="380"/>
      <c r="D192" s="13">
        <v>2212</v>
      </c>
      <c r="E192" s="331">
        <v>6121</v>
      </c>
      <c r="F192" s="384" t="s">
        <v>158</v>
      </c>
      <c r="G192" s="406" t="s">
        <v>140</v>
      </c>
      <c r="H192" s="4">
        <v>0</v>
      </c>
      <c r="I192" s="4">
        <v>434.7</v>
      </c>
      <c r="J192" s="4"/>
      <c r="K192" s="4">
        <f>I192+J192</f>
        <v>434.7</v>
      </c>
    </row>
    <row r="193" spans="1:11" s="387" customFormat="1" ht="12" customHeight="1">
      <c r="A193" s="488"/>
      <c r="B193" s="385" t="s">
        <v>4</v>
      </c>
      <c r="C193" s="9" t="s">
        <v>291</v>
      </c>
      <c r="D193" s="10"/>
      <c r="E193" s="317" t="s">
        <v>2</v>
      </c>
      <c r="F193" s="318"/>
      <c r="G193" s="386" t="s">
        <v>292</v>
      </c>
      <c r="H193" s="308">
        <f>SUM(H194:H194)</f>
        <v>0</v>
      </c>
      <c r="I193" s="11">
        <f>SUM(I194:I194)</f>
        <v>1242</v>
      </c>
      <c r="J193" s="373">
        <f>SUM(J194:J194)</f>
        <v>0</v>
      </c>
      <c r="K193" s="11">
        <f>SUM(K194:K194)</f>
        <v>1242</v>
      </c>
    </row>
    <row r="194" spans="1:11" s="387" customFormat="1" ht="12" customHeight="1" thickBot="1">
      <c r="A194" s="488"/>
      <c r="B194" s="400"/>
      <c r="C194" s="380"/>
      <c r="D194" s="13">
        <v>2212</v>
      </c>
      <c r="E194" s="331">
        <v>6121</v>
      </c>
      <c r="F194" s="384" t="s">
        <v>158</v>
      </c>
      <c r="G194" s="406" t="s">
        <v>140</v>
      </c>
      <c r="H194" s="4">
        <v>0</v>
      </c>
      <c r="I194" s="4">
        <v>1242</v>
      </c>
      <c r="J194" s="4"/>
      <c r="K194" s="4">
        <f>I194+J194</f>
        <v>1242</v>
      </c>
    </row>
    <row r="195" spans="1:11" s="387" customFormat="1" ht="12" customHeight="1">
      <c r="A195" s="488"/>
      <c r="B195" s="385" t="s">
        <v>4</v>
      </c>
      <c r="C195" s="9" t="s">
        <v>293</v>
      </c>
      <c r="D195" s="10"/>
      <c r="E195" s="317" t="s">
        <v>2</v>
      </c>
      <c r="F195" s="318"/>
      <c r="G195" s="386" t="s">
        <v>294</v>
      </c>
      <c r="H195" s="308">
        <f>SUM(H196:H196)</f>
        <v>0</v>
      </c>
      <c r="I195" s="11">
        <f>SUM(I196:I196)</f>
        <v>967.41</v>
      </c>
      <c r="J195" s="373">
        <f>SUM(J196:J196)</f>
        <v>0</v>
      </c>
      <c r="K195" s="11">
        <f>SUM(K196:K196)</f>
        <v>967.41</v>
      </c>
    </row>
    <row r="196" spans="1:11" s="387" customFormat="1" ht="12" customHeight="1" thickBot="1">
      <c r="A196" s="488"/>
      <c r="B196" s="400"/>
      <c r="C196" s="380"/>
      <c r="D196" s="13">
        <v>2212</v>
      </c>
      <c r="E196" s="331">
        <v>6121</v>
      </c>
      <c r="F196" s="384" t="s">
        <v>158</v>
      </c>
      <c r="G196" s="406" t="s">
        <v>140</v>
      </c>
      <c r="H196" s="4">
        <v>0</v>
      </c>
      <c r="I196" s="4">
        <v>967.41</v>
      </c>
      <c r="J196" s="4"/>
      <c r="K196" s="4">
        <f>I196+J196</f>
        <v>967.41</v>
      </c>
    </row>
    <row r="197" spans="1:11" s="387" customFormat="1" ht="12" customHeight="1">
      <c r="A197" s="488"/>
      <c r="B197" s="385" t="s">
        <v>4</v>
      </c>
      <c r="C197" s="9" t="s">
        <v>295</v>
      </c>
      <c r="D197" s="10"/>
      <c r="E197" s="317" t="s">
        <v>2</v>
      </c>
      <c r="F197" s="318"/>
      <c r="G197" s="386" t="s">
        <v>296</v>
      </c>
      <c r="H197" s="308">
        <f>SUM(H198:H198)</f>
        <v>0</v>
      </c>
      <c r="I197" s="11">
        <f>SUM(I198:I198)</f>
        <v>980.791</v>
      </c>
      <c r="J197" s="373">
        <f>SUM(J198:J198)</f>
        <v>0</v>
      </c>
      <c r="K197" s="11">
        <f>SUM(K198:K198)</f>
        <v>980.791</v>
      </c>
    </row>
    <row r="198" spans="1:11" s="387" customFormat="1" ht="12" customHeight="1" thickBot="1">
      <c r="A198" s="488"/>
      <c r="B198" s="400"/>
      <c r="C198" s="380"/>
      <c r="D198" s="13">
        <v>2212</v>
      </c>
      <c r="E198" s="331">
        <v>6121</v>
      </c>
      <c r="F198" s="384" t="s">
        <v>158</v>
      </c>
      <c r="G198" s="406" t="s">
        <v>140</v>
      </c>
      <c r="H198" s="4">
        <v>0</v>
      </c>
      <c r="I198" s="4">
        <v>980.791</v>
      </c>
      <c r="J198" s="4"/>
      <c r="K198" s="4">
        <f>I198+J198</f>
        <v>980.791</v>
      </c>
    </row>
    <row r="199" spans="1:11" s="387" customFormat="1" ht="12" customHeight="1">
      <c r="A199" s="488"/>
      <c r="B199" s="385" t="s">
        <v>4</v>
      </c>
      <c r="C199" s="9" t="s">
        <v>297</v>
      </c>
      <c r="D199" s="10"/>
      <c r="E199" s="317" t="s">
        <v>2</v>
      </c>
      <c r="F199" s="318"/>
      <c r="G199" s="386" t="s">
        <v>298</v>
      </c>
      <c r="H199" s="308">
        <f>SUM(H200:H200)</f>
        <v>0</v>
      </c>
      <c r="I199" s="11">
        <f>SUM(I200:I200)</f>
        <v>1979.1</v>
      </c>
      <c r="J199" s="373">
        <f>SUM(J200:J200)</f>
        <v>0</v>
      </c>
      <c r="K199" s="11">
        <f>SUM(K200:K200)</f>
        <v>1979.1</v>
      </c>
    </row>
    <row r="200" spans="1:11" s="387" customFormat="1" ht="12" customHeight="1" thickBot="1">
      <c r="A200" s="488"/>
      <c r="B200" s="400"/>
      <c r="C200" s="380"/>
      <c r="D200" s="13">
        <v>2212</v>
      </c>
      <c r="E200" s="331">
        <v>6121</v>
      </c>
      <c r="F200" s="384" t="s">
        <v>158</v>
      </c>
      <c r="G200" s="406" t="s">
        <v>140</v>
      </c>
      <c r="H200" s="4">
        <v>0</v>
      </c>
      <c r="I200" s="4">
        <v>1979.1</v>
      </c>
      <c r="J200" s="4"/>
      <c r="K200" s="4">
        <f>I200+J200</f>
        <v>1979.1</v>
      </c>
    </row>
    <row r="201" spans="1:11" s="387" customFormat="1" ht="12" customHeight="1">
      <c r="A201" s="488"/>
      <c r="B201" s="385" t="s">
        <v>4</v>
      </c>
      <c r="C201" s="9" t="s">
        <v>299</v>
      </c>
      <c r="D201" s="10"/>
      <c r="E201" s="317" t="s">
        <v>2</v>
      </c>
      <c r="F201" s="318"/>
      <c r="G201" s="386" t="s">
        <v>300</v>
      </c>
      <c r="H201" s="308">
        <f>SUM(H202:H202)</f>
        <v>0</v>
      </c>
      <c r="I201" s="11">
        <f>SUM(I202:I202)</f>
        <v>716.783</v>
      </c>
      <c r="J201" s="373">
        <f>SUM(J202:J202)</f>
        <v>0</v>
      </c>
      <c r="K201" s="11">
        <f>SUM(K202:K202)</f>
        <v>716.783</v>
      </c>
    </row>
    <row r="202" spans="1:11" s="387" customFormat="1" ht="12" customHeight="1" thickBot="1">
      <c r="A202" s="488"/>
      <c r="B202" s="400"/>
      <c r="C202" s="380"/>
      <c r="D202" s="13">
        <v>2212</v>
      </c>
      <c r="E202" s="331">
        <v>6121</v>
      </c>
      <c r="F202" s="384" t="s">
        <v>158</v>
      </c>
      <c r="G202" s="406" t="s">
        <v>140</v>
      </c>
      <c r="H202" s="4">
        <v>0</v>
      </c>
      <c r="I202" s="4">
        <v>716.783</v>
      </c>
      <c r="J202" s="4"/>
      <c r="K202" s="4">
        <f>I202+J202</f>
        <v>716.783</v>
      </c>
    </row>
    <row r="203" spans="1:11" s="286" customFormat="1" ht="12.75" customHeight="1">
      <c r="A203" s="488"/>
      <c r="B203" s="407" t="s">
        <v>4</v>
      </c>
      <c r="C203" s="367" t="s">
        <v>301</v>
      </c>
      <c r="D203" s="408" t="s">
        <v>2</v>
      </c>
      <c r="E203" s="409" t="s">
        <v>2</v>
      </c>
      <c r="F203" s="410"/>
      <c r="G203" s="371" t="s">
        <v>302</v>
      </c>
      <c r="H203" s="373">
        <f>SUM(H204:H204)</f>
        <v>300</v>
      </c>
      <c r="I203" s="373">
        <f>SUM(I204:I204)</f>
        <v>1210</v>
      </c>
      <c r="J203" s="373">
        <f>SUM(J204:J204)</f>
        <v>0</v>
      </c>
      <c r="K203" s="373">
        <f>SUM(K204:K204)</f>
        <v>1210</v>
      </c>
    </row>
    <row r="204" spans="1:11" s="415" customFormat="1" ht="12.75" customHeight="1" thickBot="1">
      <c r="A204" s="488"/>
      <c r="B204" s="411"/>
      <c r="C204" s="12"/>
      <c r="D204" s="412">
        <v>6310</v>
      </c>
      <c r="E204" s="413">
        <v>5909</v>
      </c>
      <c r="F204" s="14"/>
      <c r="G204" s="414" t="s">
        <v>303</v>
      </c>
      <c r="H204" s="4">
        <v>300</v>
      </c>
      <c r="I204" s="4">
        <f>300+910</f>
        <v>1210</v>
      </c>
      <c r="J204" s="4"/>
      <c r="K204" s="365">
        <f>I204+J204</f>
        <v>1210</v>
      </c>
    </row>
    <row r="205" spans="1:11" s="286" customFormat="1" ht="12.75" customHeight="1" thickBot="1">
      <c r="A205" s="488"/>
      <c r="B205" s="296" t="s">
        <v>4</v>
      </c>
      <c r="C205" s="297" t="s">
        <v>2</v>
      </c>
      <c r="D205" s="298" t="s">
        <v>2</v>
      </c>
      <c r="E205" s="299" t="s">
        <v>2</v>
      </c>
      <c r="F205" s="300"/>
      <c r="G205" s="301" t="s">
        <v>304</v>
      </c>
      <c r="H205" s="302">
        <f>H206+H208+H221+H223</f>
        <v>345</v>
      </c>
      <c r="I205" s="302">
        <f>I206+I208+I221+I223</f>
        <v>6474.74293</v>
      </c>
      <c r="J205" s="302">
        <f>J206+J208+J221+J223</f>
        <v>0</v>
      </c>
      <c r="K205" s="303">
        <f>K206+K208+K221+K223</f>
        <v>6474.74293</v>
      </c>
    </row>
    <row r="206" spans="1:11" s="286" customFormat="1" ht="12.75" customHeight="1">
      <c r="A206" s="488"/>
      <c r="B206" s="416" t="s">
        <v>4</v>
      </c>
      <c r="C206" s="9" t="s">
        <v>112</v>
      </c>
      <c r="D206" s="305" t="s">
        <v>2</v>
      </c>
      <c r="E206" s="306" t="s">
        <v>2</v>
      </c>
      <c r="F206" s="307"/>
      <c r="G206" s="8" t="s">
        <v>116</v>
      </c>
      <c r="H206" s="373">
        <f>SUM(H207:H207)</f>
        <v>0</v>
      </c>
      <c r="I206" s="373">
        <f>SUM(I207:I207)</f>
        <v>1268.82293</v>
      </c>
      <c r="J206" s="373">
        <f>SUM(J207:J207)</f>
        <v>0</v>
      </c>
      <c r="K206" s="373">
        <f>SUM(K207:K207)</f>
        <v>1268.82293</v>
      </c>
    </row>
    <row r="207" spans="1:11" s="415" customFormat="1" ht="12.75" customHeight="1" thickBot="1">
      <c r="A207" s="488"/>
      <c r="B207" s="379"/>
      <c r="C207" s="436"/>
      <c r="D207" s="437">
        <v>2212</v>
      </c>
      <c r="E207" s="331">
        <v>6356</v>
      </c>
      <c r="F207" s="14" t="s">
        <v>117</v>
      </c>
      <c r="G207" s="455" t="s">
        <v>201</v>
      </c>
      <c r="H207" s="4">
        <v>0</v>
      </c>
      <c r="I207" s="4">
        <v>1268.82293</v>
      </c>
      <c r="J207" s="4"/>
      <c r="K207" s="365">
        <f>I207+J207</f>
        <v>1268.82293</v>
      </c>
    </row>
    <row r="208" spans="1:12" s="415" customFormat="1" ht="12.75" customHeight="1">
      <c r="A208" s="488"/>
      <c r="B208" s="416" t="s">
        <v>4</v>
      </c>
      <c r="C208" s="9" t="s">
        <v>305</v>
      </c>
      <c r="D208" s="305" t="s">
        <v>2</v>
      </c>
      <c r="E208" s="306" t="s">
        <v>2</v>
      </c>
      <c r="F208" s="307"/>
      <c r="G208" s="319" t="s">
        <v>306</v>
      </c>
      <c r="H208" s="308">
        <f>SUM(H209:H220)</f>
        <v>345</v>
      </c>
      <c r="I208" s="308">
        <f>SUM(I209:I220)</f>
        <v>545</v>
      </c>
      <c r="J208" s="308">
        <f>SUM(J209:J220)</f>
        <v>0</v>
      </c>
      <c r="K208" s="373">
        <f>SUM(K209:K220)</f>
        <v>545</v>
      </c>
      <c r="L208" s="286"/>
    </row>
    <row r="209" spans="1:11" s="415" customFormat="1" ht="12.75" customHeight="1">
      <c r="A209" s="488"/>
      <c r="B209" s="407"/>
      <c r="C209" s="441"/>
      <c r="D209" s="322">
        <v>2219</v>
      </c>
      <c r="E209" s="419">
        <v>5139</v>
      </c>
      <c r="F209" s="330" t="s">
        <v>307</v>
      </c>
      <c r="G209" s="353" t="s">
        <v>120</v>
      </c>
      <c r="H209" s="422">
        <v>0</v>
      </c>
      <c r="I209" s="440">
        <v>18</v>
      </c>
      <c r="J209" s="442"/>
      <c r="K209" s="328">
        <f>I209+J209</f>
        <v>18</v>
      </c>
    </row>
    <row r="210" spans="1:11" s="415" customFormat="1" ht="12.75" customHeight="1">
      <c r="A210" s="488"/>
      <c r="B210" s="407"/>
      <c r="C210" s="441"/>
      <c r="D210" s="322">
        <v>2219</v>
      </c>
      <c r="E210" s="419">
        <v>5139</v>
      </c>
      <c r="F210" s="330" t="s">
        <v>308</v>
      </c>
      <c r="G210" s="353" t="s">
        <v>120</v>
      </c>
      <c r="H210" s="425">
        <v>0</v>
      </c>
      <c r="I210" s="440">
        <v>9</v>
      </c>
      <c r="J210" s="442"/>
      <c r="K210" s="328">
        <f>I210+J210</f>
        <v>9</v>
      </c>
    </row>
    <row r="211" spans="1:11" s="415" customFormat="1" ht="12.75" customHeight="1">
      <c r="A211" s="488"/>
      <c r="B211" s="407"/>
      <c r="C211" s="441"/>
      <c r="D211" s="322">
        <v>2219</v>
      </c>
      <c r="E211" s="419">
        <v>5139</v>
      </c>
      <c r="F211" s="313" t="s">
        <v>309</v>
      </c>
      <c r="G211" s="353" t="s">
        <v>120</v>
      </c>
      <c r="H211" s="425">
        <v>0</v>
      </c>
      <c r="I211" s="440">
        <v>150</v>
      </c>
      <c r="J211" s="442"/>
      <c r="K211" s="328">
        <f>I211+J211</f>
        <v>150</v>
      </c>
    </row>
    <row r="212" spans="1:11" s="415" customFormat="1" ht="12.75" customHeight="1">
      <c r="A212" s="488"/>
      <c r="B212" s="417"/>
      <c r="C212" s="418"/>
      <c r="D212" s="322">
        <v>2219</v>
      </c>
      <c r="E212" s="419">
        <v>5169</v>
      </c>
      <c r="F212" s="330" t="s">
        <v>307</v>
      </c>
      <c r="G212" s="420" t="s">
        <v>60</v>
      </c>
      <c r="H212" s="421">
        <v>33</v>
      </c>
      <c r="I212" s="422">
        <f>33+18-18</f>
        <v>33</v>
      </c>
      <c r="J212" s="423"/>
      <c r="K212" s="328">
        <f aca="true" t="shared" si="5" ref="K212:K220">I212+J212</f>
        <v>33</v>
      </c>
    </row>
    <row r="213" spans="1:11" s="286" customFormat="1" ht="12.75" customHeight="1">
      <c r="A213" s="488"/>
      <c r="B213" s="417"/>
      <c r="C213" s="418"/>
      <c r="D213" s="322">
        <v>2219</v>
      </c>
      <c r="E213" s="419">
        <v>5169</v>
      </c>
      <c r="F213" s="330" t="s">
        <v>308</v>
      </c>
      <c r="G213" s="420" t="s">
        <v>60</v>
      </c>
      <c r="H213" s="424">
        <v>16</v>
      </c>
      <c r="I213" s="425">
        <f>16+9-9</f>
        <v>16</v>
      </c>
      <c r="J213" s="337"/>
      <c r="K213" s="328">
        <f t="shared" si="5"/>
        <v>16</v>
      </c>
    </row>
    <row r="214" spans="1:11" s="415" customFormat="1" ht="12.75" customHeight="1">
      <c r="A214" s="488"/>
      <c r="B214" s="417"/>
      <c r="C214" s="418"/>
      <c r="D214" s="322">
        <v>2219</v>
      </c>
      <c r="E214" s="419">
        <v>5169</v>
      </c>
      <c r="F214" s="313" t="s">
        <v>309</v>
      </c>
      <c r="G214" s="420" t="s">
        <v>60</v>
      </c>
      <c r="H214" s="424">
        <v>276</v>
      </c>
      <c r="I214" s="425">
        <f>276+153-150</f>
        <v>279</v>
      </c>
      <c r="J214" s="337"/>
      <c r="K214" s="328">
        <f t="shared" si="5"/>
        <v>279</v>
      </c>
    </row>
    <row r="215" spans="1:11" s="415" customFormat="1" ht="12.75" customHeight="1">
      <c r="A215" s="488"/>
      <c r="B215" s="417"/>
      <c r="C215" s="418"/>
      <c r="D215" s="322">
        <v>2219</v>
      </c>
      <c r="E215" s="426">
        <v>5173</v>
      </c>
      <c r="F215" s="313" t="s">
        <v>307</v>
      </c>
      <c r="G215" s="420" t="s">
        <v>310</v>
      </c>
      <c r="H215" s="274">
        <v>0</v>
      </c>
      <c r="I215" s="425">
        <v>2</v>
      </c>
      <c r="J215" s="337"/>
      <c r="K215" s="328">
        <f t="shared" si="5"/>
        <v>2</v>
      </c>
    </row>
    <row r="216" spans="1:11" s="415" customFormat="1" ht="12.75" customHeight="1">
      <c r="A216" s="488"/>
      <c r="B216" s="417"/>
      <c r="C216" s="418"/>
      <c r="D216" s="322">
        <v>2219</v>
      </c>
      <c r="E216" s="426">
        <v>5173</v>
      </c>
      <c r="F216" s="313" t="s">
        <v>308</v>
      </c>
      <c r="G216" s="420" t="s">
        <v>310</v>
      </c>
      <c r="H216" s="335">
        <v>0</v>
      </c>
      <c r="I216" s="425">
        <v>1</v>
      </c>
      <c r="J216" s="337"/>
      <c r="K216" s="328">
        <f t="shared" si="5"/>
        <v>1</v>
      </c>
    </row>
    <row r="217" spans="1:11" s="415" customFormat="1" ht="12.75" customHeight="1">
      <c r="A217" s="488"/>
      <c r="B217" s="417"/>
      <c r="C217" s="418"/>
      <c r="D217" s="322">
        <v>2219</v>
      </c>
      <c r="E217" s="426">
        <v>5173</v>
      </c>
      <c r="F217" s="313" t="s">
        <v>309</v>
      </c>
      <c r="G217" s="427" t="s">
        <v>310</v>
      </c>
      <c r="H217" s="335">
        <v>0</v>
      </c>
      <c r="I217" s="425">
        <v>17</v>
      </c>
      <c r="J217" s="337"/>
      <c r="K217" s="328">
        <f t="shared" si="5"/>
        <v>17</v>
      </c>
    </row>
    <row r="218" spans="1:11" s="415" customFormat="1" ht="12.75" customHeight="1">
      <c r="A218" s="488"/>
      <c r="B218" s="417"/>
      <c r="C218" s="418"/>
      <c r="D218" s="322">
        <v>2219</v>
      </c>
      <c r="E218" s="426">
        <v>5175</v>
      </c>
      <c r="F218" s="313" t="s">
        <v>307</v>
      </c>
      <c r="G218" s="427" t="s">
        <v>121</v>
      </c>
      <c r="H218" s="274">
        <v>2</v>
      </c>
      <c r="I218" s="16">
        <v>2</v>
      </c>
      <c r="J218" s="337"/>
      <c r="K218" s="328">
        <f t="shared" si="5"/>
        <v>2</v>
      </c>
    </row>
    <row r="219" spans="1:11" ht="12.75" customHeight="1">
      <c r="A219" s="488"/>
      <c r="B219" s="417"/>
      <c r="C219" s="418"/>
      <c r="D219" s="322">
        <v>2219</v>
      </c>
      <c r="E219" s="419">
        <v>5175</v>
      </c>
      <c r="F219" s="330" t="s">
        <v>308</v>
      </c>
      <c r="G219" s="427" t="s">
        <v>121</v>
      </c>
      <c r="H219" s="335">
        <v>1</v>
      </c>
      <c r="I219" s="7">
        <v>1</v>
      </c>
      <c r="J219" s="337"/>
      <c r="K219" s="328">
        <f t="shared" si="5"/>
        <v>1</v>
      </c>
    </row>
    <row r="220" spans="1:11" s="415" customFormat="1" ht="12.75" customHeight="1" thickBot="1">
      <c r="A220" s="488"/>
      <c r="B220" s="428"/>
      <c r="C220" s="429"/>
      <c r="D220" s="13">
        <v>2219</v>
      </c>
      <c r="E220" s="430">
        <v>5175</v>
      </c>
      <c r="F220" s="14" t="s">
        <v>309</v>
      </c>
      <c r="G220" s="404" t="s">
        <v>121</v>
      </c>
      <c r="H220" s="15">
        <v>17</v>
      </c>
      <c r="I220" s="4">
        <v>17</v>
      </c>
      <c r="J220" s="364"/>
      <c r="K220" s="365">
        <f t="shared" si="5"/>
        <v>17</v>
      </c>
    </row>
    <row r="221" spans="1:11" s="387" customFormat="1" ht="12" customHeight="1">
      <c r="A221" s="488"/>
      <c r="B221" s="385" t="s">
        <v>4</v>
      </c>
      <c r="C221" s="9" t="s">
        <v>311</v>
      </c>
      <c r="D221" s="10"/>
      <c r="E221" s="317" t="s">
        <v>2</v>
      </c>
      <c r="F221" s="318"/>
      <c r="G221" s="386" t="s">
        <v>312</v>
      </c>
      <c r="H221" s="373">
        <f>SUM(H222:H222)</f>
        <v>0</v>
      </c>
      <c r="I221" s="373">
        <f>SUM(I222:I222)</f>
        <v>0</v>
      </c>
      <c r="J221" s="373">
        <f>SUM(J222:J222)</f>
        <v>0</v>
      </c>
      <c r="K221" s="373">
        <f>SUM(K222:K222)</f>
        <v>0</v>
      </c>
    </row>
    <row r="222" spans="1:11" s="387" customFormat="1" ht="12" customHeight="1" thickBot="1">
      <c r="A222" s="488"/>
      <c r="B222" s="402"/>
      <c r="C222" s="362"/>
      <c r="D222" s="13">
        <v>2212</v>
      </c>
      <c r="E222" s="331">
        <v>5901</v>
      </c>
      <c r="F222" s="14" t="s">
        <v>158</v>
      </c>
      <c r="G222" s="401" t="s">
        <v>141</v>
      </c>
      <c r="H222" s="4">
        <v>0</v>
      </c>
      <c r="I222" s="4">
        <v>0</v>
      </c>
      <c r="J222" s="4"/>
      <c r="K222" s="431">
        <f>I222+J222</f>
        <v>0</v>
      </c>
    </row>
    <row r="223" spans="1:11" ht="12.75">
      <c r="A223" s="488"/>
      <c r="B223" s="385" t="s">
        <v>4</v>
      </c>
      <c r="C223" s="9" t="s">
        <v>313</v>
      </c>
      <c r="D223" s="10"/>
      <c r="E223" s="317" t="s">
        <v>2</v>
      </c>
      <c r="F223" s="318"/>
      <c r="G223" s="386" t="s">
        <v>314</v>
      </c>
      <c r="H223" s="11">
        <f>SUM(H224:H226)</f>
        <v>0</v>
      </c>
      <c r="I223" s="11">
        <f>SUM(I224:I226)</f>
        <v>4660.92</v>
      </c>
      <c r="J223" s="11">
        <f>SUM(J224:J226)</f>
        <v>0</v>
      </c>
      <c r="K223" s="11">
        <f>SUM(K224:K226)</f>
        <v>4660.92</v>
      </c>
    </row>
    <row r="224" spans="1:11" ht="12.75">
      <c r="A224" s="488"/>
      <c r="B224" s="432"/>
      <c r="C224" s="418"/>
      <c r="D224" s="352">
        <v>2212</v>
      </c>
      <c r="E224" s="312">
        <v>6351</v>
      </c>
      <c r="F224" s="313" t="s">
        <v>315</v>
      </c>
      <c r="G224" s="433" t="s">
        <v>159</v>
      </c>
      <c r="H224" s="274">
        <v>0</v>
      </c>
      <c r="I224" s="434">
        <f>300+1660.92*0.1</f>
        <v>466.092</v>
      </c>
      <c r="J224" s="337"/>
      <c r="K224" s="328">
        <f>I224+J224</f>
        <v>466.092</v>
      </c>
    </row>
    <row r="225" spans="1:11" ht="12.75">
      <c r="A225" s="488"/>
      <c r="B225" s="432"/>
      <c r="C225" s="418"/>
      <c r="D225" s="352">
        <v>2212</v>
      </c>
      <c r="E225" s="323">
        <v>6351</v>
      </c>
      <c r="F225" s="313" t="s">
        <v>315</v>
      </c>
      <c r="G225" s="435" t="s">
        <v>159</v>
      </c>
      <c r="H225" s="274">
        <v>0</v>
      </c>
      <c r="I225" s="434">
        <f>150+1660.92*0.05</f>
        <v>233.046</v>
      </c>
      <c r="J225" s="337"/>
      <c r="K225" s="328">
        <f>I225+J225</f>
        <v>233.046</v>
      </c>
    </row>
    <row r="226" spans="1:11" ht="13.5" thickBot="1">
      <c r="A226" s="489"/>
      <c r="B226" s="379"/>
      <c r="C226" s="436"/>
      <c r="D226" s="437">
        <v>2212</v>
      </c>
      <c r="E226" s="331">
        <v>6351</v>
      </c>
      <c r="F226" s="437">
        <v>110500000</v>
      </c>
      <c r="G226" s="438" t="s">
        <v>159</v>
      </c>
      <c r="H226" s="15">
        <v>0</v>
      </c>
      <c r="I226" s="439">
        <f>2550+1660.92*0.85</f>
        <v>3961.782</v>
      </c>
      <c r="J226" s="364"/>
      <c r="K226" s="365">
        <f>I226+J226</f>
        <v>3961.782</v>
      </c>
    </row>
  </sheetData>
  <sheetProtection/>
  <mergeCells count="13">
    <mergeCell ref="I5:I6"/>
    <mergeCell ref="J5:K5"/>
    <mergeCell ref="A7:A226"/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1811023622047245" right="0.11811023622047245" top="0.5905511811023623" bottom="0.5905511811023623" header="0" footer="0"/>
  <pageSetup horizontalDpi="600" verticalDpi="600" orientation="portrait" paperSize="9" scale="85" r:id="rId1"/>
  <headerFooter>
    <oddHeader>&amp;R&amp;F</oddHeader>
    <oddFooter>&amp;C&amp;A</oddFooter>
  </headerFooter>
  <rowBreaks count="3" manualBreakCount="3">
    <brk id="68" max="255" man="1"/>
    <brk id="136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2014-12-01T14:01:10Z</cp:lastPrinted>
  <dcterms:created xsi:type="dcterms:W3CDTF">2006-09-25T08:49:57Z</dcterms:created>
  <dcterms:modified xsi:type="dcterms:W3CDTF">2014-12-01T14:02:09Z</dcterms:modified>
  <cp:category/>
  <cp:version/>
  <cp:contentType/>
  <cp:contentStatus/>
</cp:coreProperties>
</file>