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3"/>
  </bookViews>
  <sheets>
    <sheet name="Bilance PaV" sheetId="1" r:id="rId1"/>
    <sheet name="91305" sheetId="2" r:id="rId2"/>
    <sheet name="92005" sheetId="3" r:id="rId3"/>
    <sheet name="92014" sheetId="4" r:id="rId4"/>
  </sheets>
  <definedNames/>
  <calcPr fullCalcOnLoad="1"/>
</workbook>
</file>

<file path=xl/sharedStrings.xml><?xml version="1.0" encoding="utf-8"?>
<sst xmlns="http://schemas.openxmlformats.org/spreadsheetml/2006/main" count="474" uniqueCount="213">
  <si>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</si>
  <si>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</si>
  <si>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</si>
  <si>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</si>
  <si>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</si>
  <si>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</si>
  <si>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</si>
  <si>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</si>
  <si>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</si>
  <si>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</si>
  <si>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</si>
  <si>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</si>
  <si>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</si>
  <si>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</si>
  <si>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</si>
  <si>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</si>
  <si>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</si>
  <si>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</si>
  <si>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</si>
  <si>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</si>
  <si>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</si>
  <si>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</si>
  <si>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</si>
  <si>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</si>
  <si>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</si>
  <si>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</si>
  <si>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</si>
  <si>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</si>
  <si>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</si>
  <si>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</si>
  <si>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</si>
  <si>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</si>
  <si>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</si>
  <si>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</si>
  <si>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</si>
  <si>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</si>
  <si>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</si>
  <si>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</si>
  <si>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</si>
  <si>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</si>
  <si>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</si>
  <si>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</si>
  <si>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</si>
  <si>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</si>
  <si>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</si>
  <si>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</si>
  <si>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</si>
  <si>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</si>
  <si>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</si>
  <si>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</si>
  <si>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</si>
  <si>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</si>
  <si>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</si>
  <si>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</si>
  <si>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</si>
  <si>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</si>
  <si>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</si>
  <si>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</si>
  <si>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</si>
  <si>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</si>
  <si>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</si>
  <si>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</si>
  <si>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</si>
  <si>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</si>
  <si>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</si>
  <si>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</si>
  <si>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</si>
  <si>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</si>
  <si>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</si>
  <si>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</si>
  <si>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</si>
  <si>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ZR 22/14</t>
  </si>
  <si>
    <t>ZR 21/14</t>
  </si>
  <si>
    <t>UR 2014</t>
  </si>
  <si>
    <t>IS 6.3.2014</t>
  </si>
  <si>
    <t>ZR-RO 100/14</t>
  </si>
  <si>
    <t>ZR-RO 114/14</t>
  </si>
  <si>
    <t>ZR-RO 120/14</t>
  </si>
  <si>
    <t>UR I 2014</t>
  </si>
  <si>
    <t>ZR_RO 187/14</t>
  </si>
  <si>
    <t>ZR-RO 216/14</t>
  </si>
  <si>
    <t>UR II 2014</t>
  </si>
  <si>
    <t>ZR-RO 266/14</t>
  </si>
  <si>
    <t>UR III 2014</t>
  </si>
  <si>
    <t>ZR-RO 298/14</t>
  </si>
  <si>
    <t>ZR-RO 325/14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</si>
  <si>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</si>
  <si>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</si>
  <si>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</si>
  <si>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</si>
  <si>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</si>
  <si>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</si>
  <si>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</si>
  <si>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</si>
  <si>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</si>
  <si>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</si>
  <si>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</si>
  <si>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</si>
  <si>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</si>
  <si>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</si>
  <si>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</si>
  <si>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049155</t>
  </si>
  <si>
    <t>1424</t>
  </si>
  <si>
    <t>VOŠ sklářská a SŠ, Nový Bor - rekonstrukce půdních prostor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</si>
  <si>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</si>
  <si>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</si>
  <si>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</si>
  <si>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</si>
  <si>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</si>
  <si>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</si>
  <si>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149055</t>
  </si>
  <si>
    <t>1413</t>
  </si>
  <si>
    <t>VOŠMO - zastřešení a úprava vstupu do objektu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</si>
  <si>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</si>
  <si>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</si>
  <si>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</si>
  <si>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</si>
  <si>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</si>
  <si>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</si>
  <si>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</si>
  <si>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</si>
  <si>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</si>
  <si>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</si>
  <si>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</si>
  <si>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</si>
  <si>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</si>
  <si>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</si>
  <si>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149057</t>
  </si>
  <si>
    <t>1705</t>
  </si>
  <si>
    <t>Muzeum v České ráji Turnov - kamenářský dům - oprava spár</t>
  </si>
  <si>
    <t>149058</t>
  </si>
  <si>
    <t>1414</t>
  </si>
  <si>
    <t>Rekonstrukce počítačové učebny M1 - OA a JŠ Šamánkova Liberec"</t>
  </si>
  <si>
    <t>149059</t>
  </si>
  <si>
    <t>Obnova omítky a fasády DCA Hodkovice nad Mohelkou</t>
  </si>
  <si>
    <t>149060</t>
  </si>
  <si>
    <t>1510</t>
  </si>
  <si>
    <t>Vybudování nové terasy na oddělení DZR v objektu DD Rokytnice n. Jizerou</t>
  </si>
  <si>
    <t>149061</t>
  </si>
  <si>
    <t>1474</t>
  </si>
  <si>
    <t xml:space="preserve">Stavební úprava bytové jednotky Jablonec nad Nisou, Švédská 27, </t>
  </si>
  <si>
    <t>ZR-RO 302/14</t>
  </si>
  <si>
    <t>Rekonstrukce střechy DD Jablonecké Paseky</t>
  </si>
  <si>
    <t>pořízení automobilů v rámci hromadného výběrového řízení LK</t>
  </si>
  <si>
    <t>Změna rozpočtu - rozpočtové opatření č. 302/14</t>
  </si>
  <si>
    <t>1514</t>
  </si>
  <si>
    <t>Domov pro seniory Vratislavice nad Nisou</t>
  </si>
  <si>
    <t>ROZPIS ROZPOČTU LIBERECKÉHO KRAJE 2014</t>
  </si>
  <si>
    <t>Odbor sociálních věcí</t>
  </si>
  <si>
    <t>tis.Kč</t>
  </si>
  <si>
    <t>ORG.</t>
  </si>
  <si>
    <t>91305 - P Ř Í S P Ě V K O V É  O R G A N I Z A C E</t>
  </si>
  <si>
    <t>ZR-RO č.113/14</t>
  </si>
  <si>
    <t>UR I. 2014</t>
  </si>
  <si>
    <t>ZR-RO č.114/14</t>
  </si>
  <si>
    <t>UR III. 2014</t>
  </si>
  <si>
    <t>Provozní příspěvky PO v resortu celkem</t>
  </si>
  <si>
    <t>DU</t>
  </si>
  <si>
    <t>1501</t>
  </si>
  <si>
    <t xml:space="preserve">Jedličkův ústav Liberec </t>
  </si>
  <si>
    <t>provozní příspěvek celkem</t>
  </si>
  <si>
    <t>v tom</t>
  </si>
  <si>
    <t>na odpisy majetku ve vlastnictví kraje</t>
  </si>
  <si>
    <t xml:space="preserve">na provoz                  </t>
  </si>
  <si>
    <t>Centrum intervenčních a psychosociálních služeb LK</t>
  </si>
  <si>
    <t>na provoz</t>
  </si>
  <si>
    <t>1504</t>
  </si>
  <si>
    <t>Domov pro osoby se zdravotním postižením Mařenice</t>
  </si>
  <si>
    <t>Domov Sluneční dvůr Jestřebí</t>
  </si>
  <si>
    <t>1507</t>
  </si>
  <si>
    <t>Denní a pobytové sociální služby Česká Lípa</t>
  </si>
  <si>
    <t>1508</t>
  </si>
  <si>
    <t>Služby sociální péče TEREZA Benešov u Semil</t>
  </si>
  <si>
    <t>1509</t>
  </si>
  <si>
    <t>Domov důchodců Sloup v Čechách</t>
  </si>
  <si>
    <t>Domov důchodců Rokytnice nad Jizerou</t>
  </si>
  <si>
    <t>1512</t>
  </si>
  <si>
    <t>Domov důchodců Jablonecké Paseky</t>
  </si>
  <si>
    <t>1513</t>
  </si>
  <si>
    <t>Domov důchodců Velké Hamry</t>
  </si>
  <si>
    <t>1515</t>
  </si>
  <si>
    <t>Domov důchodců Český Dub</t>
  </si>
  <si>
    <t>1516</t>
  </si>
  <si>
    <t>Domov důchodců Jindřichovice pod Smrkem</t>
  </si>
  <si>
    <t>1517</t>
  </si>
  <si>
    <t>Dům seniorů Liberec - Františkov</t>
  </si>
  <si>
    <t>1519</t>
  </si>
  <si>
    <t>Domov Raspenava</t>
  </si>
  <si>
    <t xml:space="preserve">na odpisy majetku ve vlastnictví kraje    </t>
  </si>
  <si>
    <t>1520</t>
  </si>
  <si>
    <t>APOSS Liberec</t>
  </si>
  <si>
    <t>Domov a Centrum aktivity Hodkovice nad Mohelkou</t>
  </si>
  <si>
    <t>1522</t>
  </si>
  <si>
    <t>Domov a Centrum denních služeb Jablonec n.N.</t>
  </si>
  <si>
    <t>ZR-RO č.302/14</t>
  </si>
  <si>
    <t>UR IV. 2014</t>
  </si>
  <si>
    <t>ROZPOČET LIBERECKÉHO KRAJE 2013</t>
  </si>
  <si>
    <t>Kapitola 920 05 - Kapitálové výdaje</t>
  </si>
  <si>
    <t>ZR-RO č. 91/12</t>
  </si>
  <si>
    <t>investiční transfer OS</t>
  </si>
  <si>
    <t>budovy, haly a stavby</t>
  </si>
  <si>
    <t>059046</t>
  </si>
  <si>
    <t>059048</t>
  </si>
  <si>
    <t>DS Vratislavice n.N. - rekonstrukce balkónů</t>
  </si>
  <si>
    <t>ZR-RO        č.302/14</t>
  </si>
  <si>
    <t>Jedličkův ústav - Sanace a podřezávka části zdiva</t>
  </si>
  <si>
    <t>149062</t>
  </si>
  <si>
    <t>UR II. 2014</t>
  </si>
  <si>
    <t>ZR-RO č.161/14</t>
  </si>
  <si>
    <t>ZR-RO č. 302/14</t>
  </si>
  <si>
    <t>059047</t>
  </si>
  <si>
    <t>Kapitola 913 05 Příspěvkové organizace</t>
  </si>
  <si>
    <t>PO SV - ORG. 1509, 1505, 1515, 1516, 1520, 1522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</si>
</sst>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8"/>
      <name val="Arial CE"/>
      <family val="0"/>
    </font>
    <font>
      <b/>
      <sz val="10"/>
      <color indexed="18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51" applyFont="1" applyAlignment="1">
      <alignment horizontal="center"/>
      <protection/>
    </xf>
    <xf numFmtId="0" fontId="8" fillId="0" borderId="0" xfId="51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23" xfId="52" applyFont="1" applyFill="1" applyBorder="1" applyAlignment="1">
      <alignment vertical="center"/>
      <protection/>
    </xf>
    <xf numFmtId="0" fontId="11" fillId="0" borderId="24" xfId="52" applyFont="1" applyFill="1" applyBorder="1" applyAlignment="1">
      <alignment horizontal="center" vertical="center"/>
      <protection/>
    </xf>
    <xf numFmtId="0" fontId="11" fillId="0" borderId="25" xfId="52" applyFont="1" applyFill="1" applyBorder="1" applyAlignment="1">
      <alignment horizontal="center" vertical="center"/>
      <protection/>
    </xf>
    <xf numFmtId="0" fontId="11" fillId="0" borderId="26" xfId="52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52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center"/>
      <protection/>
    </xf>
    <xf numFmtId="0" fontId="12" fillId="0" borderId="26" xfId="52" applyFont="1" applyFill="1" applyBorder="1" applyAlignment="1">
      <alignment horizontal="left"/>
      <protection/>
    </xf>
    <xf numFmtId="4" fontId="12" fillId="0" borderId="27" xfId="52" applyNumberFormat="1" applyFont="1" applyFill="1" applyBorder="1">
      <alignment/>
      <protection/>
    </xf>
    <xf numFmtId="165" fontId="12" fillId="0" borderId="27" xfId="52" applyNumberFormat="1" applyFont="1" applyFill="1" applyBorder="1">
      <alignment/>
      <protection/>
    </xf>
    <xf numFmtId="166" fontId="12" fillId="0" borderId="27" xfId="52" applyNumberFormat="1" applyFont="1" applyFill="1" applyBorder="1">
      <alignment/>
      <protection/>
    </xf>
    <xf numFmtId="0" fontId="13" fillId="0" borderId="29" xfId="54" applyFont="1" applyFill="1" applyBorder="1" applyAlignment="1">
      <alignment horizontal="center"/>
      <protection/>
    </xf>
    <xf numFmtId="49" fontId="13" fillId="0" borderId="30" xfId="54" applyNumberFormat="1" applyFont="1" applyFill="1" applyBorder="1" applyAlignment="1">
      <alignment horizontal="center"/>
      <protection/>
    </xf>
    <xf numFmtId="49" fontId="13" fillId="0" borderId="31" xfId="54" applyNumberFormat="1" applyFont="1" applyFill="1" applyBorder="1" applyAlignment="1">
      <alignment horizontal="center"/>
      <protection/>
    </xf>
    <xf numFmtId="49" fontId="13" fillId="0" borderId="32" xfId="54" applyNumberFormat="1" applyFont="1" applyFill="1" applyBorder="1" applyAlignment="1">
      <alignment horizontal="center"/>
      <protection/>
    </xf>
    <xf numFmtId="0" fontId="13" fillId="0" borderId="33" xfId="54" applyFont="1" applyFill="1" applyBorder="1" applyAlignment="1">
      <alignment horizontal="center"/>
      <protection/>
    </xf>
    <xf numFmtId="0" fontId="13" fillId="0" borderId="32" xfId="54" applyFont="1" applyFill="1" applyBorder="1">
      <alignment/>
      <protection/>
    </xf>
    <xf numFmtId="4" fontId="13" fillId="0" borderId="31" xfId="54" applyNumberFormat="1" applyFont="1" applyFill="1" applyBorder="1" applyAlignment="1">
      <alignment horizontal="right"/>
      <protection/>
    </xf>
    <xf numFmtId="165" fontId="13" fillId="0" borderId="31" xfId="54" applyNumberFormat="1" applyFont="1" applyFill="1" applyBorder="1" applyAlignment="1">
      <alignment horizontal="right"/>
      <protection/>
    </xf>
    <xf numFmtId="4" fontId="13" fillId="0" borderId="34" xfId="54" applyNumberFormat="1" applyFont="1" applyFill="1" applyBorder="1">
      <alignment/>
      <protection/>
    </xf>
    <xf numFmtId="165" fontId="68" fillId="0" borderId="31" xfId="54" applyNumberFormat="1" applyFont="1" applyFill="1" applyBorder="1" applyAlignment="1">
      <alignment horizontal="right"/>
      <protection/>
    </xf>
    <xf numFmtId="4" fontId="13" fillId="0" borderId="33" xfId="54" applyNumberFormat="1" applyFont="1" applyFill="1" applyBorder="1">
      <alignment/>
      <protection/>
    </xf>
    <xf numFmtId="166" fontId="13" fillId="0" borderId="31" xfId="54" applyNumberFormat="1" applyFont="1" applyFill="1" applyBorder="1" applyAlignment="1">
      <alignment horizontal="right"/>
      <protection/>
    </xf>
    <xf numFmtId="166" fontId="13" fillId="0" borderId="34" xfId="54" applyNumberFormat="1" applyFont="1" applyFill="1" applyBorder="1">
      <alignment/>
      <protection/>
    </xf>
    <xf numFmtId="0" fontId="14" fillId="0" borderId="13" xfId="54" applyFont="1" applyFill="1" applyBorder="1" applyAlignment="1">
      <alignment horizontal="center"/>
      <protection/>
    </xf>
    <xf numFmtId="49" fontId="14" fillId="0" borderId="35" xfId="54" applyNumberFormat="1" applyFont="1" applyFill="1" applyBorder="1" applyAlignment="1">
      <alignment horizontal="center"/>
      <protection/>
    </xf>
    <xf numFmtId="49" fontId="14" fillId="0" borderId="36" xfId="54" applyNumberFormat="1" applyFont="1" applyFill="1" applyBorder="1" applyAlignment="1">
      <alignment horizontal="center"/>
      <protection/>
    </xf>
    <xf numFmtId="0" fontId="14" fillId="0" borderId="14" xfId="54" applyFont="1" applyFill="1" applyBorder="1" applyAlignment="1">
      <alignment horizontal="center"/>
      <protection/>
    </xf>
    <xf numFmtId="0" fontId="14" fillId="0" borderId="35" xfId="54" applyFont="1" applyFill="1" applyBorder="1" applyAlignment="1">
      <alignment horizontal="center"/>
      <protection/>
    </xf>
    <xf numFmtId="0" fontId="14" fillId="0" borderId="14" xfId="54" applyFont="1" applyFill="1" applyBorder="1">
      <alignment/>
      <protection/>
    </xf>
    <xf numFmtId="4" fontId="14" fillId="0" borderId="36" xfId="35" applyNumberFormat="1" applyFont="1" applyFill="1" applyBorder="1" applyAlignment="1">
      <alignment horizontal="right"/>
    </xf>
    <xf numFmtId="165" fontId="14" fillId="0" borderId="36" xfId="35" applyNumberFormat="1" applyFont="1" applyFill="1" applyBorder="1" applyAlignment="1">
      <alignment horizontal="right"/>
    </xf>
    <xf numFmtId="4" fontId="14" fillId="0" borderId="15" xfId="54" applyNumberFormat="1" applyFont="1" applyFill="1" applyBorder="1">
      <alignment/>
      <protection/>
    </xf>
    <xf numFmtId="165" fontId="69" fillId="0" borderId="36" xfId="35" applyNumberFormat="1" applyFont="1" applyFill="1" applyBorder="1" applyAlignment="1">
      <alignment horizontal="right"/>
    </xf>
    <xf numFmtId="4" fontId="14" fillId="0" borderId="37" xfId="54" applyNumberFormat="1" applyFont="1" applyFill="1" applyBorder="1">
      <alignment/>
      <protection/>
    </xf>
    <xf numFmtId="166" fontId="14" fillId="0" borderId="36" xfId="35" applyNumberFormat="1" applyFont="1" applyFill="1" applyBorder="1" applyAlignment="1">
      <alignment horizontal="right"/>
    </xf>
    <xf numFmtId="166" fontId="14" fillId="0" borderId="15" xfId="54" applyNumberFormat="1" applyFont="1" applyFill="1" applyBorder="1">
      <alignment/>
      <protection/>
    </xf>
    <xf numFmtId="0" fontId="14" fillId="0" borderId="38" xfId="54" applyFont="1" applyFill="1" applyBorder="1" applyAlignment="1">
      <alignment horizontal="center"/>
      <protection/>
    </xf>
    <xf numFmtId="49" fontId="14" fillId="0" borderId="39" xfId="54" applyNumberFormat="1" applyFont="1" applyFill="1" applyBorder="1" applyAlignment="1">
      <alignment horizontal="center"/>
      <protection/>
    </xf>
    <xf numFmtId="49" fontId="14" fillId="0" borderId="40" xfId="54" applyNumberFormat="1" applyFont="1" applyFill="1" applyBorder="1" applyAlignment="1">
      <alignment horizontal="center"/>
      <protection/>
    </xf>
    <xf numFmtId="0" fontId="14" fillId="0" borderId="41" xfId="54" applyFont="1" applyFill="1" applyBorder="1" applyAlignment="1">
      <alignment horizontal="center"/>
      <protection/>
    </xf>
    <xf numFmtId="0" fontId="14" fillId="0" borderId="39" xfId="54" applyFont="1" applyFill="1" applyBorder="1" applyAlignment="1">
      <alignment horizontal="center"/>
      <protection/>
    </xf>
    <xf numFmtId="0" fontId="14" fillId="0" borderId="41" xfId="54" applyFont="1" applyFill="1" applyBorder="1">
      <alignment/>
      <protection/>
    </xf>
    <xf numFmtId="4" fontId="14" fillId="0" borderId="40" xfId="35" applyNumberFormat="1" applyFont="1" applyFill="1" applyBorder="1" applyAlignment="1">
      <alignment horizontal="right"/>
    </xf>
    <xf numFmtId="165" fontId="14" fillId="0" borderId="40" xfId="35" applyNumberFormat="1" applyFont="1" applyFill="1" applyBorder="1" applyAlignment="1">
      <alignment horizontal="right"/>
    </xf>
    <xf numFmtId="4" fontId="14" fillId="0" borderId="42" xfId="54" applyNumberFormat="1" applyFont="1" applyFill="1" applyBorder="1">
      <alignment/>
      <protection/>
    </xf>
    <xf numFmtId="4" fontId="14" fillId="0" borderId="43" xfId="54" applyNumberFormat="1" applyFont="1" applyFill="1" applyBorder="1">
      <alignment/>
      <protection/>
    </xf>
    <xf numFmtId="166" fontId="14" fillId="0" borderId="40" xfId="35" applyNumberFormat="1" applyFont="1" applyFill="1" applyBorder="1" applyAlignment="1">
      <alignment horizontal="right"/>
    </xf>
    <xf numFmtId="166" fontId="14" fillId="0" borderId="42" xfId="54" applyNumberFormat="1" applyFont="1" applyFill="1" applyBorder="1">
      <alignment/>
      <protection/>
    </xf>
    <xf numFmtId="165" fontId="13" fillId="0" borderId="33" xfId="54" applyNumberFormat="1" applyFont="1" applyFill="1" applyBorder="1">
      <alignment/>
      <protection/>
    </xf>
    <xf numFmtId="165" fontId="14" fillId="0" borderId="43" xfId="54" applyNumberFormat="1" applyFont="1" applyFill="1" applyBorder="1">
      <alignment/>
      <protection/>
    </xf>
    <xf numFmtId="49" fontId="13" fillId="0" borderId="44" xfId="54" applyNumberFormat="1" applyFont="1" applyFill="1" applyBorder="1" applyAlignment="1">
      <alignment horizontal="center"/>
      <protection/>
    </xf>
    <xf numFmtId="0" fontId="13" fillId="0" borderId="45" xfId="54" applyNumberFormat="1" applyFont="1" applyFill="1" applyBorder="1" applyAlignment="1">
      <alignment horizontal="center"/>
      <protection/>
    </xf>
    <xf numFmtId="0" fontId="13" fillId="0" borderId="31" xfId="54" applyFont="1" applyFill="1" applyBorder="1" applyAlignment="1">
      <alignment horizontal="center"/>
      <protection/>
    </xf>
    <xf numFmtId="49" fontId="13" fillId="0" borderId="46" xfId="54" applyNumberFormat="1" applyFont="1" applyFill="1" applyBorder="1" applyAlignment="1">
      <alignment horizontal="center"/>
      <protection/>
    </xf>
    <xf numFmtId="0" fontId="13" fillId="0" borderId="47" xfId="54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0" fillId="0" borderId="0" xfId="48">
      <alignment/>
      <protection/>
    </xf>
    <xf numFmtId="0" fontId="11" fillId="0" borderId="0" xfId="48" applyFont="1" applyBorder="1" applyAlignment="1">
      <alignment horizontal="left"/>
      <protection/>
    </xf>
    <xf numFmtId="0" fontId="10" fillId="0" borderId="0" xfId="50" applyFont="1" applyAlignment="1">
      <alignment horizontal="center"/>
      <protection/>
    </xf>
    <xf numFmtId="0" fontId="0" fillId="0" borderId="0" xfId="50" applyFont="1" applyAlignment="1">
      <alignment horizontal="center"/>
      <protection/>
    </xf>
    <xf numFmtId="0" fontId="0" fillId="0" borderId="0" xfId="49">
      <alignment/>
      <protection/>
    </xf>
    <xf numFmtId="0" fontId="10" fillId="0" borderId="0" xfId="48" applyFont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1" fillId="0" borderId="48" xfId="53" applyFont="1" applyBorder="1" applyAlignment="1">
      <alignment horizontal="center" vertical="center"/>
      <protection/>
    </xf>
    <xf numFmtId="0" fontId="16" fillId="0" borderId="49" xfId="51" applyFont="1" applyBorder="1" applyAlignment="1">
      <alignment horizontal="center"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11" fillId="0" borderId="50" xfId="53" applyFont="1" applyBorder="1" applyAlignment="1">
      <alignment horizontal="center" vertical="center"/>
      <protection/>
    </xf>
    <xf numFmtId="0" fontId="11" fillId="0" borderId="50" xfId="53" applyFont="1" applyBorder="1" applyAlignment="1">
      <alignment horizontal="center" vertical="center"/>
      <protection/>
    </xf>
    <xf numFmtId="0" fontId="11" fillId="0" borderId="20" xfId="49" applyFont="1" applyBorder="1" applyAlignment="1">
      <alignment horizontal="center"/>
      <protection/>
    </xf>
    <xf numFmtId="0" fontId="11" fillId="0" borderId="20" xfId="49" applyFont="1" applyBorder="1" applyAlignment="1">
      <alignment horizontal="center" wrapText="1"/>
      <protection/>
    </xf>
    <xf numFmtId="0" fontId="11" fillId="0" borderId="51" xfId="49" applyFont="1" applyBorder="1" applyAlignment="1">
      <alignment horizontal="center"/>
      <protection/>
    </xf>
    <xf numFmtId="0" fontId="11" fillId="0" borderId="19" xfId="49" applyFont="1" applyBorder="1" applyAlignment="1">
      <alignment horizontal="center" wrapText="1"/>
      <protection/>
    </xf>
    <xf numFmtId="0" fontId="11" fillId="0" borderId="21" xfId="49" applyFont="1" applyBorder="1" applyAlignment="1">
      <alignment horizontal="center"/>
      <protection/>
    </xf>
    <xf numFmtId="0" fontId="11" fillId="0" borderId="48" xfId="53" applyFont="1" applyBorder="1" applyAlignment="1">
      <alignment horizontal="center"/>
      <protection/>
    </xf>
    <xf numFmtId="0" fontId="11" fillId="0" borderId="49" xfId="53" applyFont="1" applyBorder="1" applyAlignment="1">
      <alignment horizontal="center"/>
      <protection/>
    </xf>
    <xf numFmtId="0" fontId="11" fillId="0" borderId="24" xfId="53" applyFont="1" applyFill="1" applyBorder="1" applyAlignment="1">
      <alignment horizontal="center"/>
      <protection/>
    </xf>
    <xf numFmtId="0" fontId="11" fillId="0" borderId="50" xfId="53" applyFont="1" applyBorder="1" applyAlignment="1">
      <alignment horizontal="center"/>
      <protection/>
    </xf>
    <xf numFmtId="0" fontId="11" fillId="0" borderId="49" xfId="53" applyFont="1" applyBorder="1" applyAlignment="1">
      <alignment horizontal="left"/>
      <protection/>
    </xf>
    <xf numFmtId="166" fontId="11" fillId="0" borderId="24" xfId="53" applyNumberFormat="1" applyFont="1" applyFill="1" applyBorder="1">
      <alignment/>
      <protection/>
    </xf>
    <xf numFmtId="166" fontId="11" fillId="0" borderId="50" xfId="53" applyNumberFormat="1" applyFont="1" applyFill="1" applyBorder="1">
      <alignment/>
      <protection/>
    </xf>
    <xf numFmtId="166" fontId="11" fillId="0" borderId="52" xfId="53" applyNumberFormat="1" applyFont="1" applyFill="1" applyBorder="1">
      <alignment/>
      <protection/>
    </xf>
    <xf numFmtId="166" fontId="11" fillId="0" borderId="25" xfId="53" applyNumberFormat="1" applyFont="1" applyFill="1" applyBorder="1">
      <alignment/>
      <protection/>
    </xf>
    <xf numFmtId="0" fontId="13" fillId="0" borderId="29" xfId="53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0" fontId="13" fillId="0" borderId="32" xfId="53" applyFont="1" applyBorder="1" applyAlignment="1">
      <alignment horizontal="center"/>
      <protection/>
    </xf>
    <xf numFmtId="0" fontId="13" fillId="0" borderId="30" xfId="53" applyFont="1" applyBorder="1" applyAlignment="1">
      <alignment horizontal="center"/>
      <protection/>
    </xf>
    <xf numFmtId="0" fontId="17" fillId="0" borderId="30" xfId="57" applyFont="1" applyBorder="1" applyAlignment="1">
      <alignment horizontal="left"/>
      <protection/>
    </xf>
    <xf numFmtId="166" fontId="13" fillId="0" borderId="32" xfId="53" applyNumberFormat="1" applyFont="1" applyFill="1" applyBorder="1">
      <alignment/>
      <protection/>
    </xf>
    <xf numFmtId="166" fontId="13" fillId="0" borderId="30" xfId="53" applyNumberFormat="1" applyFont="1" applyFill="1" applyBorder="1">
      <alignment/>
      <protection/>
    </xf>
    <xf numFmtId="166" fontId="13" fillId="0" borderId="53" xfId="53" applyNumberFormat="1" applyFont="1" applyFill="1" applyBorder="1">
      <alignment/>
      <protection/>
    </xf>
    <xf numFmtId="166" fontId="13" fillId="0" borderId="34" xfId="53" applyNumberFormat="1" applyFont="1" applyFill="1" applyBorder="1">
      <alignment/>
      <protection/>
    </xf>
    <xf numFmtId="0" fontId="18" fillId="0" borderId="0" xfId="53" applyFont="1">
      <alignment/>
      <protection/>
    </xf>
    <xf numFmtId="0" fontId="19" fillId="0" borderId="13" xfId="53" applyFont="1" applyBorder="1" applyAlignment="1">
      <alignment horizontal="center"/>
      <protection/>
    </xf>
    <xf numFmtId="49" fontId="13" fillId="0" borderId="35" xfId="53" applyNumberFormat="1" applyFont="1" applyBorder="1" applyAlignment="1">
      <alignment horizontal="center"/>
      <protection/>
    </xf>
    <xf numFmtId="0" fontId="14" fillId="0" borderId="14" xfId="53" applyFont="1" applyBorder="1" applyAlignment="1">
      <alignment horizontal="center"/>
      <protection/>
    </xf>
    <xf numFmtId="0" fontId="14" fillId="0" borderId="35" xfId="53" applyFont="1" applyBorder="1" applyAlignment="1">
      <alignment horizontal="center"/>
      <protection/>
    </xf>
    <xf numFmtId="0" fontId="15" fillId="0" borderId="35" xfId="57" applyFont="1" applyBorder="1" applyAlignment="1">
      <alignment horizontal="left"/>
      <protection/>
    </xf>
    <xf numFmtId="166" fontId="20" fillId="0" borderId="14" xfId="53" applyNumberFormat="1" applyFont="1" applyFill="1" applyBorder="1">
      <alignment/>
      <protection/>
    </xf>
    <xf numFmtId="166" fontId="20" fillId="0" borderId="35" xfId="53" applyNumberFormat="1" applyFont="1" applyFill="1" applyBorder="1">
      <alignment/>
      <protection/>
    </xf>
    <xf numFmtId="166" fontId="20" fillId="0" borderId="54" xfId="53" applyNumberFormat="1" applyFont="1" applyFill="1" applyBorder="1">
      <alignment/>
      <protection/>
    </xf>
    <xf numFmtId="166" fontId="20" fillId="0" borderId="15" xfId="53" applyNumberFormat="1" applyFont="1" applyFill="1" applyBorder="1">
      <alignment/>
      <protection/>
    </xf>
    <xf numFmtId="0" fontId="21" fillId="0" borderId="13" xfId="53" applyFont="1" applyBorder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0" fontId="21" fillId="0" borderId="35" xfId="53" applyFont="1" applyBorder="1" applyAlignment="1">
      <alignment horizontal="center"/>
      <protection/>
    </xf>
    <xf numFmtId="0" fontId="22" fillId="0" borderId="35" xfId="57" applyFont="1" applyBorder="1" applyAlignment="1">
      <alignment horizontal="left"/>
      <protection/>
    </xf>
    <xf numFmtId="166" fontId="23" fillId="0" borderId="14" xfId="53" applyNumberFormat="1" applyFont="1" applyFill="1" applyBorder="1">
      <alignment/>
      <protection/>
    </xf>
    <xf numFmtId="166" fontId="15" fillId="0" borderId="14" xfId="51" applyNumberFormat="1" applyFont="1" applyBorder="1">
      <alignment/>
      <protection/>
    </xf>
    <xf numFmtId="166" fontId="21" fillId="0" borderId="35" xfId="53" applyNumberFormat="1" applyFont="1" applyBorder="1">
      <alignment/>
      <protection/>
    </xf>
    <xf numFmtId="166" fontId="15" fillId="0" borderId="54" xfId="51" applyNumberFormat="1" applyFont="1" applyBorder="1">
      <alignment/>
      <protection/>
    </xf>
    <xf numFmtId="166" fontId="21" fillId="0" borderId="15" xfId="53" applyNumberFormat="1" applyFont="1" applyBorder="1">
      <alignment/>
      <protection/>
    </xf>
    <xf numFmtId="0" fontId="21" fillId="0" borderId="38" xfId="53" applyFont="1" applyBorder="1" applyAlignment="1">
      <alignment horizontal="center"/>
      <protection/>
    </xf>
    <xf numFmtId="49" fontId="13" fillId="0" borderId="39" xfId="53" applyNumberFormat="1" applyFont="1" applyBorder="1" applyAlignment="1">
      <alignment horizontal="center"/>
      <protection/>
    </xf>
    <xf numFmtId="0" fontId="21" fillId="0" borderId="41" xfId="53" applyFont="1" applyBorder="1" applyAlignment="1">
      <alignment horizontal="center"/>
      <protection/>
    </xf>
    <xf numFmtId="0" fontId="21" fillId="0" borderId="39" xfId="53" applyFont="1" applyBorder="1" applyAlignment="1">
      <alignment horizontal="center"/>
      <protection/>
    </xf>
    <xf numFmtId="0" fontId="22" fillId="0" borderId="39" xfId="57" applyFont="1" applyBorder="1" applyAlignment="1">
      <alignment horizontal="left"/>
      <protection/>
    </xf>
    <xf numFmtId="166" fontId="23" fillId="0" borderId="41" xfId="53" applyNumberFormat="1" applyFont="1" applyFill="1" applyBorder="1">
      <alignment/>
      <protection/>
    </xf>
    <xf numFmtId="166" fontId="21" fillId="0" borderId="41" xfId="53" applyNumberFormat="1" applyFont="1" applyBorder="1">
      <alignment/>
      <protection/>
    </xf>
    <xf numFmtId="166" fontId="21" fillId="0" borderId="55" xfId="53" applyNumberFormat="1" applyFont="1" applyBorder="1">
      <alignment/>
      <protection/>
    </xf>
    <xf numFmtId="166" fontId="21" fillId="0" borderId="14" xfId="53" applyNumberFormat="1" applyFont="1" applyBorder="1">
      <alignment/>
      <protection/>
    </xf>
    <xf numFmtId="166" fontId="21" fillId="0" borderId="54" xfId="53" applyNumberFormat="1" applyFont="1" applyBorder="1">
      <alignment/>
      <protection/>
    </xf>
    <xf numFmtId="0" fontId="13" fillId="0" borderId="53" xfId="53" applyFont="1" applyBorder="1" applyAlignment="1">
      <alignment horizontal="center"/>
      <protection/>
    </xf>
    <xf numFmtId="49" fontId="13" fillId="0" borderId="44" xfId="53" applyNumberFormat="1" applyFont="1" applyBorder="1" applyAlignment="1">
      <alignment horizontal="center"/>
      <protection/>
    </xf>
    <xf numFmtId="49" fontId="24" fillId="0" borderId="35" xfId="53" applyNumberFormat="1" applyFont="1" applyBorder="1" applyAlignment="1">
      <alignment horizontal="center"/>
      <protection/>
    </xf>
    <xf numFmtId="49" fontId="24" fillId="0" borderId="39" xfId="53" applyNumberFormat="1" applyFont="1" applyBorder="1" applyAlignment="1">
      <alignment horizontal="center"/>
      <protection/>
    </xf>
    <xf numFmtId="0" fontId="13" fillId="0" borderId="32" xfId="53" applyFont="1" applyBorder="1" applyAlignment="1">
      <alignment horizontal="center" vertical="center"/>
      <protection/>
    </xf>
    <xf numFmtId="0" fontId="13" fillId="0" borderId="30" xfId="53" applyFont="1" applyBorder="1" applyAlignment="1">
      <alignment horizontal="center" vertical="center"/>
      <protection/>
    </xf>
    <xf numFmtId="166" fontId="21" fillId="0" borderId="39" xfId="53" applyNumberFormat="1" applyFont="1" applyBorder="1">
      <alignment/>
      <protection/>
    </xf>
    <xf numFmtId="166" fontId="21" fillId="0" borderId="18" xfId="53" applyNumberFormat="1" applyFont="1" applyBorder="1">
      <alignment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44" xfId="53" applyFont="1" applyBorder="1" applyAlignment="1">
      <alignment horizontal="center" vertical="center"/>
      <protection/>
    </xf>
    <xf numFmtId="0" fontId="17" fillId="0" borderId="44" xfId="57" applyFont="1" applyBorder="1" applyAlignment="1">
      <alignment horizontal="left"/>
      <protection/>
    </xf>
    <xf numFmtId="166" fontId="13" fillId="0" borderId="11" xfId="53" applyNumberFormat="1" applyFont="1" applyFill="1" applyBorder="1">
      <alignment/>
      <protection/>
    </xf>
    <xf numFmtId="166" fontId="13" fillId="0" borderId="44" xfId="53" applyNumberFormat="1" applyFont="1" applyFill="1" applyBorder="1">
      <alignment/>
      <protection/>
    </xf>
    <xf numFmtId="166" fontId="13" fillId="0" borderId="56" xfId="53" applyNumberFormat="1" applyFont="1" applyFill="1" applyBorder="1">
      <alignment/>
      <protection/>
    </xf>
    <xf numFmtId="0" fontId="14" fillId="0" borderId="13" xfId="53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0" fontId="21" fillId="0" borderId="57" xfId="53" applyFont="1" applyBorder="1" applyAlignment="1">
      <alignment horizontal="center"/>
      <protection/>
    </xf>
    <xf numFmtId="0" fontId="22" fillId="0" borderId="57" xfId="57" applyFont="1" applyBorder="1" applyAlignment="1">
      <alignment horizontal="left"/>
      <protection/>
    </xf>
    <xf numFmtId="166" fontId="23" fillId="0" borderId="17" xfId="53" applyNumberFormat="1" applyFont="1" applyFill="1" applyBorder="1">
      <alignment/>
      <protection/>
    </xf>
    <xf numFmtId="166" fontId="21" fillId="0" borderId="17" xfId="53" applyNumberFormat="1" applyFont="1" applyBorder="1">
      <alignment/>
      <protection/>
    </xf>
    <xf numFmtId="166" fontId="21" fillId="0" borderId="58" xfId="53" applyNumberFormat="1" applyFont="1" applyBorder="1">
      <alignment/>
      <protection/>
    </xf>
    <xf numFmtId="0" fontId="13" fillId="0" borderId="29" xfId="53" applyFont="1" applyBorder="1" applyAlignment="1">
      <alignment horizontal="center" vertical="center"/>
      <protection/>
    </xf>
    <xf numFmtId="166" fontId="21" fillId="0" borderId="57" xfId="53" applyNumberFormat="1" applyFont="1" applyBorder="1">
      <alignment/>
      <protection/>
    </xf>
    <xf numFmtId="0" fontId="17" fillId="0" borderId="44" xfId="57" applyFont="1" applyFill="1" applyBorder="1" applyAlignment="1">
      <alignment horizontal="left"/>
      <protection/>
    </xf>
    <xf numFmtId="166" fontId="21" fillId="0" borderId="42" xfId="53" applyNumberFormat="1" applyFont="1" applyBorder="1">
      <alignment/>
      <protection/>
    </xf>
    <xf numFmtId="0" fontId="21" fillId="0" borderId="0" xfId="53" applyFont="1" applyBorder="1" applyAlignment="1">
      <alignment horizontal="center"/>
      <protection/>
    </xf>
    <xf numFmtId="49" fontId="24" fillId="0" borderId="0" xfId="53" applyNumberFormat="1" applyFont="1" applyBorder="1" applyAlignment="1">
      <alignment horizontal="center"/>
      <protection/>
    </xf>
    <xf numFmtId="0" fontId="22" fillId="0" borderId="0" xfId="57" applyFont="1" applyBorder="1" applyAlignment="1">
      <alignment horizontal="left"/>
      <protection/>
    </xf>
    <xf numFmtId="4" fontId="23" fillId="0" borderId="0" xfId="53" applyNumberFormat="1" applyFont="1" applyFill="1" applyBorder="1">
      <alignment/>
      <protection/>
    </xf>
    <xf numFmtId="166" fontId="21" fillId="0" borderId="0" xfId="53" applyNumberFormat="1" applyFont="1" applyBorder="1">
      <alignment/>
      <protection/>
    </xf>
    <xf numFmtId="49" fontId="25" fillId="0" borderId="0" xfId="53" applyNumberFormat="1" applyFont="1" applyAlignment="1">
      <alignment wrapText="1"/>
      <protection/>
    </xf>
    <xf numFmtId="4" fontId="18" fillId="0" borderId="0" xfId="53" applyNumberFormat="1" applyFont="1" applyAlignment="1">
      <alignment vertical="center"/>
      <protection/>
    </xf>
    <xf numFmtId="0" fontId="26" fillId="0" borderId="0" xfId="53" applyFont="1">
      <alignment/>
      <protection/>
    </xf>
    <xf numFmtId="0" fontId="14" fillId="0" borderId="0" xfId="48" applyFont="1" applyAlignment="1">
      <alignment horizontal="right"/>
      <protection/>
    </xf>
    <xf numFmtId="0" fontId="0" fillId="0" borderId="0" xfId="53" applyFill="1">
      <alignment/>
      <protection/>
    </xf>
    <xf numFmtId="0" fontId="0" fillId="0" borderId="0" xfId="53" applyBorder="1">
      <alignment/>
      <protection/>
    </xf>
    <xf numFmtId="0" fontId="11" fillId="0" borderId="19" xfId="55" applyFont="1" applyFill="1" applyBorder="1" applyAlignment="1">
      <alignment horizontal="center" vertical="center" wrapText="1"/>
      <protection/>
    </xf>
    <xf numFmtId="0" fontId="11" fillId="0" borderId="49" xfId="55" applyFont="1" applyFill="1" applyBorder="1" applyAlignment="1">
      <alignment horizontal="center" vertical="center" wrapText="1"/>
      <protection/>
    </xf>
    <xf numFmtId="0" fontId="11" fillId="0" borderId="20" xfId="55" applyFont="1" applyFill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52" xfId="54" applyFont="1" applyFill="1" applyBorder="1" applyAlignment="1">
      <alignment horizontal="center"/>
      <protection/>
    </xf>
    <xf numFmtId="0" fontId="27" fillId="0" borderId="49" xfId="54" applyFont="1" applyFill="1" applyBorder="1" applyAlignment="1">
      <alignment horizontal="center"/>
      <protection/>
    </xf>
    <xf numFmtId="0" fontId="27" fillId="0" borderId="20" xfId="54" applyFont="1" applyFill="1" applyBorder="1" applyAlignment="1">
      <alignment horizontal="center"/>
      <protection/>
    </xf>
    <xf numFmtId="0" fontId="27" fillId="0" borderId="20" xfId="54" applyFont="1" applyFill="1" applyBorder="1" applyAlignment="1">
      <alignment horizontal="left"/>
      <protection/>
    </xf>
    <xf numFmtId="4" fontId="27" fillId="0" borderId="49" xfId="54" applyNumberFormat="1" applyFont="1" applyFill="1" applyBorder="1">
      <alignment/>
      <protection/>
    </xf>
    <xf numFmtId="4" fontId="27" fillId="0" borderId="60" xfId="54" applyNumberFormat="1" applyFont="1" applyFill="1" applyBorder="1">
      <alignment/>
      <protection/>
    </xf>
    <xf numFmtId="0" fontId="28" fillId="0" borderId="29" xfId="54" applyFont="1" applyFill="1" applyBorder="1" applyAlignment="1">
      <alignment horizontal="center"/>
      <protection/>
    </xf>
    <xf numFmtId="49" fontId="28" fillId="0" borderId="30" xfId="55" applyNumberFormat="1" applyFont="1" applyFill="1" applyBorder="1" applyAlignment="1">
      <alignment horizontal="center"/>
      <protection/>
    </xf>
    <xf numFmtId="49" fontId="28" fillId="0" borderId="31" xfId="55" applyNumberFormat="1" applyFont="1" applyFill="1" applyBorder="1" applyAlignment="1">
      <alignment horizontal="center"/>
      <protection/>
    </xf>
    <xf numFmtId="0" fontId="28" fillId="0" borderId="32" xfId="55" applyFont="1" applyFill="1" applyBorder="1" applyAlignment="1">
      <alignment horizontal="center"/>
      <protection/>
    </xf>
    <xf numFmtId="0" fontId="28" fillId="0" borderId="30" xfId="55" applyFont="1" applyFill="1" applyBorder="1" applyAlignment="1">
      <alignment horizontal="center"/>
      <protection/>
    </xf>
    <xf numFmtId="2" fontId="28" fillId="0" borderId="30" xfId="53" applyNumberFormat="1" applyFont="1" applyBorder="1" applyAlignment="1">
      <alignment vertical="center"/>
      <protection/>
    </xf>
    <xf numFmtId="4" fontId="28" fillId="0" borderId="32" xfId="55" applyNumberFormat="1" applyFont="1" applyFill="1" applyBorder="1">
      <alignment/>
      <protection/>
    </xf>
    <xf numFmtId="4" fontId="28" fillId="0" borderId="34" xfId="55" applyNumberFormat="1" applyFont="1" applyFill="1" applyBorder="1">
      <alignment/>
      <protection/>
    </xf>
    <xf numFmtId="4" fontId="28" fillId="0" borderId="23" xfId="54" applyNumberFormat="1" applyFont="1" applyFill="1" applyBorder="1">
      <alignment/>
      <protection/>
    </xf>
    <xf numFmtId="0" fontId="14" fillId="0" borderId="61" xfId="54" applyFont="1" applyFill="1" applyBorder="1" applyAlignment="1">
      <alignment horizontal="center"/>
      <protection/>
    </xf>
    <xf numFmtId="49" fontId="14" fillId="0" borderId="46" xfId="55" applyNumberFormat="1" applyFont="1" applyFill="1" applyBorder="1" applyAlignment="1">
      <alignment horizontal="center"/>
      <protection/>
    </xf>
    <xf numFmtId="49" fontId="14" fillId="0" borderId="47" xfId="55" applyNumberFormat="1" applyFont="1" applyFill="1" applyBorder="1" applyAlignment="1">
      <alignment horizontal="center"/>
      <protection/>
    </xf>
    <xf numFmtId="1" fontId="14" fillId="0" borderId="62" xfId="53" applyNumberFormat="1" applyFont="1" applyBorder="1" applyAlignment="1">
      <alignment horizontal="center" vertical="center"/>
      <protection/>
    </xf>
    <xf numFmtId="0" fontId="14" fillId="0" borderId="47" xfId="55" applyFont="1" applyFill="1" applyBorder="1" applyAlignment="1">
      <alignment/>
      <protection/>
    </xf>
    <xf numFmtId="4" fontId="14" fillId="0" borderId="62" xfId="55" applyNumberFormat="1" applyFont="1" applyFill="1" applyBorder="1">
      <alignment/>
      <protection/>
    </xf>
    <xf numFmtId="4" fontId="14" fillId="0" borderId="63" xfId="55" applyNumberFormat="1" applyFont="1" applyFill="1" applyBorder="1">
      <alignment/>
      <protection/>
    </xf>
    <xf numFmtId="4" fontId="14" fillId="0" borderId="40" xfId="54" applyNumberFormat="1" applyFont="1" applyFill="1" applyBorder="1">
      <alignment/>
      <protection/>
    </xf>
    <xf numFmtId="0" fontId="27" fillId="0" borderId="32" xfId="55" applyFont="1" applyFill="1" applyBorder="1" applyAlignment="1">
      <alignment horizontal="center"/>
      <protection/>
    </xf>
    <xf numFmtId="0" fontId="27" fillId="0" borderId="30" xfId="55" applyFont="1" applyFill="1" applyBorder="1" applyAlignment="1">
      <alignment horizontal="center"/>
      <protection/>
    </xf>
    <xf numFmtId="2" fontId="28" fillId="0" borderId="32" xfId="53" applyNumberFormat="1" applyFont="1" applyBorder="1" applyAlignment="1">
      <alignment vertical="center"/>
      <protection/>
    </xf>
    <xf numFmtId="4" fontId="28" fillId="0" borderId="31" xfId="55" applyNumberFormat="1" applyFont="1" applyFill="1" applyBorder="1">
      <alignment/>
      <protection/>
    </xf>
    <xf numFmtId="0" fontId="14" fillId="0" borderId="46" xfId="55" applyFont="1" applyFill="1" applyBorder="1" applyAlignment="1">
      <alignment horizontal="center"/>
      <protection/>
    </xf>
    <xf numFmtId="0" fontId="14" fillId="0" borderId="62" xfId="55" applyFont="1" applyFill="1" applyBorder="1" applyAlignment="1">
      <alignment/>
      <protection/>
    </xf>
    <xf numFmtId="4" fontId="20" fillId="0" borderId="40" xfId="54" applyNumberFormat="1" applyFont="1" applyFill="1" applyBorder="1">
      <alignment/>
      <protection/>
    </xf>
    <xf numFmtId="1" fontId="20" fillId="0" borderId="62" xfId="53" applyNumberFormat="1" applyFont="1" applyBorder="1" applyAlignment="1">
      <alignment horizontal="center" vertical="center"/>
      <protection/>
    </xf>
    <xf numFmtId="0" fontId="0" fillId="34" borderId="0" xfId="53" applyFill="1">
      <alignment/>
      <protection/>
    </xf>
    <xf numFmtId="0" fontId="0" fillId="34" borderId="0" xfId="49" applyFill="1">
      <alignment/>
      <protection/>
    </xf>
    <xf numFmtId="0" fontId="11" fillId="34" borderId="52" xfId="49" applyFont="1" applyFill="1" applyBorder="1" applyAlignment="1">
      <alignment horizontal="center" wrapText="1"/>
      <protection/>
    </xf>
    <xf numFmtId="0" fontId="11" fillId="34" borderId="21" xfId="49" applyFont="1" applyFill="1" applyBorder="1" applyAlignment="1">
      <alignment horizontal="center"/>
      <protection/>
    </xf>
    <xf numFmtId="166" fontId="11" fillId="34" borderId="26" xfId="53" applyNumberFormat="1" applyFont="1" applyFill="1" applyBorder="1">
      <alignment/>
      <protection/>
    </xf>
    <xf numFmtId="166" fontId="11" fillId="34" borderId="25" xfId="53" applyNumberFormat="1" applyFont="1" applyFill="1" applyBorder="1">
      <alignment/>
      <protection/>
    </xf>
    <xf numFmtId="166" fontId="13" fillId="34" borderId="33" xfId="53" applyNumberFormat="1" applyFont="1" applyFill="1" applyBorder="1">
      <alignment/>
      <protection/>
    </xf>
    <xf numFmtId="166" fontId="13" fillId="34" borderId="34" xfId="53" applyNumberFormat="1" applyFont="1" applyFill="1" applyBorder="1">
      <alignment/>
      <protection/>
    </xf>
    <xf numFmtId="166" fontId="20" fillId="34" borderId="37" xfId="53" applyNumberFormat="1" applyFont="1" applyFill="1" applyBorder="1">
      <alignment/>
      <protection/>
    </xf>
    <xf numFmtId="166" fontId="20" fillId="34" borderId="15" xfId="53" applyNumberFormat="1" applyFont="1" applyFill="1" applyBorder="1">
      <alignment/>
      <protection/>
    </xf>
    <xf numFmtId="166" fontId="15" fillId="34" borderId="37" xfId="51" applyNumberFormat="1" applyFont="1" applyFill="1" applyBorder="1">
      <alignment/>
      <protection/>
    </xf>
    <xf numFmtId="166" fontId="21" fillId="34" borderId="15" xfId="53" applyNumberFormat="1" applyFont="1" applyFill="1" applyBorder="1">
      <alignment/>
      <protection/>
    </xf>
    <xf numFmtId="166" fontId="21" fillId="34" borderId="43" xfId="53" applyNumberFormat="1" applyFont="1" applyFill="1" applyBorder="1">
      <alignment/>
      <protection/>
    </xf>
    <xf numFmtId="166" fontId="21" fillId="34" borderId="37" xfId="53" applyNumberFormat="1" applyFont="1" applyFill="1" applyBorder="1">
      <alignment/>
      <protection/>
    </xf>
    <xf numFmtId="166" fontId="21" fillId="34" borderId="38" xfId="53" applyNumberFormat="1" applyFont="1" applyFill="1" applyBorder="1">
      <alignment/>
      <protection/>
    </xf>
    <xf numFmtId="166" fontId="21" fillId="34" borderId="13" xfId="53" applyNumberFormat="1" applyFont="1" applyFill="1" applyBorder="1">
      <alignment/>
      <protection/>
    </xf>
    <xf numFmtId="166" fontId="13" fillId="34" borderId="29" xfId="53" applyNumberFormat="1" applyFont="1" applyFill="1" applyBorder="1">
      <alignment/>
      <protection/>
    </xf>
    <xf numFmtId="166" fontId="13" fillId="34" borderId="32" xfId="53" applyNumberFormat="1" applyFont="1" applyFill="1" applyBorder="1">
      <alignment/>
      <protection/>
    </xf>
    <xf numFmtId="166" fontId="21" fillId="34" borderId="16" xfId="53" applyNumberFormat="1" applyFont="1" applyFill="1" applyBorder="1">
      <alignment/>
      <protection/>
    </xf>
    <xf numFmtId="166" fontId="21" fillId="34" borderId="18" xfId="53" applyNumberFormat="1" applyFont="1" applyFill="1" applyBorder="1">
      <alignment/>
      <protection/>
    </xf>
    <xf numFmtId="166" fontId="21" fillId="34" borderId="64" xfId="53" applyNumberFormat="1" applyFont="1" applyFill="1" applyBorder="1">
      <alignment/>
      <protection/>
    </xf>
    <xf numFmtId="166" fontId="21" fillId="34" borderId="42" xfId="53" applyNumberFormat="1" applyFont="1" applyFill="1" applyBorder="1">
      <alignment/>
      <protection/>
    </xf>
    <xf numFmtId="166" fontId="0" fillId="34" borderId="26" xfId="53" applyNumberFormat="1" applyFill="1" applyBorder="1">
      <alignment/>
      <protection/>
    </xf>
    <xf numFmtId="0" fontId="18" fillId="34" borderId="0" xfId="53" applyFont="1" applyFill="1">
      <alignment/>
      <protection/>
    </xf>
    <xf numFmtId="0" fontId="18" fillId="34" borderId="0" xfId="53" applyFont="1" applyFill="1" applyBorder="1">
      <alignment/>
      <protection/>
    </xf>
    <xf numFmtId="0" fontId="26" fillId="34" borderId="0" xfId="53" applyFont="1" applyFill="1">
      <alignment/>
      <protection/>
    </xf>
    <xf numFmtId="0" fontId="11" fillId="0" borderId="27" xfId="0" applyFont="1" applyFill="1" applyBorder="1" applyAlignment="1">
      <alignment horizontal="center" vertical="center" wrapText="1"/>
    </xf>
    <xf numFmtId="166" fontId="11" fillId="0" borderId="26" xfId="53" applyNumberFormat="1" applyFont="1" applyFill="1" applyBorder="1">
      <alignment/>
      <protection/>
    </xf>
    <xf numFmtId="166" fontId="13" fillId="0" borderId="33" xfId="53" applyNumberFormat="1" applyFont="1" applyFill="1" applyBorder="1">
      <alignment/>
      <protection/>
    </xf>
    <xf numFmtId="166" fontId="20" fillId="0" borderId="37" xfId="53" applyNumberFormat="1" applyFont="1" applyFill="1" applyBorder="1">
      <alignment/>
      <protection/>
    </xf>
    <xf numFmtId="166" fontId="15" fillId="0" borderId="37" xfId="51" applyNumberFormat="1" applyFont="1" applyBorder="1">
      <alignment/>
      <protection/>
    </xf>
    <xf numFmtId="166" fontId="21" fillId="0" borderId="64" xfId="53" applyNumberFormat="1" applyFont="1" applyBorder="1">
      <alignment/>
      <protection/>
    </xf>
    <xf numFmtId="166" fontId="21" fillId="0" borderId="37" xfId="53" applyNumberFormat="1" applyFont="1" applyBorder="1">
      <alignment/>
      <protection/>
    </xf>
    <xf numFmtId="166" fontId="21" fillId="0" borderId="43" xfId="53" applyNumberFormat="1" applyFont="1" applyBorder="1">
      <alignment/>
      <protection/>
    </xf>
    <xf numFmtId="0" fontId="11" fillId="0" borderId="52" xfId="49" applyFont="1" applyBorder="1" applyAlignment="1">
      <alignment horizontal="center" wrapText="1"/>
      <protection/>
    </xf>
    <xf numFmtId="166" fontId="21" fillId="0" borderId="38" xfId="53" applyNumberFormat="1" applyFont="1" applyBorder="1">
      <alignment/>
      <protection/>
    </xf>
    <xf numFmtId="166" fontId="21" fillId="0" borderId="13" xfId="53" applyNumberFormat="1" applyFont="1" applyBorder="1">
      <alignment/>
      <protection/>
    </xf>
    <xf numFmtId="166" fontId="13" fillId="0" borderId="29" xfId="53" applyNumberFormat="1" applyFont="1" applyFill="1" applyBorder="1">
      <alignment/>
      <protection/>
    </xf>
    <xf numFmtId="166" fontId="21" fillId="0" borderId="16" xfId="53" applyNumberFormat="1" applyFont="1" applyBorder="1">
      <alignment/>
      <protection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166" fontId="4" fillId="0" borderId="11" xfId="0" applyNumberFormat="1" applyFont="1" applyBorder="1" applyAlignment="1">
      <alignment horizontal="right" vertical="center" wrapText="1"/>
    </xf>
    <xf numFmtId="0" fontId="10" fillId="0" borderId="0" xfId="48" applyFont="1" applyFill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166" fontId="27" fillId="0" borderId="49" xfId="54" applyNumberFormat="1" applyFont="1" applyFill="1" applyBorder="1">
      <alignment/>
      <protection/>
    </xf>
    <xf numFmtId="166" fontId="27" fillId="0" borderId="21" xfId="54" applyNumberFormat="1" applyFont="1" applyFill="1" applyBorder="1">
      <alignment/>
      <protection/>
    </xf>
    <xf numFmtId="166" fontId="28" fillId="0" borderId="30" xfId="55" applyNumberFormat="1" applyFont="1" applyFill="1" applyBorder="1">
      <alignment/>
      <protection/>
    </xf>
    <xf numFmtId="166" fontId="28" fillId="0" borderId="34" xfId="55" applyNumberFormat="1" applyFont="1" applyFill="1" applyBorder="1">
      <alignment/>
      <protection/>
    </xf>
    <xf numFmtId="166" fontId="14" fillId="0" borderId="46" xfId="55" applyNumberFormat="1" applyFont="1" applyFill="1" applyBorder="1">
      <alignment/>
      <protection/>
    </xf>
    <xf numFmtId="166" fontId="14" fillId="0" borderId="63" xfId="55" applyNumberFormat="1" applyFont="1" applyFill="1" applyBorder="1">
      <alignment/>
      <protection/>
    </xf>
    <xf numFmtId="166" fontId="28" fillId="0" borderId="32" xfId="55" applyNumberFormat="1" applyFont="1" applyFill="1" applyBorder="1">
      <alignment/>
      <protection/>
    </xf>
    <xf numFmtId="166" fontId="14" fillId="0" borderId="62" xfId="55" applyNumberFormat="1" applyFont="1" applyFill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15" fillId="0" borderId="0" xfId="56" applyFont="1" applyAlignment="1">
      <alignment horizontal="right"/>
      <protection/>
    </xf>
    <xf numFmtId="4" fontId="10" fillId="0" borderId="0" xfId="50" applyNumberFormat="1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center"/>
      <protection/>
    </xf>
    <xf numFmtId="0" fontId="30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48" applyFont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7" fillId="0" borderId="49" xfId="54" applyFont="1" applyFill="1" applyBorder="1" applyAlignment="1">
      <alignment horizontal="center"/>
      <protection/>
    </xf>
    <xf numFmtId="0" fontId="27" fillId="0" borderId="59" xfId="54" applyFont="1" applyFill="1" applyBorder="1" applyAlignment="1">
      <alignment horizontal="center"/>
      <protection/>
    </xf>
    <xf numFmtId="0" fontId="14" fillId="0" borderId="0" xfId="0" applyFont="1" applyAlignment="1">
      <alignment horizontal="right"/>
    </xf>
    <xf numFmtId="0" fontId="9" fillId="0" borderId="0" xfId="51" applyFont="1" applyFill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49" xfId="55" applyFont="1" applyFill="1" applyBorder="1" applyAlignment="1">
      <alignment horizontal="center" vertical="center" wrapText="1"/>
      <protection/>
    </xf>
    <xf numFmtId="0" fontId="11" fillId="0" borderId="59" xfId="55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1" fillId="0" borderId="65" xfId="0" applyFont="1" applyBorder="1" applyAlignment="1">
      <alignment horizontal="center" vertical="center" textRotation="90"/>
    </xf>
    <xf numFmtId="0" fontId="11" fillId="0" borderId="66" xfId="0" applyFont="1" applyBorder="1" applyAlignment="1">
      <alignment horizontal="center" vertical="center" textRotation="90"/>
    </xf>
    <xf numFmtId="0" fontId="11" fillId="0" borderId="67" xfId="0" applyFont="1" applyBorder="1" applyAlignment="1">
      <alignment horizontal="center" vertical="center" textRotation="90"/>
    </xf>
    <xf numFmtId="0" fontId="11" fillId="0" borderId="49" xfId="52" applyFont="1" applyFill="1" applyBorder="1" applyAlignment="1">
      <alignment horizontal="center" vertical="center"/>
      <protection/>
    </xf>
    <xf numFmtId="0" fontId="11" fillId="0" borderId="59" xfId="52" applyFont="1" applyFill="1" applyBorder="1" applyAlignment="1">
      <alignment horizontal="center" vertical="center"/>
      <protection/>
    </xf>
    <xf numFmtId="0" fontId="12" fillId="0" borderId="49" xfId="52" applyFont="1" applyFill="1" applyBorder="1" applyAlignment="1">
      <alignment horizontal="center"/>
      <protection/>
    </xf>
    <xf numFmtId="0" fontId="12" fillId="0" borderId="59" xfId="52" applyFont="1" applyFill="1" applyBorder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4" xfId="49"/>
    <cellStyle name="normální_03 Podrobny_rozpis_rozpoctu_2010_Klíma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4 (ZK)" xfId="56"/>
    <cellStyle name="normální_Rozpočet 2005 (ZK) 2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0</xdr:rowOff>
    </xdr:from>
    <xdr:to>
      <xdr:col>2</xdr:col>
      <xdr:colOff>133350</xdr:colOff>
      <xdr:row>5</xdr:row>
      <xdr:rowOff>0</xdr:rowOff>
    </xdr:to>
    <xdr:sp fLocksText="0">
      <xdr:nvSpPr>
        <xdr:cNvPr id="1" name="Text Box 38"/>
        <xdr:cNvSpPr txBox="1">
          <a:spLocks noChangeArrowheads="1"/>
        </xdr:cNvSpPr>
      </xdr:nvSpPr>
      <xdr:spPr>
        <a:xfrm>
          <a:off x="676275" y="828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RowColHeaders="0" view="pageLayout" workbookViewId="0" topLeftCell="A31">
      <selection activeCell="A30" sqref="A3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92" t="s">
        <v>57</v>
      </c>
      <c r="B1" s="29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209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2427945.0806299997</v>
      </c>
      <c r="D3" s="26">
        <f>D4+D5+D6</f>
        <v>0</v>
      </c>
      <c r="E3" s="27">
        <f aca="true" t="shared" si="0" ref="E3:E24">C3+D3</f>
        <v>2427945.0806299997</v>
      </c>
    </row>
    <row r="4" spans="1:10" ht="15" customHeight="1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5" ht="15" customHeight="1">
      <c r="A5" s="6" t="s">
        <v>6</v>
      </c>
      <c r="B5" s="7" t="s">
        <v>7</v>
      </c>
      <c r="C5" s="8">
        <v>209187.69062999997</v>
      </c>
      <c r="D5" s="4">
        <v>0</v>
      </c>
      <c r="E5" s="10">
        <f t="shared" si="0"/>
        <v>209187.69062999997</v>
      </c>
    </row>
    <row r="6" spans="1:5" ht="15" customHeight="1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5" ht="15" customHeight="1">
      <c r="A7" s="12" t="s">
        <v>41</v>
      </c>
      <c r="B7" s="7" t="s">
        <v>10</v>
      </c>
      <c r="C7" s="13">
        <f>C8+C13</f>
        <v>4279523.928589999</v>
      </c>
      <c r="D7" s="13">
        <f>D8+D13</f>
        <v>0</v>
      </c>
      <c r="E7" s="14">
        <f t="shared" si="0"/>
        <v>4279523.928589999</v>
      </c>
    </row>
    <row r="8" spans="1:5" ht="15" customHeight="1">
      <c r="A8" s="6" t="s">
        <v>46</v>
      </c>
      <c r="B8" s="7" t="s">
        <v>11</v>
      </c>
      <c r="C8" s="8">
        <f>C9+C10+C11+C12</f>
        <v>4159690.138589999</v>
      </c>
      <c r="D8" s="8">
        <f>D9+D10+D11+D12</f>
        <v>0</v>
      </c>
      <c r="E8" s="11">
        <f t="shared" si="0"/>
        <v>4159690.138589999</v>
      </c>
    </row>
    <row r="9" spans="1:5" ht="15" customHeight="1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5" ht="15" customHeight="1">
      <c r="A11" s="6" t="s">
        <v>43</v>
      </c>
      <c r="B11" s="7" t="s">
        <v>45</v>
      </c>
      <c r="C11" s="8">
        <v>8808.779999999999</v>
      </c>
      <c r="D11" s="8">
        <v>0</v>
      </c>
      <c r="E11" s="11">
        <f>SUM(C11:D11)</f>
        <v>8808.779999999999</v>
      </c>
    </row>
    <row r="12" spans="1:5" ht="15" customHeight="1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5" ht="15" customHeight="1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5" ht="15" customHeight="1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5" ht="15" customHeight="1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5" ht="15" customHeight="1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>
      <c r="A17" s="12" t="s">
        <v>14</v>
      </c>
      <c r="B17" s="15" t="s">
        <v>39</v>
      </c>
      <c r="C17" s="13">
        <f>C3+C7</f>
        <v>6707469.0092199985</v>
      </c>
      <c r="D17" s="13">
        <f>D3+D7</f>
        <v>0</v>
      </c>
      <c r="E17" s="14">
        <f t="shared" si="0"/>
        <v>6707469.0092199985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7779559.479219998</v>
      </c>
      <c r="D24" s="22">
        <f>D17+D18</f>
        <v>0</v>
      </c>
      <c r="E24" s="23">
        <f t="shared" si="0"/>
        <v>7779559.479219998</v>
      </c>
    </row>
    <row r="25" spans="1:5" ht="13.5" thickBot="1">
      <c r="A25" s="292" t="s">
        <v>58</v>
      </c>
      <c r="B25" s="292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209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v>216114.09</v>
      </c>
      <c r="D28" s="4">
        <v>0</v>
      </c>
      <c r="E28" s="5">
        <f aca="true" t="shared" si="1" ref="E28:E43">C28+D28</f>
        <v>216114.09</v>
      </c>
    </row>
    <row r="29" spans="1:5" ht="15" customHeight="1">
      <c r="A29" s="25" t="s">
        <v>28</v>
      </c>
      <c r="B29" s="7" t="s">
        <v>20</v>
      </c>
      <c r="C29" s="8">
        <v>880338.01</v>
      </c>
      <c r="D29" s="281">
        <v>-8917.898</v>
      </c>
      <c r="E29" s="5">
        <f t="shared" si="1"/>
        <v>871420.112</v>
      </c>
    </row>
    <row r="30" spans="1:5" ht="15" customHeight="1">
      <c r="A30" s="25" t="s">
        <v>22</v>
      </c>
      <c r="B30" s="7" t="s">
        <v>20</v>
      </c>
      <c r="C30" s="8">
        <v>743477.14</v>
      </c>
      <c r="D30" s="4">
        <v>0</v>
      </c>
      <c r="E30" s="5">
        <f t="shared" si="1"/>
        <v>743477.14</v>
      </c>
    </row>
    <row r="31" spans="1:5" ht="15" customHeight="1">
      <c r="A31" s="25" t="s">
        <v>40</v>
      </c>
      <c r="B31" s="7" t="s">
        <v>20</v>
      </c>
      <c r="C31" s="8">
        <v>3567810.380000001</v>
      </c>
      <c r="D31" s="4">
        <v>0</v>
      </c>
      <c r="E31" s="5">
        <f>C31+D31</f>
        <v>3567810.380000001</v>
      </c>
    </row>
    <row r="32" spans="1:5" ht="15" customHeight="1">
      <c r="A32" s="25" t="s">
        <v>56</v>
      </c>
      <c r="B32" s="7" t="s">
        <v>24</v>
      </c>
      <c r="C32" s="8">
        <v>262795.74</v>
      </c>
      <c r="D32" s="4">
        <v>0</v>
      </c>
      <c r="E32" s="5">
        <f t="shared" si="1"/>
        <v>262795.74</v>
      </c>
    </row>
    <row r="33" spans="1:5" ht="15" customHeight="1">
      <c r="A33" s="25" t="s">
        <v>63</v>
      </c>
      <c r="B33" s="7" t="s">
        <v>20</v>
      </c>
      <c r="C33" s="8">
        <v>19494.15</v>
      </c>
      <c r="D33" s="4">
        <v>0</v>
      </c>
      <c r="E33" s="5">
        <f t="shared" si="1"/>
        <v>19494.15</v>
      </c>
    </row>
    <row r="34" spans="1:5" ht="15" customHeight="1">
      <c r="A34" s="25" t="s">
        <v>29</v>
      </c>
      <c r="B34" s="7" t="s">
        <v>23</v>
      </c>
      <c r="C34" s="8">
        <v>773163.28</v>
      </c>
      <c r="D34" s="281">
        <v>8917.898</v>
      </c>
      <c r="E34" s="5">
        <f t="shared" si="1"/>
        <v>782081.1780000001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" customHeight="1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" customHeight="1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7779559.482000002</v>
      </c>
      <c r="D44" s="22">
        <f>SUM(D27:D43)</f>
        <v>0</v>
      </c>
      <c r="E44" s="23">
        <f>SUM(E27:E43)</f>
        <v>7779559.482000002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&amp;R066_P01_Tabulky_ZR_RO_302_14.XLS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showRowColHeaders="0" view="pageLayout" workbookViewId="0" topLeftCell="A67">
      <selection activeCell="M7" sqref="M7"/>
    </sheetView>
  </sheetViews>
  <sheetFormatPr defaultColWidth="14.8515625" defaultRowHeight="12.75"/>
  <cols>
    <col min="1" max="1" width="5.00390625" style="98" customWidth="1"/>
    <col min="2" max="2" width="4.57421875" style="98" customWidth="1"/>
    <col min="3" max="3" width="5.28125" style="98" customWidth="1"/>
    <col min="4" max="4" width="6.421875" style="98" customWidth="1"/>
    <col min="5" max="5" width="25.7109375" style="98" customWidth="1"/>
    <col min="6" max="6" width="9.421875" style="99" customWidth="1"/>
    <col min="7" max="7" width="9.140625" style="98" hidden="1" customWidth="1"/>
    <col min="8" max="8" width="8.8515625" style="98" hidden="1" customWidth="1"/>
    <col min="9" max="9" width="6.57421875" style="98" hidden="1" customWidth="1"/>
    <col min="10" max="10" width="9.00390625" style="98" hidden="1" customWidth="1"/>
    <col min="11" max="11" width="9.140625" style="98" hidden="1" customWidth="1"/>
    <col min="12" max="12" width="9.140625" style="98" customWidth="1"/>
    <col min="13" max="13" width="9.28125" style="240" customWidth="1"/>
    <col min="14" max="14" width="9.140625" style="240" customWidth="1"/>
    <col min="15" max="16384" width="14.8515625" style="98" customWidth="1"/>
  </cols>
  <sheetData>
    <row r="1" spans="7:8" ht="12.75">
      <c r="G1" s="293"/>
      <c r="H1" s="293"/>
    </row>
    <row r="2" spans="2:14" ht="18">
      <c r="B2" s="37"/>
      <c r="E2" s="37" t="s">
        <v>147</v>
      </c>
      <c r="F2" s="280"/>
      <c r="G2" s="280"/>
      <c r="H2" s="280"/>
      <c r="I2" s="280"/>
      <c r="J2" s="280"/>
      <c r="K2" s="280"/>
      <c r="L2" s="280"/>
      <c r="M2" s="280"/>
      <c r="N2" s="280"/>
    </row>
    <row r="3" spans="1:8" ht="12.75" customHeight="1">
      <c r="A3" s="38"/>
      <c r="B3" s="38"/>
      <c r="C3" s="38"/>
      <c r="D3" s="38"/>
      <c r="E3" s="38"/>
      <c r="F3" s="38"/>
      <c r="G3" s="100"/>
      <c r="H3" s="100"/>
    </row>
    <row r="4" spans="1:14" ht="15" customHeight="1">
      <c r="A4" s="282"/>
      <c r="B4" s="282"/>
      <c r="C4" s="296" t="s">
        <v>211</v>
      </c>
      <c r="D4" s="297"/>
      <c r="E4" s="297"/>
      <c r="F4" s="297"/>
      <c r="G4" s="297"/>
      <c r="H4" s="297"/>
      <c r="I4" s="297"/>
      <c r="J4" s="297"/>
      <c r="K4" s="297"/>
      <c r="L4" s="297"/>
      <c r="M4" s="280"/>
      <c r="N4" s="280"/>
    </row>
    <row r="5" spans="1:8" ht="12.75" customHeight="1">
      <c r="A5" s="38"/>
      <c r="B5" s="38"/>
      <c r="C5" s="38"/>
      <c r="D5" s="38"/>
      <c r="E5" s="38"/>
      <c r="F5" s="38"/>
      <c r="G5" s="100"/>
      <c r="H5" s="100"/>
    </row>
    <row r="6" spans="1:12" ht="12.75" customHeight="1">
      <c r="A6" s="101"/>
      <c r="B6" s="101"/>
      <c r="C6" s="298" t="s">
        <v>148</v>
      </c>
      <c r="D6" s="299"/>
      <c r="E6" s="299"/>
      <c r="F6" s="299"/>
      <c r="G6" s="299"/>
      <c r="H6" s="299"/>
      <c r="I6" s="299"/>
      <c r="J6" s="299"/>
      <c r="K6" s="299"/>
      <c r="L6" s="299"/>
    </row>
    <row r="7" spans="1:14" ht="15" customHeight="1">
      <c r="A7" s="283"/>
      <c r="B7" s="283"/>
      <c r="C7" s="283"/>
      <c r="D7" s="283"/>
      <c r="E7" s="283"/>
      <c r="F7" s="283"/>
      <c r="G7" s="283"/>
      <c r="H7" s="283"/>
      <c r="I7" s="280"/>
      <c r="J7" s="280"/>
      <c r="K7" s="280"/>
      <c r="L7" s="280"/>
      <c r="M7" s="280"/>
      <c r="N7" s="280"/>
    </row>
    <row r="8" spans="1:14" s="104" customFormat="1" ht="15.75">
      <c r="A8" s="102"/>
      <c r="B8" s="102"/>
      <c r="C8" s="102"/>
      <c r="D8" s="102"/>
      <c r="E8" s="103"/>
      <c r="F8" s="294"/>
      <c r="G8" s="295"/>
      <c r="H8" s="295"/>
      <c r="M8" s="241"/>
      <c r="N8" s="241"/>
    </row>
    <row r="9" spans="1:8" ht="13.5" customHeight="1" thickBot="1">
      <c r="A9" s="105"/>
      <c r="B9" s="105"/>
      <c r="C9" s="105"/>
      <c r="D9" s="105"/>
      <c r="E9" s="105"/>
      <c r="F9" s="105"/>
      <c r="G9" s="105"/>
      <c r="H9" s="106" t="s">
        <v>149</v>
      </c>
    </row>
    <row r="10" spans="1:14" ht="24.75" customHeight="1" thickBot="1">
      <c r="A10" s="107" t="s">
        <v>66</v>
      </c>
      <c r="B10" s="108" t="s">
        <v>150</v>
      </c>
      <c r="C10" s="109" t="s">
        <v>68</v>
      </c>
      <c r="D10" s="110" t="s">
        <v>19</v>
      </c>
      <c r="E10" s="111" t="s">
        <v>151</v>
      </c>
      <c r="F10" s="112" t="s">
        <v>70</v>
      </c>
      <c r="G10" s="113" t="s">
        <v>152</v>
      </c>
      <c r="H10" s="114" t="s">
        <v>153</v>
      </c>
      <c r="I10" s="115" t="s">
        <v>154</v>
      </c>
      <c r="J10" s="116" t="s">
        <v>207</v>
      </c>
      <c r="K10" s="274" t="s">
        <v>208</v>
      </c>
      <c r="L10" s="116" t="s">
        <v>155</v>
      </c>
      <c r="M10" s="242" t="s">
        <v>194</v>
      </c>
      <c r="N10" s="243" t="s">
        <v>195</v>
      </c>
    </row>
    <row r="11" spans="1:14" ht="13.5" customHeight="1" thickBot="1">
      <c r="A11" s="117" t="s">
        <v>86</v>
      </c>
      <c r="B11" s="118" t="s">
        <v>87</v>
      </c>
      <c r="C11" s="119" t="s">
        <v>87</v>
      </c>
      <c r="D11" s="120" t="s">
        <v>87</v>
      </c>
      <c r="E11" s="121" t="s">
        <v>156</v>
      </c>
      <c r="F11" s="122">
        <f>F12+F16+F20+F24+F28+F32+F36+F40+F44+F48+F52+F56+F60+F64+F68+F72+F76+F80</f>
        <v>93215.99999999999</v>
      </c>
      <c r="G11" s="122">
        <f aca="true" t="shared" si="0" ref="G11:N11">G12+G16+G20+G24+G28+G32+G36+G40+G44+G48+G52+G56+G60+G64+G68+G72+G76+G80</f>
        <v>991.5</v>
      </c>
      <c r="H11" s="123">
        <f t="shared" si="0"/>
        <v>94207.49999999999</v>
      </c>
      <c r="I11" s="124">
        <f t="shared" si="0"/>
        <v>800</v>
      </c>
      <c r="J11" s="125">
        <f t="shared" si="0"/>
        <v>95007.49999999999</v>
      </c>
      <c r="K11" s="267">
        <f t="shared" si="0"/>
        <v>3190.3699999999994</v>
      </c>
      <c r="L11" s="125">
        <f t="shared" si="0"/>
        <v>98197.87</v>
      </c>
      <c r="M11" s="244">
        <f t="shared" si="0"/>
        <v>-8917.898000000001</v>
      </c>
      <c r="N11" s="245">
        <f t="shared" si="0"/>
        <v>89279.97200000001</v>
      </c>
    </row>
    <row r="12" spans="1:14" s="135" customFormat="1" ht="12.75" customHeight="1">
      <c r="A12" s="126" t="s">
        <v>157</v>
      </c>
      <c r="B12" s="127" t="s">
        <v>158</v>
      </c>
      <c r="C12" s="128" t="s">
        <v>87</v>
      </c>
      <c r="D12" s="129" t="s">
        <v>87</v>
      </c>
      <c r="E12" s="130" t="s">
        <v>159</v>
      </c>
      <c r="F12" s="131">
        <f>F13</f>
        <v>11300.48</v>
      </c>
      <c r="G12" s="131">
        <f aca="true" t="shared" si="1" ref="G12:N12">G13</f>
        <v>0</v>
      </c>
      <c r="H12" s="132">
        <f t="shared" si="1"/>
        <v>11300.48</v>
      </c>
      <c r="I12" s="133">
        <f t="shared" si="1"/>
        <v>0</v>
      </c>
      <c r="J12" s="134">
        <f t="shared" si="1"/>
        <v>11300.48</v>
      </c>
      <c r="K12" s="268">
        <f t="shared" si="1"/>
        <v>2675.5</v>
      </c>
      <c r="L12" s="134">
        <f t="shared" si="1"/>
        <v>13975.98</v>
      </c>
      <c r="M12" s="246">
        <f t="shared" si="1"/>
        <v>-1591.966</v>
      </c>
      <c r="N12" s="247">
        <f t="shared" si="1"/>
        <v>12384.014</v>
      </c>
    </row>
    <row r="13" spans="1:14" ht="12.75" customHeight="1">
      <c r="A13" s="136"/>
      <c r="B13" s="137"/>
      <c r="C13" s="138">
        <v>4357</v>
      </c>
      <c r="D13" s="139">
        <v>5331</v>
      </c>
      <c r="E13" s="140" t="s">
        <v>160</v>
      </c>
      <c r="F13" s="141">
        <f>SUM(F14:F15)</f>
        <v>11300.48</v>
      </c>
      <c r="G13" s="141">
        <f aca="true" t="shared" si="2" ref="G13:N13">SUM(G14:G15)</f>
        <v>0</v>
      </c>
      <c r="H13" s="142">
        <f t="shared" si="2"/>
        <v>11300.48</v>
      </c>
      <c r="I13" s="143">
        <f t="shared" si="2"/>
        <v>0</v>
      </c>
      <c r="J13" s="144">
        <f t="shared" si="2"/>
        <v>11300.48</v>
      </c>
      <c r="K13" s="269">
        <f t="shared" si="2"/>
        <v>2675.5</v>
      </c>
      <c r="L13" s="144">
        <f t="shared" si="2"/>
        <v>13975.98</v>
      </c>
      <c r="M13" s="248">
        <f>SUM(M14:M15)</f>
        <v>-1591.966</v>
      </c>
      <c r="N13" s="249">
        <f t="shared" si="2"/>
        <v>12384.014</v>
      </c>
    </row>
    <row r="14" spans="1:14" ht="12.75" customHeight="1">
      <c r="A14" s="145"/>
      <c r="B14" s="137"/>
      <c r="C14" s="146"/>
      <c r="D14" s="147" t="s">
        <v>161</v>
      </c>
      <c r="E14" s="148" t="s">
        <v>162</v>
      </c>
      <c r="F14" s="149">
        <v>1500.48</v>
      </c>
      <c r="G14" s="150"/>
      <c r="H14" s="151">
        <f>F14+G14</f>
        <v>1500.48</v>
      </c>
      <c r="I14" s="152"/>
      <c r="J14" s="153">
        <f>H14+I14</f>
        <v>1500.48</v>
      </c>
      <c r="K14" s="270">
        <v>231.166</v>
      </c>
      <c r="L14" s="153">
        <f>J14+K14</f>
        <v>1731.646</v>
      </c>
      <c r="M14" s="250">
        <v>-281.646</v>
      </c>
      <c r="N14" s="251">
        <f>L14+M14</f>
        <v>1450</v>
      </c>
    </row>
    <row r="15" spans="1:14" ht="12.75" customHeight="1" thickBot="1">
      <c r="A15" s="154"/>
      <c r="B15" s="155"/>
      <c r="C15" s="156"/>
      <c r="D15" s="157"/>
      <c r="E15" s="158" t="s">
        <v>163</v>
      </c>
      <c r="F15" s="159">
        <v>9800</v>
      </c>
      <c r="G15" s="160"/>
      <c r="H15" s="151">
        <f>F15+G15</f>
        <v>9800</v>
      </c>
      <c r="I15" s="161"/>
      <c r="J15" s="153">
        <f>H15+I15</f>
        <v>9800</v>
      </c>
      <c r="K15" s="273">
        <v>2444.334</v>
      </c>
      <c r="L15" s="153">
        <f>J15+K15</f>
        <v>12244.333999999999</v>
      </c>
      <c r="M15" s="252">
        <v>-1310.32</v>
      </c>
      <c r="N15" s="251">
        <f>L15+M15</f>
        <v>10934.014</v>
      </c>
    </row>
    <row r="16" spans="1:14" s="135" customFormat="1" ht="12.75" customHeight="1">
      <c r="A16" s="126" t="s">
        <v>157</v>
      </c>
      <c r="B16" s="127" t="s">
        <v>99</v>
      </c>
      <c r="C16" s="128" t="s">
        <v>87</v>
      </c>
      <c r="D16" s="129" t="s">
        <v>87</v>
      </c>
      <c r="E16" s="130" t="s">
        <v>164</v>
      </c>
      <c r="F16" s="131">
        <f>F17</f>
        <v>3230.86</v>
      </c>
      <c r="G16" s="131">
        <f aca="true" t="shared" si="3" ref="G16:N16">G17</f>
        <v>800</v>
      </c>
      <c r="H16" s="132">
        <f t="shared" si="3"/>
        <v>4030.86</v>
      </c>
      <c r="I16" s="133">
        <f t="shared" si="3"/>
        <v>0</v>
      </c>
      <c r="J16" s="134">
        <f t="shared" si="3"/>
        <v>4030.86</v>
      </c>
      <c r="K16" s="268">
        <f t="shared" si="3"/>
        <v>800</v>
      </c>
      <c r="L16" s="134">
        <f t="shared" si="3"/>
        <v>4830.860000000001</v>
      </c>
      <c r="M16" s="246">
        <f t="shared" si="3"/>
        <v>0</v>
      </c>
      <c r="N16" s="247">
        <f t="shared" si="3"/>
        <v>4830.860000000001</v>
      </c>
    </row>
    <row r="17" spans="1:14" ht="12.75" customHeight="1">
      <c r="A17" s="136"/>
      <c r="B17" s="137"/>
      <c r="C17" s="138">
        <v>4311</v>
      </c>
      <c r="D17" s="139">
        <v>5331</v>
      </c>
      <c r="E17" s="140" t="s">
        <v>160</v>
      </c>
      <c r="F17" s="141">
        <f>SUM(F18:F19)</f>
        <v>3230.86</v>
      </c>
      <c r="G17" s="141">
        <f aca="true" t="shared" si="4" ref="G17:N17">SUM(G18:G19)</f>
        <v>800</v>
      </c>
      <c r="H17" s="142">
        <f t="shared" si="4"/>
        <v>4030.86</v>
      </c>
      <c r="I17" s="143">
        <f t="shared" si="4"/>
        <v>0</v>
      </c>
      <c r="J17" s="144">
        <f t="shared" si="4"/>
        <v>4030.86</v>
      </c>
      <c r="K17" s="269">
        <f t="shared" si="4"/>
        <v>800</v>
      </c>
      <c r="L17" s="144">
        <f t="shared" si="4"/>
        <v>4830.860000000001</v>
      </c>
      <c r="M17" s="248">
        <f t="shared" si="4"/>
        <v>0</v>
      </c>
      <c r="N17" s="249">
        <f t="shared" si="4"/>
        <v>4830.860000000001</v>
      </c>
    </row>
    <row r="18" spans="1:14" ht="12.75" customHeight="1">
      <c r="A18" s="145"/>
      <c r="B18" s="137"/>
      <c r="C18" s="146"/>
      <c r="D18" s="147" t="s">
        <v>161</v>
      </c>
      <c r="E18" s="148" t="s">
        <v>162</v>
      </c>
      <c r="F18" s="149">
        <v>130.86</v>
      </c>
      <c r="G18" s="162"/>
      <c r="H18" s="151">
        <f>F18+G18</f>
        <v>130.86</v>
      </c>
      <c r="I18" s="163"/>
      <c r="J18" s="153">
        <f>H18+I18</f>
        <v>130.86</v>
      </c>
      <c r="K18" s="272">
        <v>-0.765</v>
      </c>
      <c r="L18" s="153">
        <f>J18+K18</f>
        <v>130.09500000000003</v>
      </c>
      <c r="M18" s="253"/>
      <c r="N18" s="251">
        <f>L18+M18</f>
        <v>130.09500000000003</v>
      </c>
    </row>
    <row r="19" spans="1:14" ht="12.75" customHeight="1" thickBot="1">
      <c r="A19" s="154"/>
      <c r="B19" s="155"/>
      <c r="C19" s="156"/>
      <c r="D19" s="157"/>
      <c r="E19" s="158" t="s">
        <v>165</v>
      </c>
      <c r="F19" s="159">
        <v>3100</v>
      </c>
      <c r="G19" s="160">
        <v>800</v>
      </c>
      <c r="H19" s="151">
        <f>F19+G19</f>
        <v>3900</v>
      </c>
      <c r="I19" s="161"/>
      <c r="J19" s="153">
        <f>H19+I19</f>
        <v>3900</v>
      </c>
      <c r="K19" s="275">
        <v>800.765</v>
      </c>
      <c r="L19" s="153">
        <f>J19+K19</f>
        <v>4700.765</v>
      </c>
      <c r="M19" s="254"/>
      <c r="N19" s="251">
        <f>L19+M19</f>
        <v>4700.765</v>
      </c>
    </row>
    <row r="20" spans="1:14" s="135" customFormat="1" ht="12.75" customHeight="1">
      <c r="A20" s="164" t="s">
        <v>157</v>
      </c>
      <c r="B20" s="127" t="s">
        <v>166</v>
      </c>
      <c r="C20" s="128" t="s">
        <v>87</v>
      </c>
      <c r="D20" s="129" t="s">
        <v>87</v>
      </c>
      <c r="E20" s="130" t="s">
        <v>167</v>
      </c>
      <c r="F20" s="131">
        <f>F21</f>
        <v>3225.33</v>
      </c>
      <c r="G20" s="131">
        <f aca="true" t="shared" si="5" ref="G20:N20">G21</f>
        <v>40</v>
      </c>
      <c r="H20" s="132">
        <f t="shared" si="5"/>
        <v>3265.33</v>
      </c>
      <c r="I20" s="133">
        <f t="shared" si="5"/>
        <v>0</v>
      </c>
      <c r="J20" s="134">
        <f t="shared" si="5"/>
        <v>3265.33</v>
      </c>
      <c r="K20" s="268">
        <f t="shared" si="5"/>
        <v>620</v>
      </c>
      <c r="L20" s="134">
        <f t="shared" si="5"/>
        <v>3885.33</v>
      </c>
      <c r="M20" s="246">
        <f t="shared" si="5"/>
        <v>-800</v>
      </c>
      <c r="N20" s="247">
        <f t="shared" si="5"/>
        <v>3085.33</v>
      </c>
    </row>
    <row r="21" spans="1:14" ht="12.75" customHeight="1">
      <c r="A21" s="136"/>
      <c r="B21" s="137"/>
      <c r="C21" s="138">
        <v>4357</v>
      </c>
      <c r="D21" s="139">
        <v>5331</v>
      </c>
      <c r="E21" s="140" t="s">
        <v>160</v>
      </c>
      <c r="F21" s="141">
        <f>SUM(F22:F23)</f>
        <v>3225.33</v>
      </c>
      <c r="G21" s="141">
        <f aca="true" t="shared" si="6" ref="G21:N21">SUM(G22:G23)</f>
        <v>40</v>
      </c>
      <c r="H21" s="142">
        <f t="shared" si="6"/>
        <v>3265.33</v>
      </c>
      <c r="I21" s="143">
        <f t="shared" si="6"/>
        <v>0</v>
      </c>
      <c r="J21" s="144">
        <f t="shared" si="6"/>
        <v>3265.33</v>
      </c>
      <c r="K21" s="269">
        <f t="shared" si="6"/>
        <v>620</v>
      </c>
      <c r="L21" s="144">
        <f t="shared" si="6"/>
        <v>3885.33</v>
      </c>
      <c r="M21" s="248">
        <f t="shared" si="6"/>
        <v>-800</v>
      </c>
      <c r="N21" s="249">
        <f t="shared" si="6"/>
        <v>3085.33</v>
      </c>
    </row>
    <row r="22" spans="1:14" ht="12.75" customHeight="1">
      <c r="A22" s="145"/>
      <c r="B22" s="137"/>
      <c r="C22" s="146"/>
      <c r="D22" s="147" t="s">
        <v>161</v>
      </c>
      <c r="E22" s="148" t="s">
        <v>162</v>
      </c>
      <c r="F22" s="141">
        <v>225.33</v>
      </c>
      <c r="G22" s="162"/>
      <c r="H22" s="151">
        <f>F22+G22</f>
        <v>225.33</v>
      </c>
      <c r="I22" s="163"/>
      <c r="J22" s="153">
        <f>H22+I22</f>
        <v>225.33</v>
      </c>
      <c r="K22" s="276">
        <v>0.411</v>
      </c>
      <c r="L22" s="153">
        <f>J22+K22</f>
        <v>225.741</v>
      </c>
      <c r="M22" s="255"/>
      <c r="N22" s="251">
        <f>L22+M22</f>
        <v>225.741</v>
      </c>
    </row>
    <row r="23" spans="1:14" ht="12.75" customHeight="1" thickBot="1">
      <c r="A23" s="154"/>
      <c r="B23" s="155"/>
      <c r="C23" s="156"/>
      <c r="D23" s="157"/>
      <c r="E23" s="158" t="s">
        <v>165</v>
      </c>
      <c r="F23" s="159">
        <v>3000</v>
      </c>
      <c r="G23" s="160">
        <v>40</v>
      </c>
      <c r="H23" s="151">
        <f>F23+G23</f>
        <v>3040</v>
      </c>
      <c r="I23" s="161"/>
      <c r="J23" s="153">
        <f>H23+I23</f>
        <v>3040</v>
      </c>
      <c r="K23" s="275">
        <v>619.589</v>
      </c>
      <c r="L23" s="153">
        <f>J23+K23</f>
        <v>3659.589</v>
      </c>
      <c r="M23" s="254">
        <v>-800</v>
      </c>
      <c r="N23" s="251">
        <f>L23+M23</f>
        <v>2859.589</v>
      </c>
    </row>
    <row r="24" spans="1:14" s="135" customFormat="1" ht="12.75" customHeight="1">
      <c r="A24" s="126" t="s">
        <v>157</v>
      </c>
      <c r="B24" s="127">
        <v>1505</v>
      </c>
      <c r="C24" s="128" t="s">
        <v>87</v>
      </c>
      <c r="D24" s="129" t="s">
        <v>87</v>
      </c>
      <c r="E24" s="130" t="s">
        <v>168</v>
      </c>
      <c r="F24" s="131">
        <f>F25</f>
        <v>4862.84</v>
      </c>
      <c r="G24" s="131">
        <f aca="true" t="shared" si="7" ref="G24:N24">G25</f>
        <v>151.5</v>
      </c>
      <c r="H24" s="131">
        <f t="shared" si="7"/>
        <v>5014.34</v>
      </c>
      <c r="I24" s="131">
        <f t="shared" si="7"/>
        <v>0</v>
      </c>
      <c r="J24" s="132">
        <f t="shared" si="7"/>
        <v>5014.34</v>
      </c>
      <c r="K24" s="277">
        <f t="shared" si="7"/>
        <v>400</v>
      </c>
      <c r="L24" s="131">
        <f t="shared" si="7"/>
        <v>5414.339999999999</v>
      </c>
      <c r="M24" s="256">
        <f t="shared" si="7"/>
        <v>-150</v>
      </c>
      <c r="N24" s="257">
        <f t="shared" si="7"/>
        <v>5264.339999999999</v>
      </c>
    </row>
    <row r="25" spans="1:14" ht="12.75" customHeight="1">
      <c r="A25" s="136"/>
      <c r="B25" s="137"/>
      <c r="C25" s="138">
        <v>4357</v>
      </c>
      <c r="D25" s="139">
        <v>5331</v>
      </c>
      <c r="E25" s="140" t="s">
        <v>160</v>
      </c>
      <c r="F25" s="141">
        <f>SUM(F26:F27)</f>
        <v>4862.84</v>
      </c>
      <c r="G25" s="141">
        <f aca="true" t="shared" si="8" ref="G25:N25">SUM(G26:G27)</f>
        <v>151.5</v>
      </c>
      <c r="H25" s="142">
        <f t="shared" si="8"/>
        <v>5014.34</v>
      </c>
      <c r="I25" s="143">
        <f t="shared" si="8"/>
        <v>0</v>
      </c>
      <c r="J25" s="144">
        <f t="shared" si="8"/>
        <v>5014.34</v>
      </c>
      <c r="K25" s="269">
        <f t="shared" si="8"/>
        <v>400</v>
      </c>
      <c r="L25" s="144">
        <f t="shared" si="8"/>
        <v>5414.339999999999</v>
      </c>
      <c r="M25" s="248">
        <f t="shared" si="8"/>
        <v>-150</v>
      </c>
      <c r="N25" s="249">
        <f t="shared" si="8"/>
        <v>5264.339999999999</v>
      </c>
    </row>
    <row r="26" spans="1:14" ht="12.75" customHeight="1">
      <c r="A26" s="145"/>
      <c r="B26" s="137"/>
      <c r="C26" s="146"/>
      <c r="D26" s="147" t="s">
        <v>161</v>
      </c>
      <c r="E26" s="148" t="s">
        <v>162</v>
      </c>
      <c r="F26" s="149">
        <v>364.06</v>
      </c>
      <c r="G26" s="162"/>
      <c r="H26" s="151">
        <f>F26+G26</f>
        <v>364.06</v>
      </c>
      <c r="I26" s="163"/>
      <c r="J26" s="153">
        <f>H26+I26</f>
        <v>364.06</v>
      </c>
      <c r="K26" s="276">
        <v>-3.534</v>
      </c>
      <c r="L26" s="153">
        <f>J26+K26</f>
        <v>360.526</v>
      </c>
      <c r="M26" s="255"/>
      <c r="N26" s="251">
        <f>L26+M26</f>
        <v>360.526</v>
      </c>
    </row>
    <row r="27" spans="1:14" ht="12.75" customHeight="1" thickBot="1">
      <c r="A27" s="154"/>
      <c r="B27" s="155"/>
      <c r="C27" s="156"/>
      <c r="D27" s="157"/>
      <c r="E27" s="158" t="s">
        <v>165</v>
      </c>
      <c r="F27" s="159">
        <v>4498.78</v>
      </c>
      <c r="G27" s="160">
        <v>151.5</v>
      </c>
      <c r="H27" s="151">
        <f>F27+G27</f>
        <v>4650.28</v>
      </c>
      <c r="I27" s="161"/>
      <c r="J27" s="153">
        <f>H27+I27</f>
        <v>4650.28</v>
      </c>
      <c r="K27" s="275">
        <v>403.534</v>
      </c>
      <c r="L27" s="153">
        <f>J27+K27</f>
        <v>5053.813999999999</v>
      </c>
      <c r="M27" s="254">
        <v>-150</v>
      </c>
      <c r="N27" s="251">
        <f>L27+M27</f>
        <v>4903.813999999999</v>
      </c>
    </row>
    <row r="28" spans="1:14" s="135" customFormat="1" ht="12.75" customHeight="1">
      <c r="A28" s="126" t="s">
        <v>157</v>
      </c>
      <c r="B28" s="127" t="s">
        <v>169</v>
      </c>
      <c r="C28" s="128" t="s">
        <v>87</v>
      </c>
      <c r="D28" s="129" t="s">
        <v>87</v>
      </c>
      <c r="E28" s="130" t="s">
        <v>170</v>
      </c>
      <c r="F28" s="131">
        <f>F29</f>
        <v>1605.73</v>
      </c>
      <c r="G28" s="131">
        <f aca="true" t="shared" si="9" ref="G28:N28">G29</f>
        <v>0</v>
      </c>
      <c r="H28" s="132">
        <f t="shared" si="9"/>
        <v>1605.73</v>
      </c>
      <c r="I28" s="133">
        <f t="shared" si="9"/>
        <v>0</v>
      </c>
      <c r="J28" s="134">
        <f t="shared" si="9"/>
        <v>1605.73</v>
      </c>
      <c r="K28" s="268">
        <f t="shared" si="9"/>
        <v>500</v>
      </c>
      <c r="L28" s="134">
        <f t="shared" si="9"/>
        <v>2105.73</v>
      </c>
      <c r="M28" s="246">
        <f t="shared" si="9"/>
        <v>-850</v>
      </c>
      <c r="N28" s="247">
        <f t="shared" si="9"/>
        <v>1255.73</v>
      </c>
    </row>
    <row r="29" spans="1:14" ht="12.75" customHeight="1">
      <c r="A29" s="136"/>
      <c r="B29" s="137"/>
      <c r="C29" s="138">
        <v>4356</v>
      </c>
      <c r="D29" s="139">
        <v>5331</v>
      </c>
      <c r="E29" s="140" t="s">
        <v>160</v>
      </c>
      <c r="F29" s="141">
        <f>SUM(F30:F31)</f>
        <v>1605.73</v>
      </c>
      <c r="G29" s="141">
        <f aca="true" t="shared" si="10" ref="G29:N29">SUM(G30:G31)</f>
        <v>0</v>
      </c>
      <c r="H29" s="142">
        <f t="shared" si="10"/>
        <v>1605.73</v>
      </c>
      <c r="I29" s="143">
        <f t="shared" si="10"/>
        <v>0</v>
      </c>
      <c r="J29" s="144">
        <f t="shared" si="10"/>
        <v>1605.73</v>
      </c>
      <c r="K29" s="269">
        <f t="shared" si="10"/>
        <v>500</v>
      </c>
      <c r="L29" s="144">
        <f t="shared" si="10"/>
        <v>2105.73</v>
      </c>
      <c r="M29" s="248">
        <f t="shared" si="10"/>
        <v>-850</v>
      </c>
      <c r="N29" s="249">
        <f t="shared" si="10"/>
        <v>1255.73</v>
      </c>
    </row>
    <row r="30" spans="1:14" ht="12.75" customHeight="1">
      <c r="A30" s="145"/>
      <c r="B30" s="137"/>
      <c r="C30" s="146"/>
      <c r="D30" s="147" t="s">
        <v>161</v>
      </c>
      <c r="E30" s="148" t="s">
        <v>162</v>
      </c>
      <c r="F30" s="149">
        <v>105.73</v>
      </c>
      <c r="G30" s="162"/>
      <c r="H30" s="151">
        <f>F30+G30</f>
        <v>105.73</v>
      </c>
      <c r="I30" s="163"/>
      <c r="J30" s="153">
        <f>H30+I30</f>
        <v>105.73</v>
      </c>
      <c r="K30" s="276">
        <v>0.002</v>
      </c>
      <c r="L30" s="153">
        <f>J30+K30</f>
        <v>105.732</v>
      </c>
      <c r="M30" s="255"/>
      <c r="N30" s="251">
        <f>L30+M30</f>
        <v>105.732</v>
      </c>
    </row>
    <row r="31" spans="1:14" ht="12.75" customHeight="1" thickBot="1">
      <c r="A31" s="154"/>
      <c r="B31" s="155"/>
      <c r="C31" s="156"/>
      <c r="D31" s="157"/>
      <c r="E31" s="158" t="s">
        <v>165</v>
      </c>
      <c r="F31" s="159">
        <v>1500</v>
      </c>
      <c r="G31" s="160"/>
      <c r="H31" s="151">
        <f>F31+G31</f>
        <v>1500</v>
      </c>
      <c r="I31" s="161"/>
      <c r="J31" s="153">
        <f>H31+I31</f>
        <v>1500</v>
      </c>
      <c r="K31" s="275">
        <v>499.998</v>
      </c>
      <c r="L31" s="153">
        <f>J31+K31</f>
        <v>1999.998</v>
      </c>
      <c r="M31" s="254">
        <v>-850</v>
      </c>
      <c r="N31" s="251">
        <f>L31+M31</f>
        <v>1149.998</v>
      </c>
    </row>
    <row r="32" spans="1:14" s="135" customFormat="1" ht="12.75" customHeight="1">
      <c r="A32" s="164" t="s">
        <v>157</v>
      </c>
      <c r="B32" s="165" t="s">
        <v>171</v>
      </c>
      <c r="C32" s="128" t="s">
        <v>87</v>
      </c>
      <c r="D32" s="129" t="s">
        <v>87</v>
      </c>
      <c r="E32" s="130" t="s">
        <v>172</v>
      </c>
      <c r="F32" s="131">
        <f>F33</f>
        <v>2764.82</v>
      </c>
      <c r="G32" s="131">
        <f aca="true" t="shared" si="11" ref="G32:N32">G33</f>
        <v>0</v>
      </c>
      <c r="H32" s="132">
        <f t="shared" si="11"/>
        <v>2764.82</v>
      </c>
      <c r="I32" s="133">
        <f t="shared" si="11"/>
        <v>0</v>
      </c>
      <c r="J32" s="134">
        <f t="shared" si="11"/>
        <v>2764.82</v>
      </c>
      <c r="K32" s="268">
        <f t="shared" si="11"/>
        <v>100</v>
      </c>
      <c r="L32" s="134">
        <f t="shared" si="11"/>
        <v>2864.82</v>
      </c>
      <c r="M32" s="246">
        <f t="shared" si="11"/>
        <v>-258</v>
      </c>
      <c r="N32" s="247">
        <f t="shared" si="11"/>
        <v>2606.82</v>
      </c>
    </row>
    <row r="33" spans="1:14" s="135" customFormat="1" ht="12.75" customHeight="1">
      <c r="A33" s="136"/>
      <c r="B33" s="166"/>
      <c r="C33" s="138">
        <v>4357</v>
      </c>
      <c r="D33" s="139">
        <v>5331</v>
      </c>
      <c r="E33" s="140" t="s">
        <v>160</v>
      </c>
      <c r="F33" s="141">
        <f>SUM(F34:F35)</f>
        <v>2764.82</v>
      </c>
      <c r="G33" s="141">
        <f aca="true" t="shared" si="12" ref="G33:N33">SUM(G34:G35)</f>
        <v>0</v>
      </c>
      <c r="H33" s="142">
        <f t="shared" si="12"/>
        <v>2764.82</v>
      </c>
      <c r="I33" s="143">
        <f t="shared" si="12"/>
        <v>0</v>
      </c>
      <c r="J33" s="144">
        <f t="shared" si="12"/>
        <v>2764.82</v>
      </c>
      <c r="K33" s="269">
        <f t="shared" si="12"/>
        <v>100</v>
      </c>
      <c r="L33" s="144">
        <f t="shared" si="12"/>
        <v>2864.82</v>
      </c>
      <c r="M33" s="248">
        <f t="shared" si="12"/>
        <v>-258</v>
      </c>
      <c r="N33" s="249">
        <f t="shared" si="12"/>
        <v>2606.82</v>
      </c>
    </row>
    <row r="34" spans="1:14" ht="12.75" customHeight="1">
      <c r="A34" s="145"/>
      <c r="B34" s="166"/>
      <c r="C34" s="146"/>
      <c r="D34" s="147" t="s">
        <v>161</v>
      </c>
      <c r="E34" s="148" t="s">
        <v>162</v>
      </c>
      <c r="F34" s="149">
        <v>360.82</v>
      </c>
      <c r="G34" s="162"/>
      <c r="H34" s="151">
        <f>F34+G34</f>
        <v>360.82</v>
      </c>
      <c r="I34" s="163"/>
      <c r="J34" s="153">
        <f>H34+I34</f>
        <v>360.82</v>
      </c>
      <c r="K34" s="276">
        <v>0.009</v>
      </c>
      <c r="L34" s="153">
        <f>J34+K34</f>
        <v>360.829</v>
      </c>
      <c r="M34" s="255"/>
      <c r="N34" s="251">
        <f>L34+M34</f>
        <v>360.829</v>
      </c>
    </row>
    <row r="35" spans="1:14" ht="12.75" customHeight="1" thickBot="1">
      <c r="A35" s="154"/>
      <c r="B35" s="167"/>
      <c r="C35" s="156"/>
      <c r="D35" s="157"/>
      <c r="E35" s="158" t="s">
        <v>165</v>
      </c>
      <c r="F35" s="159">
        <v>2404</v>
      </c>
      <c r="G35" s="160"/>
      <c r="H35" s="151">
        <f>F35+G35</f>
        <v>2404</v>
      </c>
      <c r="I35" s="161"/>
      <c r="J35" s="153">
        <f>H35+I35</f>
        <v>2404</v>
      </c>
      <c r="K35" s="275">
        <v>99.991</v>
      </c>
      <c r="L35" s="153">
        <f>J35+K35</f>
        <v>2503.991</v>
      </c>
      <c r="M35" s="254">
        <v>-258</v>
      </c>
      <c r="N35" s="251">
        <f>L35+M35</f>
        <v>2245.991</v>
      </c>
    </row>
    <row r="36" spans="1:14" ht="12.75" customHeight="1">
      <c r="A36" s="126" t="s">
        <v>157</v>
      </c>
      <c r="B36" s="127" t="s">
        <v>173</v>
      </c>
      <c r="C36" s="168" t="s">
        <v>87</v>
      </c>
      <c r="D36" s="169" t="s">
        <v>87</v>
      </c>
      <c r="E36" s="130" t="s">
        <v>174</v>
      </c>
      <c r="F36" s="131">
        <f>F37</f>
        <v>5554.67</v>
      </c>
      <c r="G36" s="131">
        <f aca="true" t="shared" si="13" ref="G36:N36">G37</f>
        <v>0</v>
      </c>
      <c r="H36" s="132">
        <f t="shared" si="13"/>
        <v>5554.67</v>
      </c>
      <c r="I36" s="133">
        <f t="shared" si="13"/>
        <v>0</v>
      </c>
      <c r="J36" s="134">
        <f t="shared" si="13"/>
        <v>5554.67</v>
      </c>
      <c r="K36" s="268">
        <f t="shared" si="13"/>
        <v>0</v>
      </c>
      <c r="L36" s="134">
        <f t="shared" si="13"/>
        <v>5554.67</v>
      </c>
      <c r="M36" s="246">
        <f t="shared" si="13"/>
        <v>-1207.8</v>
      </c>
      <c r="N36" s="247">
        <f t="shared" si="13"/>
        <v>4346.87</v>
      </c>
    </row>
    <row r="37" spans="1:14" ht="12.75" customHeight="1">
      <c r="A37" s="136"/>
      <c r="B37" s="166"/>
      <c r="C37" s="138">
        <v>4357</v>
      </c>
      <c r="D37" s="139">
        <v>5331</v>
      </c>
      <c r="E37" s="140" t="s">
        <v>160</v>
      </c>
      <c r="F37" s="141">
        <f>SUM(F38:F39)</f>
        <v>5554.67</v>
      </c>
      <c r="G37" s="141">
        <f aca="true" t="shared" si="14" ref="G37:N37">SUM(G38:G39)</f>
        <v>0</v>
      </c>
      <c r="H37" s="142">
        <f t="shared" si="14"/>
        <v>5554.67</v>
      </c>
      <c r="I37" s="143">
        <f t="shared" si="14"/>
        <v>0</v>
      </c>
      <c r="J37" s="144">
        <f t="shared" si="14"/>
        <v>5554.67</v>
      </c>
      <c r="K37" s="269">
        <f t="shared" si="14"/>
        <v>0</v>
      </c>
      <c r="L37" s="144">
        <f t="shared" si="14"/>
        <v>5554.67</v>
      </c>
      <c r="M37" s="248">
        <f t="shared" si="14"/>
        <v>-1207.8</v>
      </c>
      <c r="N37" s="249">
        <f t="shared" si="14"/>
        <v>4346.87</v>
      </c>
    </row>
    <row r="38" spans="1:14" ht="12.75" customHeight="1" thickBot="1">
      <c r="A38" s="145"/>
      <c r="B38" s="166"/>
      <c r="C38" s="146"/>
      <c r="D38" s="147" t="s">
        <v>161</v>
      </c>
      <c r="E38" s="148" t="s">
        <v>162</v>
      </c>
      <c r="F38" s="149">
        <v>354.67</v>
      </c>
      <c r="G38" s="162"/>
      <c r="H38" s="170">
        <f>F38+G38</f>
        <v>354.67</v>
      </c>
      <c r="I38" s="163"/>
      <c r="J38" s="153">
        <f>H38+I38</f>
        <v>354.67</v>
      </c>
      <c r="K38" s="276">
        <v>-9.103</v>
      </c>
      <c r="L38" s="153">
        <f>J38+K38</f>
        <v>345.567</v>
      </c>
      <c r="M38" s="255"/>
      <c r="N38" s="251">
        <f>L38+M38</f>
        <v>345.567</v>
      </c>
    </row>
    <row r="39" spans="1:14" ht="12.75" customHeight="1" thickBot="1">
      <c r="A39" s="154"/>
      <c r="B39" s="167"/>
      <c r="C39" s="156"/>
      <c r="D39" s="157"/>
      <c r="E39" s="158" t="s">
        <v>165</v>
      </c>
      <c r="F39" s="159">
        <v>5200</v>
      </c>
      <c r="G39" s="160"/>
      <c r="H39" s="170">
        <f>F39+G39</f>
        <v>5200</v>
      </c>
      <c r="I39" s="161"/>
      <c r="J39" s="171">
        <f>H39+I39</f>
        <v>5200</v>
      </c>
      <c r="K39" s="278">
        <v>9.103</v>
      </c>
      <c r="L39" s="171">
        <f>J39+K39</f>
        <v>5209.103</v>
      </c>
      <c r="M39" s="258">
        <v>-1207.8</v>
      </c>
      <c r="N39" s="259">
        <f>L39+M39</f>
        <v>4001.303</v>
      </c>
    </row>
    <row r="40" spans="1:14" ht="12.75" customHeight="1">
      <c r="A40" s="172" t="s">
        <v>157</v>
      </c>
      <c r="B40" s="127" t="s">
        <v>136</v>
      </c>
      <c r="C40" s="173" t="s">
        <v>87</v>
      </c>
      <c r="D40" s="174" t="s">
        <v>87</v>
      </c>
      <c r="E40" s="175" t="s">
        <v>175</v>
      </c>
      <c r="F40" s="176">
        <f>F41</f>
        <v>6520.76</v>
      </c>
      <c r="G40" s="176">
        <f aca="true" t="shared" si="15" ref="G40:N40">G41</f>
        <v>0</v>
      </c>
      <c r="H40" s="177">
        <f t="shared" si="15"/>
        <v>6520.76</v>
      </c>
      <c r="I40" s="178">
        <f t="shared" si="15"/>
        <v>0</v>
      </c>
      <c r="J40" s="134">
        <f t="shared" si="15"/>
        <v>6520.76</v>
      </c>
      <c r="K40" s="268">
        <f t="shared" si="15"/>
        <v>0</v>
      </c>
      <c r="L40" s="134">
        <f t="shared" si="15"/>
        <v>6520.76</v>
      </c>
      <c r="M40" s="246">
        <f t="shared" si="15"/>
        <v>-1130</v>
      </c>
      <c r="N40" s="247">
        <f t="shared" si="15"/>
        <v>5390.76</v>
      </c>
    </row>
    <row r="41" spans="1:14" ht="12.75" customHeight="1">
      <c r="A41" s="179"/>
      <c r="B41" s="166"/>
      <c r="C41" s="138">
        <v>4357</v>
      </c>
      <c r="D41" s="139">
        <v>5331</v>
      </c>
      <c r="E41" s="140" t="s">
        <v>160</v>
      </c>
      <c r="F41" s="141">
        <f>SUM(F42:F43)</f>
        <v>6520.76</v>
      </c>
      <c r="G41" s="141">
        <f aca="true" t="shared" si="16" ref="G41:N41">SUM(G42:G43)</f>
        <v>0</v>
      </c>
      <c r="H41" s="142">
        <f t="shared" si="16"/>
        <v>6520.76</v>
      </c>
      <c r="I41" s="143">
        <f t="shared" si="16"/>
        <v>0</v>
      </c>
      <c r="J41" s="144">
        <f t="shared" si="16"/>
        <v>6520.76</v>
      </c>
      <c r="K41" s="269">
        <f t="shared" si="16"/>
        <v>0</v>
      </c>
      <c r="L41" s="144">
        <f t="shared" si="16"/>
        <v>6520.76</v>
      </c>
      <c r="M41" s="248">
        <f t="shared" si="16"/>
        <v>-1130</v>
      </c>
      <c r="N41" s="249">
        <f t="shared" si="16"/>
        <v>5390.76</v>
      </c>
    </row>
    <row r="42" spans="1:14" ht="12.75" customHeight="1">
      <c r="A42" s="145"/>
      <c r="B42" s="166"/>
      <c r="C42" s="146"/>
      <c r="D42" s="147" t="s">
        <v>161</v>
      </c>
      <c r="E42" s="148" t="s">
        <v>162</v>
      </c>
      <c r="F42" s="149">
        <v>1254.76</v>
      </c>
      <c r="G42" s="162"/>
      <c r="H42" s="151">
        <f>F42+G42</f>
        <v>1254.76</v>
      </c>
      <c r="I42" s="163"/>
      <c r="J42" s="153">
        <f>H42+I42</f>
        <v>1254.76</v>
      </c>
      <c r="K42" s="276">
        <v>-23.52</v>
      </c>
      <c r="L42" s="153">
        <f>J42+K42</f>
        <v>1231.24</v>
      </c>
      <c r="M42" s="255"/>
      <c r="N42" s="251">
        <f>L42+M42</f>
        <v>1231.24</v>
      </c>
    </row>
    <row r="43" spans="1:14" ht="12.75" customHeight="1" thickBot="1">
      <c r="A43" s="180"/>
      <c r="B43" s="167"/>
      <c r="C43" s="181"/>
      <c r="D43" s="182"/>
      <c r="E43" s="183" t="s">
        <v>165</v>
      </c>
      <c r="F43" s="184">
        <v>5266</v>
      </c>
      <c r="G43" s="185"/>
      <c r="H43" s="151">
        <f>F43+G43</f>
        <v>5266</v>
      </c>
      <c r="I43" s="186"/>
      <c r="J43" s="153">
        <f>H43+I43</f>
        <v>5266</v>
      </c>
      <c r="K43" s="278">
        <v>23.52</v>
      </c>
      <c r="L43" s="153">
        <f>J43+K43</f>
        <v>5289.52</v>
      </c>
      <c r="M43" s="258">
        <v>-1130</v>
      </c>
      <c r="N43" s="251">
        <f>L43+M43</f>
        <v>4159.52</v>
      </c>
    </row>
    <row r="44" spans="1:14" s="135" customFormat="1" ht="12.75" customHeight="1">
      <c r="A44" s="187" t="s">
        <v>157</v>
      </c>
      <c r="B44" s="127" t="s">
        <v>176</v>
      </c>
      <c r="C44" s="168" t="s">
        <v>87</v>
      </c>
      <c r="D44" s="169" t="s">
        <v>87</v>
      </c>
      <c r="E44" s="130" t="s">
        <v>177</v>
      </c>
      <c r="F44" s="131">
        <f>F45</f>
        <v>5325.74</v>
      </c>
      <c r="G44" s="131">
        <f aca="true" t="shared" si="17" ref="G44:N44">G45</f>
        <v>0</v>
      </c>
      <c r="H44" s="132">
        <f t="shared" si="17"/>
        <v>5325.74</v>
      </c>
      <c r="I44" s="133">
        <f t="shared" si="17"/>
        <v>0</v>
      </c>
      <c r="J44" s="134">
        <f t="shared" si="17"/>
        <v>5325.74</v>
      </c>
      <c r="K44" s="268">
        <f t="shared" si="17"/>
        <v>0</v>
      </c>
      <c r="L44" s="134">
        <f t="shared" si="17"/>
        <v>5325.74</v>
      </c>
      <c r="M44" s="246">
        <f t="shared" si="17"/>
        <v>-1234.63</v>
      </c>
      <c r="N44" s="247">
        <f t="shared" si="17"/>
        <v>4091.1099999999997</v>
      </c>
    </row>
    <row r="45" spans="1:14" ht="12.75" customHeight="1">
      <c r="A45" s="136"/>
      <c r="B45" s="166"/>
      <c r="C45" s="138">
        <v>4357</v>
      </c>
      <c r="D45" s="139">
        <v>5331</v>
      </c>
      <c r="E45" s="140" t="s">
        <v>160</v>
      </c>
      <c r="F45" s="141">
        <f>SUM(F46:F47)</f>
        <v>5325.74</v>
      </c>
      <c r="G45" s="141">
        <f aca="true" t="shared" si="18" ref="G45:N45">SUM(G46:G47)</f>
        <v>0</v>
      </c>
      <c r="H45" s="142">
        <f t="shared" si="18"/>
        <v>5325.74</v>
      </c>
      <c r="I45" s="143">
        <f t="shared" si="18"/>
        <v>0</v>
      </c>
      <c r="J45" s="144">
        <f t="shared" si="18"/>
        <v>5325.74</v>
      </c>
      <c r="K45" s="269">
        <f t="shared" si="18"/>
        <v>0</v>
      </c>
      <c r="L45" s="144">
        <f t="shared" si="18"/>
        <v>5325.74</v>
      </c>
      <c r="M45" s="248">
        <f t="shared" si="18"/>
        <v>-1234.63</v>
      </c>
      <c r="N45" s="249">
        <f t="shared" si="18"/>
        <v>4091.1099999999997</v>
      </c>
    </row>
    <row r="46" spans="1:14" ht="12.75" customHeight="1">
      <c r="A46" s="145"/>
      <c r="B46" s="166"/>
      <c r="C46" s="146"/>
      <c r="D46" s="147" t="s">
        <v>161</v>
      </c>
      <c r="E46" s="148" t="s">
        <v>162</v>
      </c>
      <c r="F46" s="149">
        <v>1030.34</v>
      </c>
      <c r="G46" s="162"/>
      <c r="H46" s="151">
        <f>F46+G46</f>
        <v>1030.34</v>
      </c>
      <c r="I46" s="163"/>
      <c r="J46" s="153">
        <f>H46+I46</f>
        <v>1030.34</v>
      </c>
      <c r="K46" s="276">
        <v>-193.27</v>
      </c>
      <c r="L46" s="153">
        <f>J46+K46</f>
        <v>837.0699999999999</v>
      </c>
      <c r="M46" s="255"/>
      <c r="N46" s="251">
        <f>L46+M46</f>
        <v>837.0699999999999</v>
      </c>
    </row>
    <row r="47" spans="1:14" ht="12.75" customHeight="1" thickBot="1">
      <c r="A47" s="154"/>
      <c r="B47" s="167"/>
      <c r="C47" s="156"/>
      <c r="D47" s="157"/>
      <c r="E47" s="158" t="s">
        <v>165</v>
      </c>
      <c r="F47" s="184">
        <v>4295.4</v>
      </c>
      <c r="G47" s="185"/>
      <c r="H47" s="188">
        <f>F47+G47</f>
        <v>4295.4</v>
      </c>
      <c r="I47" s="186"/>
      <c r="J47" s="171">
        <f>H47+I47</f>
        <v>4295.4</v>
      </c>
      <c r="K47" s="278">
        <v>193.27</v>
      </c>
      <c r="L47" s="171">
        <f>J47+K47</f>
        <v>4488.67</v>
      </c>
      <c r="M47" s="258">
        <v>-1234.63</v>
      </c>
      <c r="N47" s="259">
        <f>L47+M47</f>
        <v>3254.04</v>
      </c>
    </row>
    <row r="48" spans="1:14" s="135" customFormat="1" ht="12.75" customHeight="1">
      <c r="A48" s="172" t="s">
        <v>157</v>
      </c>
      <c r="B48" s="127" t="s">
        <v>178</v>
      </c>
      <c r="C48" s="173" t="s">
        <v>87</v>
      </c>
      <c r="D48" s="174" t="s">
        <v>87</v>
      </c>
      <c r="E48" s="175" t="s">
        <v>179</v>
      </c>
      <c r="F48" s="131">
        <f>F49</f>
        <v>5996</v>
      </c>
      <c r="G48" s="131">
        <f aca="true" t="shared" si="19" ref="G48:N48">G49</f>
        <v>0</v>
      </c>
      <c r="H48" s="132">
        <f t="shared" si="19"/>
        <v>5996</v>
      </c>
      <c r="I48" s="133">
        <f t="shared" si="19"/>
        <v>0</v>
      </c>
      <c r="J48" s="134">
        <f t="shared" si="19"/>
        <v>5996</v>
      </c>
      <c r="K48" s="268">
        <f t="shared" si="19"/>
        <v>50.00000000000001</v>
      </c>
      <c r="L48" s="134">
        <f t="shared" si="19"/>
        <v>6046</v>
      </c>
      <c r="M48" s="246">
        <f t="shared" si="19"/>
        <v>0</v>
      </c>
      <c r="N48" s="247">
        <f t="shared" si="19"/>
        <v>6046</v>
      </c>
    </row>
    <row r="49" spans="1:14" ht="12.75" customHeight="1">
      <c r="A49" s="136"/>
      <c r="B49" s="166"/>
      <c r="C49" s="138">
        <v>4357</v>
      </c>
      <c r="D49" s="139">
        <v>5331</v>
      </c>
      <c r="E49" s="140" t="s">
        <v>160</v>
      </c>
      <c r="F49" s="141">
        <f>SUM(F50:F51)</f>
        <v>5996</v>
      </c>
      <c r="G49" s="141">
        <f aca="true" t="shared" si="20" ref="G49:N49">SUM(G50:G51)</f>
        <v>0</v>
      </c>
      <c r="H49" s="142">
        <f t="shared" si="20"/>
        <v>5996</v>
      </c>
      <c r="I49" s="143">
        <f t="shared" si="20"/>
        <v>0</v>
      </c>
      <c r="J49" s="144">
        <f t="shared" si="20"/>
        <v>5996</v>
      </c>
      <c r="K49" s="269">
        <f t="shared" si="20"/>
        <v>50.00000000000001</v>
      </c>
      <c r="L49" s="144">
        <f t="shared" si="20"/>
        <v>6046</v>
      </c>
      <c r="M49" s="248">
        <f t="shared" si="20"/>
        <v>0</v>
      </c>
      <c r="N49" s="249">
        <f t="shared" si="20"/>
        <v>6046</v>
      </c>
    </row>
    <row r="50" spans="1:14" ht="12.75" customHeight="1">
      <c r="A50" s="145"/>
      <c r="B50" s="166"/>
      <c r="C50" s="146"/>
      <c r="D50" s="147" t="s">
        <v>161</v>
      </c>
      <c r="E50" s="148" t="s">
        <v>162</v>
      </c>
      <c r="F50" s="149">
        <v>1860.79</v>
      </c>
      <c r="G50" s="162"/>
      <c r="H50" s="151">
        <f>F50+G50</f>
        <v>1860.79</v>
      </c>
      <c r="I50" s="163"/>
      <c r="J50" s="153">
        <f>H50+I50</f>
        <v>1860.79</v>
      </c>
      <c r="K50" s="276">
        <v>-26.18</v>
      </c>
      <c r="L50" s="153">
        <f>J50+K50</f>
        <v>1834.61</v>
      </c>
      <c r="M50" s="255"/>
      <c r="N50" s="251">
        <f>L50+M50</f>
        <v>1834.61</v>
      </c>
    </row>
    <row r="51" spans="1:14" ht="12.75" customHeight="1" thickBot="1">
      <c r="A51" s="180"/>
      <c r="B51" s="167"/>
      <c r="C51" s="181"/>
      <c r="D51" s="182"/>
      <c r="E51" s="183" t="s">
        <v>165</v>
      </c>
      <c r="F51" s="184">
        <v>4135.21</v>
      </c>
      <c r="G51" s="185"/>
      <c r="H51" s="151">
        <f>F51+G51</f>
        <v>4135.21</v>
      </c>
      <c r="I51" s="186"/>
      <c r="J51" s="153">
        <f>H51+I51</f>
        <v>4135.21</v>
      </c>
      <c r="K51" s="278">
        <v>76.18</v>
      </c>
      <c r="L51" s="153">
        <f>J51+K51</f>
        <v>4211.39</v>
      </c>
      <c r="M51" s="258"/>
      <c r="N51" s="251">
        <f>L51+M51</f>
        <v>4211.39</v>
      </c>
    </row>
    <row r="52" spans="1:14" s="135" customFormat="1" ht="12.75" customHeight="1">
      <c r="A52" s="187" t="s">
        <v>157</v>
      </c>
      <c r="B52" s="127" t="s">
        <v>145</v>
      </c>
      <c r="C52" s="168" t="s">
        <v>87</v>
      </c>
      <c r="D52" s="169" t="s">
        <v>87</v>
      </c>
      <c r="E52" s="130" t="s">
        <v>146</v>
      </c>
      <c r="F52" s="131">
        <f>F53</f>
        <v>7015.59</v>
      </c>
      <c r="G52" s="131">
        <f aca="true" t="shared" si="21" ref="G52:N52">G53</f>
        <v>0</v>
      </c>
      <c r="H52" s="132">
        <f t="shared" si="21"/>
        <v>7015.59</v>
      </c>
      <c r="I52" s="133">
        <f t="shared" si="21"/>
        <v>0</v>
      </c>
      <c r="J52" s="134">
        <f t="shared" si="21"/>
        <v>7015.59</v>
      </c>
      <c r="K52" s="268">
        <f t="shared" si="21"/>
        <v>2430</v>
      </c>
      <c r="L52" s="134">
        <f t="shared" si="21"/>
        <v>9445.59</v>
      </c>
      <c r="M52" s="246">
        <f t="shared" si="21"/>
        <v>-850</v>
      </c>
      <c r="N52" s="247">
        <f t="shared" si="21"/>
        <v>8595.59</v>
      </c>
    </row>
    <row r="53" spans="1:14" ht="12.75" customHeight="1">
      <c r="A53" s="136"/>
      <c r="B53" s="166"/>
      <c r="C53" s="138">
        <v>4357</v>
      </c>
      <c r="D53" s="139">
        <v>5331</v>
      </c>
      <c r="E53" s="140" t="s">
        <v>160</v>
      </c>
      <c r="F53" s="141">
        <f>SUM(F54:F55)</f>
        <v>7015.59</v>
      </c>
      <c r="G53" s="141">
        <f aca="true" t="shared" si="22" ref="G53:N53">SUM(G54:G55)</f>
        <v>0</v>
      </c>
      <c r="H53" s="142">
        <f t="shared" si="22"/>
        <v>7015.59</v>
      </c>
      <c r="I53" s="143">
        <f t="shared" si="22"/>
        <v>0</v>
      </c>
      <c r="J53" s="144">
        <f t="shared" si="22"/>
        <v>7015.59</v>
      </c>
      <c r="K53" s="269">
        <f t="shared" si="22"/>
        <v>2430</v>
      </c>
      <c r="L53" s="144">
        <f t="shared" si="22"/>
        <v>9445.59</v>
      </c>
      <c r="M53" s="248">
        <f t="shared" si="22"/>
        <v>-850</v>
      </c>
      <c r="N53" s="249">
        <f t="shared" si="22"/>
        <v>8595.59</v>
      </c>
    </row>
    <row r="54" spans="1:14" ht="12.75" customHeight="1">
      <c r="A54" s="145"/>
      <c r="B54" s="166"/>
      <c r="C54" s="146"/>
      <c r="D54" s="147" t="s">
        <v>161</v>
      </c>
      <c r="E54" s="148" t="s">
        <v>162</v>
      </c>
      <c r="F54" s="149">
        <v>615.59</v>
      </c>
      <c r="G54" s="162"/>
      <c r="H54" s="151">
        <f>F54+G54</f>
        <v>615.59</v>
      </c>
      <c r="I54" s="163"/>
      <c r="J54" s="153">
        <f>H54+I54</f>
        <v>615.59</v>
      </c>
      <c r="K54" s="276">
        <v>27.949</v>
      </c>
      <c r="L54" s="153">
        <f>J54+K54</f>
        <v>643.539</v>
      </c>
      <c r="M54" s="255"/>
      <c r="N54" s="251">
        <f>L54+M54</f>
        <v>643.539</v>
      </c>
    </row>
    <row r="55" spans="1:14" ht="12.75" customHeight="1" thickBot="1">
      <c r="A55" s="154"/>
      <c r="B55" s="167"/>
      <c r="C55" s="156"/>
      <c r="D55" s="157"/>
      <c r="E55" s="158" t="s">
        <v>165</v>
      </c>
      <c r="F55" s="159">
        <v>6400</v>
      </c>
      <c r="G55" s="160"/>
      <c r="H55" s="151">
        <f>F55+G55</f>
        <v>6400</v>
      </c>
      <c r="I55" s="161"/>
      <c r="J55" s="153">
        <f>H55+I55</f>
        <v>6400</v>
      </c>
      <c r="K55" s="275">
        <v>2402.051</v>
      </c>
      <c r="L55" s="153">
        <f>J55+K55</f>
        <v>8802.051</v>
      </c>
      <c r="M55" s="254">
        <v>-850</v>
      </c>
      <c r="N55" s="251">
        <f>L55+M55</f>
        <v>7952.0509999999995</v>
      </c>
    </row>
    <row r="56" spans="1:14" s="135" customFormat="1" ht="12.75" customHeight="1">
      <c r="A56" s="187" t="s">
        <v>157</v>
      </c>
      <c r="B56" s="127" t="s">
        <v>180</v>
      </c>
      <c r="C56" s="168" t="s">
        <v>87</v>
      </c>
      <c r="D56" s="169" t="s">
        <v>87</v>
      </c>
      <c r="E56" s="130" t="s">
        <v>181</v>
      </c>
      <c r="F56" s="131">
        <f>F57</f>
        <v>5668.11</v>
      </c>
      <c r="G56" s="131">
        <f aca="true" t="shared" si="23" ref="G56:N56">G57</f>
        <v>0</v>
      </c>
      <c r="H56" s="132">
        <f t="shared" si="23"/>
        <v>5668.11</v>
      </c>
      <c r="I56" s="133">
        <f t="shared" si="23"/>
        <v>0</v>
      </c>
      <c r="J56" s="134">
        <f t="shared" si="23"/>
        <v>5668.11</v>
      </c>
      <c r="K56" s="268">
        <f t="shared" si="23"/>
        <v>1000</v>
      </c>
      <c r="L56" s="134">
        <f t="shared" si="23"/>
        <v>6668.11</v>
      </c>
      <c r="M56" s="246">
        <f t="shared" si="23"/>
        <v>0</v>
      </c>
      <c r="N56" s="247">
        <f t="shared" si="23"/>
        <v>6668.11</v>
      </c>
    </row>
    <row r="57" spans="1:14" ht="12.75" customHeight="1">
      <c r="A57" s="179"/>
      <c r="B57" s="166"/>
      <c r="C57" s="138">
        <v>4357</v>
      </c>
      <c r="D57" s="139">
        <v>5331</v>
      </c>
      <c r="E57" s="140" t="s">
        <v>160</v>
      </c>
      <c r="F57" s="141">
        <f>SUM(F58:F59)</f>
        <v>5668.11</v>
      </c>
      <c r="G57" s="141">
        <f aca="true" t="shared" si="24" ref="G57:N57">SUM(G58:G59)</f>
        <v>0</v>
      </c>
      <c r="H57" s="142">
        <f t="shared" si="24"/>
        <v>5668.11</v>
      </c>
      <c r="I57" s="143">
        <f t="shared" si="24"/>
        <v>0</v>
      </c>
      <c r="J57" s="144">
        <f t="shared" si="24"/>
        <v>5668.11</v>
      </c>
      <c r="K57" s="269">
        <f t="shared" si="24"/>
        <v>1000</v>
      </c>
      <c r="L57" s="144">
        <f t="shared" si="24"/>
        <v>6668.11</v>
      </c>
      <c r="M57" s="248">
        <f t="shared" si="24"/>
        <v>0</v>
      </c>
      <c r="N57" s="249">
        <f t="shared" si="24"/>
        <v>6668.11</v>
      </c>
    </row>
    <row r="58" spans="1:14" ht="12.75" customHeight="1">
      <c r="A58" s="145"/>
      <c r="B58" s="166"/>
      <c r="C58" s="146"/>
      <c r="D58" s="147" t="s">
        <v>161</v>
      </c>
      <c r="E58" s="148" t="s">
        <v>162</v>
      </c>
      <c r="F58" s="149">
        <v>333</v>
      </c>
      <c r="G58" s="162"/>
      <c r="H58" s="151">
        <f>F58+G58</f>
        <v>333</v>
      </c>
      <c r="I58" s="163"/>
      <c r="J58" s="153">
        <f>H58+I58</f>
        <v>333</v>
      </c>
      <c r="K58" s="276"/>
      <c r="L58" s="153">
        <f>J58+K58</f>
        <v>333</v>
      </c>
      <c r="M58" s="255"/>
      <c r="N58" s="251">
        <f>L58+M58</f>
        <v>333</v>
      </c>
    </row>
    <row r="59" spans="1:14" ht="12.75" customHeight="1" thickBot="1">
      <c r="A59" s="154"/>
      <c r="B59" s="167"/>
      <c r="C59" s="156"/>
      <c r="D59" s="157"/>
      <c r="E59" s="158" t="s">
        <v>165</v>
      </c>
      <c r="F59" s="159">
        <v>5335.11</v>
      </c>
      <c r="G59" s="160"/>
      <c r="H59" s="151">
        <f>F59+G59</f>
        <v>5335.11</v>
      </c>
      <c r="I59" s="161"/>
      <c r="J59" s="153">
        <f>H59+I59</f>
        <v>5335.11</v>
      </c>
      <c r="K59" s="275">
        <v>1000</v>
      </c>
      <c r="L59" s="153">
        <f>J59+K59</f>
        <v>6335.11</v>
      </c>
      <c r="M59" s="254"/>
      <c r="N59" s="251">
        <f>L59+M59</f>
        <v>6335.11</v>
      </c>
    </row>
    <row r="60" spans="1:14" s="135" customFormat="1" ht="12.75" customHeight="1">
      <c r="A60" s="172" t="s">
        <v>157</v>
      </c>
      <c r="B60" s="127" t="s">
        <v>182</v>
      </c>
      <c r="C60" s="173" t="s">
        <v>87</v>
      </c>
      <c r="D60" s="174" t="s">
        <v>87</v>
      </c>
      <c r="E60" s="175" t="s">
        <v>183</v>
      </c>
      <c r="F60" s="131">
        <f>F61</f>
        <v>5056.49</v>
      </c>
      <c r="G60" s="131">
        <f aca="true" t="shared" si="25" ref="G60:N60">G61</f>
        <v>0</v>
      </c>
      <c r="H60" s="132">
        <f t="shared" si="25"/>
        <v>5056.49</v>
      </c>
      <c r="I60" s="133">
        <f t="shared" si="25"/>
        <v>400</v>
      </c>
      <c r="J60" s="134">
        <f t="shared" si="25"/>
        <v>5456.49</v>
      </c>
      <c r="K60" s="268">
        <f t="shared" si="25"/>
        <v>0</v>
      </c>
      <c r="L60" s="134">
        <f t="shared" si="25"/>
        <v>5456.49</v>
      </c>
      <c r="M60" s="246">
        <f t="shared" si="25"/>
        <v>0</v>
      </c>
      <c r="N60" s="247">
        <f t="shared" si="25"/>
        <v>5456.49</v>
      </c>
    </row>
    <row r="61" spans="1:14" ht="12.75" customHeight="1">
      <c r="A61" s="179"/>
      <c r="B61" s="166"/>
      <c r="C61" s="138">
        <v>4357</v>
      </c>
      <c r="D61" s="139">
        <v>5331</v>
      </c>
      <c r="E61" s="140" t="s">
        <v>160</v>
      </c>
      <c r="F61" s="141">
        <f>SUM(F62:F63)</f>
        <v>5056.49</v>
      </c>
      <c r="G61" s="141">
        <f aca="true" t="shared" si="26" ref="G61:N61">SUM(G62:G63)</f>
        <v>0</v>
      </c>
      <c r="H61" s="142">
        <f t="shared" si="26"/>
        <v>5056.49</v>
      </c>
      <c r="I61" s="143">
        <f t="shared" si="26"/>
        <v>400</v>
      </c>
      <c r="J61" s="144">
        <f t="shared" si="26"/>
        <v>5456.49</v>
      </c>
      <c r="K61" s="269">
        <f t="shared" si="26"/>
        <v>0</v>
      </c>
      <c r="L61" s="144">
        <f t="shared" si="26"/>
        <v>5456.49</v>
      </c>
      <c r="M61" s="248">
        <f t="shared" si="26"/>
        <v>0</v>
      </c>
      <c r="N61" s="249">
        <f t="shared" si="26"/>
        <v>5456.49</v>
      </c>
    </row>
    <row r="62" spans="1:14" ht="12.75" customHeight="1">
      <c r="A62" s="145"/>
      <c r="B62" s="166"/>
      <c r="C62" s="146"/>
      <c r="D62" s="147" t="s">
        <v>161</v>
      </c>
      <c r="E62" s="148" t="s">
        <v>162</v>
      </c>
      <c r="F62" s="141">
        <v>1325.49</v>
      </c>
      <c r="G62" s="162"/>
      <c r="H62" s="151">
        <f>F62+G62</f>
        <v>1325.49</v>
      </c>
      <c r="I62" s="163"/>
      <c r="J62" s="153">
        <f>H62+I62</f>
        <v>1325.49</v>
      </c>
      <c r="K62" s="272">
        <v>-0.072</v>
      </c>
      <c r="L62" s="153">
        <f>J62+K62</f>
        <v>1325.4180000000001</v>
      </c>
      <c r="M62" s="253"/>
      <c r="N62" s="251">
        <f>L62+M62</f>
        <v>1325.4180000000001</v>
      </c>
    </row>
    <row r="63" spans="1:14" ht="12.75" customHeight="1" thickBot="1">
      <c r="A63" s="180"/>
      <c r="B63" s="167"/>
      <c r="C63" s="181"/>
      <c r="D63" s="182"/>
      <c r="E63" s="183" t="s">
        <v>165</v>
      </c>
      <c r="F63" s="184">
        <v>3731</v>
      </c>
      <c r="G63" s="185"/>
      <c r="H63" s="151">
        <f>F63+G63</f>
        <v>3731</v>
      </c>
      <c r="I63" s="186">
        <v>400</v>
      </c>
      <c r="J63" s="153">
        <f>H63+I63</f>
        <v>4131</v>
      </c>
      <c r="K63" s="271">
        <v>0.072</v>
      </c>
      <c r="L63" s="153">
        <f>J63+K63</f>
        <v>4131.072</v>
      </c>
      <c r="M63" s="260"/>
      <c r="N63" s="251">
        <f>L63+M63</f>
        <v>4131.072</v>
      </c>
    </row>
    <row r="64" spans="1:14" s="135" customFormat="1" ht="12.75" customHeight="1">
      <c r="A64" s="187" t="s">
        <v>157</v>
      </c>
      <c r="B64" s="127" t="s">
        <v>184</v>
      </c>
      <c r="C64" s="168" t="s">
        <v>87</v>
      </c>
      <c r="D64" s="169" t="s">
        <v>87</v>
      </c>
      <c r="E64" s="130" t="s">
        <v>185</v>
      </c>
      <c r="F64" s="131">
        <f>F65</f>
        <v>12624.8</v>
      </c>
      <c r="G64" s="131">
        <f aca="true" t="shared" si="27" ref="G64:N64">G65</f>
        <v>0</v>
      </c>
      <c r="H64" s="132">
        <f t="shared" si="27"/>
        <v>12624.8</v>
      </c>
      <c r="I64" s="133">
        <f t="shared" si="27"/>
        <v>400</v>
      </c>
      <c r="J64" s="134">
        <f t="shared" si="27"/>
        <v>13024.8</v>
      </c>
      <c r="K64" s="268">
        <f t="shared" si="27"/>
        <v>-6028.261</v>
      </c>
      <c r="L64" s="134">
        <f t="shared" si="27"/>
        <v>6996.539</v>
      </c>
      <c r="M64" s="246">
        <f t="shared" si="27"/>
        <v>-1000</v>
      </c>
      <c r="N64" s="247">
        <f t="shared" si="27"/>
        <v>5996.539</v>
      </c>
    </row>
    <row r="65" spans="1:14" ht="12.75" customHeight="1">
      <c r="A65" s="136"/>
      <c r="B65" s="166"/>
      <c r="C65" s="138">
        <v>4357</v>
      </c>
      <c r="D65" s="139">
        <v>5331</v>
      </c>
      <c r="E65" s="140" t="s">
        <v>160</v>
      </c>
      <c r="F65" s="141">
        <f>SUM(F66:F67)</f>
        <v>12624.8</v>
      </c>
      <c r="G65" s="141">
        <f aca="true" t="shared" si="28" ref="G65:N65">SUM(G66:G67)</f>
        <v>0</v>
      </c>
      <c r="H65" s="142">
        <f t="shared" si="28"/>
        <v>12624.8</v>
      </c>
      <c r="I65" s="143">
        <f t="shared" si="28"/>
        <v>400</v>
      </c>
      <c r="J65" s="144">
        <f t="shared" si="28"/>
        <v>13024.8</v>
      </c>
      <c r="K65" s="269">
        <f t="shared" si="28"/>
        <v>-6028.261</v>
      </c>
      <c r="L65" s="144">
        <f t="shared" si="28"/>
        <v>6996.539</v>
      </c>
      <c r="M65" s="248">
        <f t="shared" si="28"/>
        <v>-1000</v>
      </c>
      <c r="N65" s="249">
        <f t="shared" si="28"/>
        <v>5996.539</v>
      </c>
    </row>
    <row r="66" spans="1:14" ht="12.75" customHeight="1">
      <c r="A66" s="145"/>
      <c r="B66" s="166"/>
      <c r="C66" s="146"/>
      <c r="D66" s="147" t="s">
        <v>161</v>
      </c>
      <c r="E66" s="148" t="s">
        <v>162</v>
      </c>
      <c r="F66" s="149">
        <v>4724.8</v>
      </c>
      <c r="G66" s="162"/>
      <c r="H66" s="151">
        <f>F66+G66</f>
        <v>4724.8</v>
      </c>
      <c r="I66" s="163"/>
      <c r="J66" s="153">
        <f>H66+I66</f>
        <v>4724.8</v>
      </c>
      <c r="K66" s="276">
        <v>-675.354</v>
      </c>
      <c r="L66" s="153">
        <f>J66+K66</f>
        <v>4049.446</v>
      </c>
      <c r="M66" s="255"/>
      <c r="N66" s="251">
        <f>L66+M66</f>
        <v>4049.446</v>
      </c>
    </row>
    <row r="67" spans="1:14" ht="12.75" customHeight="1" thickBot="1">
      <c r="A67" s="154"/>
      <c r="B67" s="167"/>
      <c r="C67" s="156"/>
      <c r="D67" s="157"/>
      <c r="E67" s="158" t="s">
        <v>165</v>
      </c>
      <c r="F67" s="159">
        <v>7900</v>
      </c>
      <c r="G67" s="160"/>
      <c r="H67" s="151">
        <f>F67+G67</f>
        <v>7900</v>
      </c>
      <c r="I67" s="161">
        <v>400</v>
      </c>
      <c r="J67" s="153">
        <f>H67+I67</f>
        <v>8300</v>
      </c>
      <c r="K67" s="275">
        <v>-5352.907</v>
      </c>
      <c r="L67" s="153">
        <f>J67+K67</f>
        <v>2947.093</v>
      </c>
      <c r="M67" s="254">
        <v>-1000</v>
      </c>
      <c r="N67" s="251">
        <f>L67+M67</f>
        <v>1947.0929999999998</v>
      </c>
    </row>
    <row r="68" spans="1:14" s="135" customFormat="1" ht="12.75" customHeight="1">
      <c r="A68" s="172" t="s">
        <v>157</v>
      </c>
      <c r="B68" s="127" t="s">
        <v>186</v>
      </c>
      <c r="C68" s="173" t="s">
        <v>87</v>
      </c>
      <c r="D68" s="174" t="s">
        <v>87</v>
      </c>
      <c r="E68" s="189" t="s">
        <v>187</v>
      </c>
      <c r="F68" s="131">
        <f>F69</f>
        <v>2960.95</v>
      </c>
      <c r="G68" s="131">
        <f aca="true" t="shared" si="29" ref="G68:N68">G69</f>
        <v>0</v>
      </c>
      <c r="H68" s="132">
        <f t="shared" si="29"/>
        <v>2960.95</v>
      </c>
      <c r="I68" s="133">
        <f t="shared" si="29"/>
        <v>0</v>
      </c>
      <c r="J68" s="134">
        <f t="shared" si="29"/>
        <v>2960.95</v>
      </c>
      <c r="K68" s="268">
        <f t="shared" si="29"/>
        <v>400</v>
      </c>
      <c r="L68" s="134">
        <f t="shared" si="29"/>
        <v>3360.9500000000003</v>
      </c>
      <c r="M68" s="246">
        <f t="shared" si="29"/>
        <v>0</v>
      </c>
      <c r="N68" s="247">
        <f t="shared" si="29"/>
        <v>3360.9500000000003</v>
      </c>
    </row>
    <row r="69" spans="1:14" ht="12.75" customHeight="1">
      <c r="A69" s="136"/>
      <c r="B69" s="166"/>
      <c r="C69" s="138">
        <v>4357</v>
      </c>
      <c r="D69" s="139">
        <v>5331</v>
      </c>
      <c r="E69" s="140" t="s">
        <v>160</v>
      </c>
      <c r="F69" s="141">
        <f>SUM(F70:F71)</f>
        <v>2960.95</v>
      </c>
      <c r="G69" s="141">
        <f aca="true" t="shared" si="30" ref="G69:N69">SUM(G70:G71)</f>
        <v>0</v>
      </c>
      <c r="H69" s="142">
        <f t="shared" si="30"/>
        <v>2960.95</v>
      </c>
      <c r="I69" s="143">
        <f t="shared" si="30"/>
        <v>0</v>
      </c>
      <c r="J69" s="144">
        <f t="shared" si="30"/>
        <v>2960.95</v>
      </c>
      <c r="K69" s="269">
        <f t="shared" si="30"/>
        <v>400</v>
      </c>
      <c r="L69" s="144">
        <f t="shared" si="30"/>
        <v>3360.9500000000003</v>
      </c>
      <c r="M69" s="248">
        <f t="shared" si="30"/>
        <v>0</v>
      </c>
      <c r="N69" s="249">
        <f t="shared" si="30"/>
        <v>3360.9500000000003</v>
      </c>
    </row>
    <row r="70" spans="1:14" ht="12.75" customHeight="1">
      <c r="A70" s="145"/>
      <c r="B70" s="166"/>
      <c r="C70" s="146"/>
      <c r="D70" s="147" t="s">
        <v>161</v>
      </c>
      <c r="E70" s="148" t="s">
        <v>188</v>
      </c>
      <c r="F70" s="149">
        <v>160.95</v>
      </c>
      <c r="G70" s="162"/>
      <c r="H70" s="151">
        <f>F70+G70</f>
        <v>160.95</v>
      </c>
      <c r="I70" s="163"/>
      <c r="J70" s="153">
        <f>H70+I70</f>
        <v>160.95</v>
      </c>
      <c r="K70" s="276">
        <v>0.006</v>
      </c>
      <c r="L70" s="153">
        <f>J70+K70</f>
        <v>160.956</v>
      </c>
      <c r="M70" s="255"/>
      <c r="N70" s="251">
        <f>L70+M70</f>
        <v>160.956</v>
      </c>
    </row>
    <row r="71" spans="1:14" ht="12.75" customHeight="1" thickBot="1">
      <c r="A71" s="180"/>
      <c r="B71" s="167"/>
      <c r="C71" s="181"/>
      <c r="D71" s="182"/>
      <c r="E71" s="183" t="s">
        <v>165</v>
      </c>
      <c r="F71" s="184">
        <v>2800</v>
      </c>
      <c r="G71" s="185"/>
      <c r="H71" s="151">
        <f>F71+G71</f>
        <v>2800</v>
      </c>
      <c r="I71" s="186"/>
      <c r="J71" s="153">
        <f>H71+I71</f>
        <v>2800</v>
      </c>
      <c r="K71" s="278">
        <v>399.994</v>
      </c>
      <c r="L71" s="153">
        <f>J71+K71</f>
        <v>3199.994</v>
      </c>
      <c r="M71" s="258"/>
      <c r="N71" s="251">
        <f>L71+M71</f>
        <v>3199.994</v>
      </c>
    </row>
    <row r="72" spans="1:14" s="135" customFormat="1" ht="12.75" customHeight="1">
      <c r="A72" s="187" t="s">
        <v>157</v>
      </c>
      <c r="B72" s="127" t="s">
        <v>189</v>
      </c>
      <c r="C72" s="168" t="s">
        <v>87</v>
      </c>
      <c r="D72" s="169" t="s">
        <v>87</v>
      </c>
      <c r="E72" s="130" t="s">
        <v>190</v>
      </c>
      <c r="F72" s="131">
        <f>F73</f>
        <v>3073.26</v>
      </c>
      <c r="G72" s="131">
        <f aca="true" t="shared" si="31" ref="G72:N72">G73</f>
        <v>0</v>
      </c>
      <c r="H72" s="132">
        <f t="shared" si="31"/>
        <v>3073.26</v>
      </c>
      <c r="I72" s="133">
        <f t="shared" si="31"/>
        <v>0</v>
      </c>
      <c r="J72" s="134">
        <f t="shared" si="31"/>
        <v>3073.26</v>
      </c>
      <c r="K72" s="268">
        <f t="shared" si="31"/>
        <v>0</v>
      </c>
      <c r="L72" s="134">
        <f t="shared" si="31"/>
        <v>3073.26</v>
      </c>
      <c r="M72" s="246">
        <f t="shared" si="31"/>
        <v>70</v>
      </c>
      <c r="N72" s="247">
        <f t="shared" si="31"/>
        <v>3143.26</v>
      </c>
    </row>
    <row r="73" spans="1:14" ht="12.75" customHeight="1">
      <c r="A73" s="136"/>
      <c r="B73" s="166"/>
      <c r="C73" s="138">
        <v>4356</v>
      </c>
      <c r="D73" s="139">
        <v>5331</v>
      </c>
      <c r="E73" s="140" t="s">
        <v>160</v>
      </c>
      <c r="F73" s="141">
        <f>SUM(F74:F75)</f>
        <v>3073.26</v>
      </c>
      <c r="G73" s="141">
        <f aca="true" t="shared" si="32" ref="G73:N73">SUM(G74:G75)</f>
        <v>0</v>
      </c>
      <c r="H73" s="142">
        <f t="shared" si="32"/>
        <v>3073.26</v>
      </c>
      <c r="I73" s="143">
        <f t="shared" si="32"/>
        <v>0</v>
      </c>
      <c r="J73" s="144">
        <f t="shared" si="32"/>
        <v>3073.26</v>
      </c>
      <c r="K73" s="269">
        <f t="shared" si="32"/>
        <v>0</v>
      </c>
      <c r="L73" s="144">
        <f t="shared" si="32"/>
        <v>3073.26</v>
      </c>
      <c r="M73" s="248">
        <f t="shared" si="32"/>
        <v>70</v>
      </c>
      <c r="N73" s="249">
        <f t="shared" si="32"/>
        <v>3143.26</v>
      </c>
    </row>
    <row r="74" spans="1:14" ht="12.75" customHeight="1">
      <c r="A74" s="145"/>
      <c r="B74" s="166"/>
      <c r="C74" s="146"/>
      <c r="D74" s="147" t="s">
        <v>161</v>
      </c>
      <c r="E74" s="148" t="s">
        <v>162</v>
      </c>
      <c r="F74" s="149">
        <v>273.26</v>
      </c>
      <c r="G74" s="162"/>
      <c r="H74" s="151">
        <f>F74+G74</f>
        <v>273.26</v>
      </c>
      <c r="I74" s="163"/>
      <c r="J74" s="153">
        <f>H74+I74</f>
        <v>273.26</v>
      </c>
      <c r="K74" s="276">
        <v>0.004</v>
      </c>
      <c r="L74" s="153">
        <f>J74+K74</f>
        <v>273.264</v>
      </c>
      <c r="M74" s="255"/>
      <c r="N74" s="251">
        <f>L74+M74</f>
        <v>273.264</v>
      </c>
    </row>
    <row r="75" spans="1:14" ht="12.75" customHeight="1" thickBot="1">
      <c r="A75" s="154"/>
      <c r="B75" s="167"/>
      <c r="C75" s="156"/>
      <c r="D75" s="157"/>
      <c r="E75" s="158" t="s">
        <v>165</v>
      </c>
      <c r="F75" s="159">
        <v>2800</v>
      </c>
      <c r="G75" s="160"/>
      <c r="H75" s="151">
        <f>F75+G75</f>
        <v>2800</v>
      </c>
      <c r="I75" s="161"/>
      <c r="J75" s="153">
        <f>H75+I75</f>
        <v>2800</v>
      </c>
      <c r="K75" s="275">
        <v>-0.004</v>
      </c>
      <c r="L75" s="153">
        <f>J75+K75</f>
        <v>2799.996</v>
      </c>
      <c r="M75" s="254">
        <v>70</v>
      </c>
      <c r="N75" s="251">
        <f>L75+M75</f>
        <v>2869.996</v>
      </c>
    </row>
    <row r="76" spans="1:14" s="135" customFormat="1" ht="12.75" customHeight="1">
      <c r="A76" s="172" t="s">
        <v>157</v>
      </c>
      <c r="B76" s="165" t="s">
        <v>90</v>
      </c>
      <c r="C76" s="173" t="s">
        <v>87</v>
      </c>
      <c r="D76" s="174" t="s">
        <v>87</v>
      </c>
      <c r="E76" s="175" t="s">
        <v>191</v>
      </c>
      <c r="F76" s="131">
        <f>F77</f>
        <v>2449.15</v>
      </c>
      <c r="G76" s="131">
        <f aca="true" t="shared" si="33" ref="G76:N76">G77</f>
        <v>0</v>
      </c>
      <c r="H76" s="132">
        <f t="shared" si="33"/>
        <v>2449.15</v>
      </c>
      <c r="I76" s="133">
        <f t="shared" si="33"/>
        <v>0</v>
      </c>
      <c r="J76" s="134">
        <f t="shared" si="33"/>
        <v>2449.15</v>
      </c>
      <c r="K76" s="268">
        <f t="shared" si="33"/>
        <v>-300</v>
      </c>
      <c r="L76" s="134">
        <f t="shared" si="33"/>
        <v>2149.15</v>
      </c>
      <c r="M76" s="246">
        <f t="shared" si="33"/>
        <v>-215.502</v>
      </c>
      <c r="N76" s="247">
        <f t="shared" si="33"/>
        <v>1933.648</v>
      </c>
    </row>
    <row r="77" spans="1:14" ht="12.75" customHeight="1">
      <c r="A77" s="136"/>
      <c r="B77" s="166"/>
      <c r="C77" s="138">
        <v>4357</v>
      </c>
      <c r="D77" s="139">
        <v>5331</v>
      </c>
      <c r="E77" s="140" t="s">
        <v>160</v>
      </c>
      <c r="F77" s="141">
        <f>SUM(F78:F79)</f>
        <v>2449.15</v>
      </c>
      <c r="G77" s="141">
        <f aca="true" t="shared" si="34" ref="G77:N77">SUM(G78:G79)</f>
        <v>0</v>
      </c>
      <c r="H77" s="142">
        <f t="shared" si="34"/>
        <v>2449.15</v>
      </c>
      <c r="I77" s="143">
        <f t="shared" si="34"/>
        <v>0</v>
      </c>
      <c r="J77" s="144">
        <f t="shared" si="34"/>
        <v>2449.15</v>
      </c>
      <c r="K77" s="269">
        <f t="shared" si="34"/>
        <v>-300</v>
      </c>
      <c r="L77" s="144">
        <f t="shared" si="34"/>
        <v>2149.15</v>
      </c>
      <c r="M77" s="248">
        <f t="shared" si="34"/>
        <v>-215.502</v>
      </c>
      <c r="N77" s="249">
        <f t="shared" si="34"/>
        <v>1933.648</v>
      </c>
    </row>
    <row r="78" spans="1:14" ht="12.75" customHeight="1">
      <c r="A78" s="145"/>
      <c r="B78" s="166"/>
      <c r="C78" s="146"/>
      <c r="D78" s="147" t="s">
        <v>161</v>
      </c>
      <c r="E78" s="148" t="s">
        <v>162</v>
      </c>
      <c r="F78" s="149">
        <v>49.15</v>
      </c>
      <c r="G78" s="162"/>
      <c r="H78" s="151">
        <f>F78+G78</f>
        <v>49.15</v>
      </c>
      <c r="I78" s="163"/>
      <c r="J78" s="153">
        <f>H78+I78</f>
        <v>49.15</v>
      </c>
      <c r="K78" s="276">
        <v>106.142</v>
      </c>
      <c r="L78" s="153">
        <f>J78+K78</f>
        <v>155.292</v>
      </c>
      <c r="M78" s="255"/>
      <c r="N78" s="251">
        <f>L78+M78</f>
        <v>155.292</v>
      </c>
    </row>
    <row r="79" spans="1:14" ht="12.75" customHeight="1" thickBot="1">
      <c r="A79" s="154"/>
      <c r="B79" s="167"/>
      <c r="C79" s="156"/>
      <c r="D79" s="157"/>
      <c r="E79" s="158" t="s">
        <v>165</v>
      </c>
      <c r="F79" s="159">
        <v>2400</v>
      </c>
      <c r="G79" s="160"/>
      <c r="H79" s="151">
        <f>F79+G79</f>
        <v>2400</v>
      </c>
      <c r="I79" s="161"/>
      <c r="J79" s="153">
        <f>H79+I79</f>
        <v>2400</v>
      </c>
      <c r="K79" s="275">
        <v>-406.142</v>
      </c>
      <c r="L79" s="153">
        <f>J79+K79</f>
        <v>1993.858</v>
      </c>
      <c r="M79" s="254">
        <v>-215.502</v>
      </c>
      <c r="N79" s="251">
        <f>L79+M79</f>
        <v>1778.356</v>
      </c>
    </row>
    <row r="80" spans="1:14" s="135" customFormat="1" ht="12.75" customHeight="1">
      <c r="A80" s="187" t="s">
        <v>157</v>
      </c>
      <c r="B80" s="127" t="s">
        <v>192</v>
      </c>
      <c r="C80" s="168" t="s">
        <v>87</v>
      </c>
      <c r="D80" s="169" t="s">
        <v>87</v>
      </c>
      <c r="E80" s="130" t="s">
        <v>193</v>
      </c>
      <c r="F80" s="131">
        <f>F81</f>
        <v>3980.42</v>
      </c>
      <c r="G80" s="131">
        <f aca="true" t="shared" si="35" ref="G80:N80">G81</f>
        <v>0</v>
      </c>
      <c r="H80" s="132">
        <f t="shared" si="35"/>
        <v>3980.42</v>
      </c>
      <c r="I80" s="133">
        <f t="shared" si="35"/>
        <v>0</v>
      </c>
      <c r="J80" s="134">
        <f t="shared" si="35"/>
        <v>3980.42</v>
      </c>
      <c r="K80" s="268">
        <f t="shared" si="35"/>
        <v>543.131</v>
      </c>
      <c r="L80" s="134">
        <f t="shared" si="35"/>
        <v>4523.5509999999995</v>
      </c>
      <c r="M80" s="246">
        <f t="shared" si="35"/>
        <v>300</v>
      </c>
      <c r="N80" s="247">
        <f t="shared" si="35"/>
        <v>4823.5509999999995</v>
      </c>
    </row>
    <row r="81" spans="1:14" ht="12.75" customHeight="1">
      <c r="A81" s="179"/>
      <c r="B81" s="166"/>
      <c r="C81" s="138">
        <v>4357</v>
      </c>
      <c r="D81" s="139">
        <v>5331</v>
      </c>
      <c r="E81" s="140" t="s">
        <v>160</v>
      </c>
      <c r="F81" s="141">
        <f>SUM(F82:F83)</f>
        <v>3980.42</v>
      </c>
      <c r="G81" s="141">
        <f aca="true" t="shared" si="36" ref="G81:N81">SUM(G82:G83)</f>
        <v>0</v>
      </c>
      <c r="H81" s="142">
        <f t="shared" si="36"/>
        <v>3980.42</v>
      </c>
      <c r="I81" s="143">
        <f t="shared" si="36"/>
        <v>0</v>
      </c>
      <c r="J81" s="144">
        <f t="shared" si="36"/>
        <v>3980.42</v>
      </c>
      <c r="K81" s="269">
        <f t="shared" si="36"/>
        <v>543.131</v>
      </c>
      <c r="L81" s="144">
        <f t="shared" si="36"/>
        <v>4523.5509999999995</v>
      </c>
      <c r="M81" s="248">
        <f t="shared" si="36"/>
        <v>300</v>
      </c>
      <c r="N81" s="249">
        <f t="shared" si="36"/>
        <v>4823.5509999999995</v>
      </c>
    </row>
    <row r="82" spans="1:14" ht="12.75" customHeight="1">
      <c r="A82" s="145"/>
      <c r="B82" s="166"/>
      <c r="C82" s="146"/>
      <c r="D82" s="147" t="s">
        <v>161</v>
      </c>
      <c r="E82" s="148" t="s">
        <v>162</v>
      </c>
      <c r="F82" s="149">
        <v>480.42</v>
      </c>
      <c r="G82" s="162"/>
      <c r="H82" s="151">
        <f>F82+G82</f>
        <v>480.42</v>
      </c>
      <c r="I82" s="163"/>
      <c r="J82" s="153">
        <f>H82+I82</f>
        <v>480.42</v>
      </c>
      <c r="K82" s="276">
        <v>-75.604</v>
      </c>
      <c r="L82" s="153">
        <f>J82+K82</f>
        <v>404.81600000000003</v>
      </c>
      <c r="M82" s="255"/>
      <c r="N82" s="251">
        <f>L82+M82</f>
        <v>404.81600000000003</v>
      </c>
    </row>
    <row r="83" spans="1:14" ht="12.75" customHeight="1" thickBot="1">
      <c r="A83" s="154"/>
      <c r="B83" s="167"/>
      <c r="C83" s="156"/>
      <c r="D83" s="157"/>
      <c r="E83" s="158" t="s">
        <v>165</v>
      </c>
      <c r="F83" s="159">
        <v>3500</v>
      </c>
      <c r="G83" s="160"/>
      <c r="H83" s="170">
        <f>F83+G83</f>
        <v>3500</v>
      </c>
      <c r="I83" s="161"/>
      <c r="J83" s="190">
        <f>H83+I83</f>
        <v>3500</v>
      </c>
      <c r="K83" s="275">
        <v>618.735</v>
      </c>
      <c r="L83" s="190">
        <f>J83+K83</f>
        <v>4118.735</v>
      </c>
      <c r="M83" s="254">
        <v>300</v>
      </c>
      <c r="N83" s="261">
        <f>L83+M83</f>
        <v>4418.735</v>
      </c>
    </row>
    <row r="84" spans="1:14" ht="12.75" customHeight="1">
      <c r="A84" s="191"/>
      <c r="B84" s="192"/>
      <c r="C84" s="191"/>
      <c r="D84" s="191"/>
      <c r="E84" s="193"/>
      <c r="F84" s="194"/>
      <c r="G84" s="195"/>
      <c r="H84" s="195"/>
      <c r="N84" s="262"/>
    </row>
    <row r="85" spans="6:14" s="135" customFormat="1" ht="12.75" customHeight="1">
      <c r="F85" s="196"/>
      <c r="G85" s="197"/>
      <c r="H85" s="197"/>
      <c r="M85" s="263"/>
      <c r="N85" s="263"/>
    </row>
    <row r="86" spans="7:14" s="135" customFormat="1" ht="12.75" customHeight="1">
      <c r="G86" s="197"/>
      <c r="M86" s="263"/>
      <c r="N86" s="263"/>
    </row>
    <row r="87" spans="7:14" s="135" customFormat="1" ht="12.75" customHeight="1">
      <c r="G87" s="197"/>
      <c r="M87" s="263"/>
      <c r="N87" s="263"/>
    </row>
    <row r="88" spans="13:14" s="135" customFormat="1" ht="12.75" customHeight="1">
      <c r="M88" s="263"/>
      <c r="N88" s="264"/>
    </row>
    <row r="89" spans="13:14" s="135" customFormat="1" ht="12.75" customHeight="1">
      <c r="M89" s="263"/>
      <c r="N89" s="263"/>
    </row>
    <row r="90" spans="13:14" s="198" customFormat="1" ht="12.75" customHeight="1">
      <c r="M90" s="265"/>
      <c r="N90" s="265"/>
    </row>
    <row r="91" ht="12.75" customHeight="1">
      <c r="F91" s="98"/>
    </row>
    <row r="92" ht="12.75" customHeight="1">
      <c r="F92" s="98"/>
    </row>
    <row r="93" ht="12.75">
      <c r="F93" s="98"/>
    </row>
    <row r="94" ht="12.75">
      <c r="F94" s="98"/>
    </row>
    <row r="95" ht="12.75">
      <c r="F95" s="98"/>
    </row>
    <row r="96" ht="12.75">
      <c r="F96" s="98"/>
    </row>
    <row r="97" ht="12.75">
      <c r="F97" s="98"/>
    </row>
    <row r="98" ht="12.75">
      <c r="F98" s="98"/>
    </row>
    <row r="99" ht="12.75">
      <c r="F99" s="98"/>
    </row>
    <row r="100" ht="12.75">
      <c r="F100" s="98"/>
    </row>
    <row r="101" ht="12.75">
      <c r="F101" s="98"/>
    </row>
    <row r="102" ht="12.75">
      <c r="F102" s="98"/>
    </row>
    <row r="103" ht="12.75">
      <c r="F103" s="98"/>
    </row>
    <row r="104" ht="12.75">
      <c r="F104" s="98"/>
    </row>
  </sheetData>
  <sheetProtection/>
  <mergeCells count="4">
    <mergeCell ref="G1:H1"/>
    <mergeCell ref="F8:H8"/>
    <mergeCell ref="C4:L4"/>
    <mergeCell ref="C6:L6"/>
  </mergeCells>
  <printOptions/>
  <pageMargins left="0.7" right="0.7" top="0.75" bottom="0.75" header="0.3" footer="0.3"/>
  <pageSetup horizontalDpi="600" verticalDpi="600" orientation="portrait" paperSize="9" r:id="rId1"/>
  <headerFooter>
    <oddHeader>&amp;R066_P01_Tabulky_ZR_RO_302_14.XLS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H24" sqref="H24"/>
    </sheetView>
  </sheetViews>
  <sheetFormatPr defaultColWidth="9.140625" defaultRowHeight="12.75"/>
  <cols>
    <col min="1" max="1" width="3.140625" style="98" customWidth="1"/>
    <col min="2" max="2" width="6.140625" style="98" bestFit="1" customWidth="1"/>
    <col min="3" max="3" width="4.7109375" style="98" customWidth="1"/>
    <col min="4" max="5" width="4.421875" style="98" bestFit="1" customWidth="1"/>
    <col min="6" max="6" width="37.8515625" style="98" customWidth="1"/>
    <col min="7" max="7" width="7.8515625" style="98" customWidth="1"/>
    <col min="8" max="8" width="8.7109375" style="98" customWidth="1"/>
    <col min="9" max="9" width="7.7109375" style="98" customWidth="1"/>
    <col min="10" max="10" width="8.140625" style="98" hidden="1" customWidth="1"/>
    <col min="11" max="16384" width="9.140625" style="98" customWidth="1"/>
  </cols>
  <sheetData>
    <row r="1" spans="7:9" ht="12.75">
      <c r="G1" s="302"/>
      <c r="H1" s="302"/>
      <c r="I1" s="302"/>
    </row>
    <row r="2" spans="1:9" ht="18">
      <c r="A2" s="303" t="s">
        <v>196</v>
      </c>
      <c r="B2" s="303"/>
      <c r="C2" s="303"/>
      <c r="D2" s="303"/>
      <c r="E2" s="303"/>
      <c r="F2" s="303"/>
      <c r="G2" s="303"/>
      <c r="H2" s="303"/>
      <c r="I2" s="303"/>
    </row>
    <row r="3" spans="1:9" ht="6" customHeight="1">
      <c r="A3" s="38"/>
      <c r="B3" s="38"/>
      <c r="C3" s="38"/>
      <c r="D3" s="38"/>
      <c r="E3" s="38"/>
      <c r="F3" s="38"/>
      <c r="G3" s="199"/>
      <c r="H3" s="199"/>
      <c r="I3" s="199"/>
    </row>
    <row r="4" ht="12.75">
      <c r="J4" s="200"/>
    </row>
    <row r="5" spans="1:9" ht="15.75">
      <c r="A5" s="304" t="s">
        <v>148</v>
      </c>
      <c r="B5" s="297"/>
      <c r="C5" s="297"/>
      <c r="D5" s="297"/>
      <c r="E5" s="297"/>
      <c r="F5" s="297"/>
      <c r="G5" s="297"/>
      <c r="H5" s="297"/>
      <c r="I5" s="297"/>
    </row>
    <row r="6" spans="1:9" ht="6" customHeight="1">
      <c r="A6" s="38"/>
      <c r="B6" s="38"/>
      <c r="C6" s="38"/>
      <c r="D6" s="38"/>
      <c r="E6" s="38"/>
      <c r="F6" s="38"/>
      <c r="G6" s="201"/>
      <c r="H6" s="201"/>
      <c r="I6" s="201"/>
    </row>
    <row r="7" spans="1:9" ht="15.75">
      <c r="A7" s="305" t="s">
        <v>197</v>
      </c>
      <c r="B7" s="305"/>
      <c r="C7" s="305"/>
      <c r="D7" s="305"/>
      <c r="E7" s="305"/>
      <c r="F7" s="305"/>
      <c r="G7" s="305"/>
      <c r="H7" s="305"/>
      <c r="I7" s="305"/>
    </row>
    <row r="8" ht="13.5" thickBot="1"/>
    <row r="9" spans="1:10" ht="23.25" thickBot="1">
      <c r="A9" s="202" t="s">
        <v>66</v>
      </c>
      <c r="B9" s="306" t="s">
        <v>67</v>
      </c>
      <c r="C9" s="307"/>
      <c r="D9" s="204" t="s">
        <v>68</v>
      </c>
      <c r="E9" s="203" t="s">
        <v>19</v>
      </c>
      <c r="F9" s="203" t="s">
        <v>69</v>
      </c>
      <c r="G9" s="205" t="s">
        <v>70</v>
      </c>
      <c r="H9" s="206" t="s">
        <v>204</v>
      </c>
      <c r="I9" s="207" t="s">
        <v>153</v>
      </c>
      <c r="J9" s="208" t="s">
        <v>198</v>
      </c>
    </row>
    <row r="10" spans="1:10" ht="13.5" thickBot="1">
      <c r="A10" s="209" t="s">
        <v>86</v>
      </c>
      <c r="B10" s="300" t="s">
        <v>87</v>
      </c>
      <c r="C10" s="301"/>
      <c r="D10" s="211" t="s">
        <v>87</v>
      </c>
      <c r="E10" s="210" t="s">
        <v>87</v>
      </c>
      <c r="F10" s="212" t="s">
        <v>88</v>
      </c>
      <c r="G10" s="213">
        <f>G11+G13+G15+G17</f>
        <v>0</v>
      </c>
      <c r="H10" s="284">
        <f>H11+H13+H15+H17</f>
        <v>2441.518</v>
      </c>
      <c r="I10" s="285">
        <f>I11+I13+I15+I17</f>
        <v>2441.518</v>
      </c>
      <c r="J10" s="214" t="e">
        <f>#REF!+#REF!+#REF!+#REF!+#REF!+J11+#REF!+#REF!</f>
        <v>#REF!</v>
      </c>
    </row>
    <row r="11" spans="1:10" ht="12.75">
      <c r="A11" s="215" t="s">
        <v>86</v>
      </c>
      <c r="B11" s="216" t="s">
        <v>210</v>
      </c>
      <c r="C11" s="217" t="s">
        <v>145</v>
      </c>
      <c r="D11" s="218" t="s">
        <v>87</v>
      </c>
      <c r="E11" s="219" t="s">
        <v>87</v>
      </c>
      <c r="F11" s="220" t="s">
        <v>203</v>
      </c>
      <c r="G11" s="221">
        <v>0</v>
      </c>
      <c r="H11" s="286">
        <f>H12</f>
        <v>850</v>
      </c>
      <c r="I11" s="287">
        <f>I12</f>
        <v>850</v>
      </c>
      <c r="J11" s="223">
        <f>J12</f>
        <v>0</v>
      </c>
    </row>
    <row r="12" spans="1:10" ht="13.5" thickBot="1">
      <c r="A12" s="224"/>
      <c r="B12" s="225"/>
      <c r="C12" s="226"/>
      <c r="D12" s="227">
        <v>4357</v>
      </c>
      <c r="E12" s="236">
        <v>6121</v>
      </c>
      <c r="F12" s="228" t="s">
        <v>199</v>
      </c>
      <c r="G12" s="229">
        <v>0</v>
      </c>
      <c r="H12" s="288">
        <v>850</v>
      </c>
      <c r="I12" s="289">
        <f>G12+H12</f>
        <v>850</v>
      </c>
      <c r="J12" s="231">
        <v>0</v>
      </c>
    </row>
    <row r="13" spans="1:10" ht="12.75">
      <c r="A13" s="215" t="s">
        <v>86</v>
      </c>
      <c r="B13" s="216" t="s">
        <v>202</v>
      </c>
      <c r="C13" s="217" t="s">
        <v>158</v>
      </c>
      <c r="D13" s="232" t="s">
        <v>87</v>
      </c>
      <c r="E13" s="233" t="s">
        <v>87</v>
      </c>
      <c r="F13" s="234" t="s">
        <v>205</v>
      </c>
      <c r="G13" s="221">
        <f>G14</f>
        <v>0</v>
      </c>
      <c r="H13" s="290">
        <f>H14</f>
        <v>1591.518</v>
      </c>
      <c r="I13" s="287">
        <f>I14</f>
        <v>1591.518</v>
      </c>
      <c r="J13" s="235">
        <f>J14</f>
        <v>0</v>
      </c>
    </row>
    <row r="14" spans="1:10" ht="13.5" thickBot="1">
      <c r="A14" s="224"/>
      <c r="B14" s="225"/>
      <c r="C14" s="226"/>
      <c r="D14" s="239">
        <v>4357</v>
      </c>
      <c r="E14" s="236">
        <v>6121</v>
      </c>
      <c r="F14" s="237" t="s">
        <v>200</v>
      </c>
      <c r="G14" s="229">
        <v>0</v>
      </c>
      <c r="H14" s="291">
        <v>1591.518</v>
      </c>
      <c r="I14" s="289">
        <f>G14+H14</f>
        <v>1591.518</v>
      </c>
      <c r="J14" s="238"/>
    </row>
    <row r="15" spans="1:10" ht="12.75">
      <c r="A15" s="215"/>
      <c r="B15" s="216"/>
      <c r="C15" s="217"/>
      <c r="D15" s="232"/>
      <c r="E15" s="233"/>
      <c r="F15" s="234"/>
      <c r="G15" s="221"/>
      <c r="H15" s="221"/>
      <c r="I15" s="222"/>
      <c r="J15" s="235">
        <f>J16</f>
        <v>0</v>
      </c>
    </row>
    <row r="16" spans="1:10" ht="13.5" thickBot="1">
      <c r="A16" s="224"/>
      <c r="B16" s="225"/>
      <c r="C16" s="226"/>
      <c r="D16" s="239"/>
      <c r="E16" s="236"/>
      <c r="F16" s="237"/>
      <c r="G16" s="229"/>
      <c r="H16" s="229"/>
      <c r="I16" s="230"/>
      <c r="J16" s="238"/>
    </row>
    <row r="17" spans="1:10" ht="12.75">
      <c r="A17" s="215"/>
      <c r="B17" s="216"/>
      <c r="C17" s="217"/>
      <c r="D17" s="232"/>
      <c r="E17" s="233"/>
      <c r="F17" s="234"/>
      <c r="G17" s="221"/>
      <c r="H17" s="221"/>
      <c r="I17" s="222"/>
      <c r="J17" s="235">
        <f>J18</f>
        <v>0</v>
      </c>
    </row>
    <row r="18" spans="1:10" ht="13.5" thickBot="1">
      <c r="A18" s="224"/>
      <c r="B18" s="225"/>
      <c r="C18" s="226"/>
      <c r="D18" s="239"/>
      <c r="E18" s="236"/>
      <c r="F18" s="237"/>
      <c r="G18" s="229"/>
      <c r="H18" s="229"/>
      <c r="I18" s="230"/>
      <c r="J18" s="238"/>
    </row>
  </sheetData>
  <sheetProtection/>
  <mergeCells count="6">
    <mergeCell ref="B10:C10"/>
    <mergeCell ref="G1:I1"/>
    <mergeCell ref="A2:I2"/>
    <mergeCell ref="A5:I5"/>
    <mergeCell ref="A7:I7"/>
    <mergeCell ref="B9:C9"/>
  </mergeCells>
  <printOptions/>
  <pageMargins left="0.7" right="0.7" top="0.75" bottom="0.75" header="0.3" footer="0.3"/>
  <pageSetup horizontalDpi="600" verticalDpi="600" orientation="portrait" paperSize="9" r:id="rId2"/>
  <headerFooter>
    <oddHeader>&amp;R066_P01_Tabulky_ZR_RO_302_14.XLS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2"/>
  <sheetViews>
    <sheetView tabSelected="1" view="pageLayout" workbookViewId="0" topLeftCell="A4">
      <selection activeCell="A57" sqref="A57:C418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6.140625" style="0" customWidth="1"/>
    <col min="4" max="4" width="5.421875" style="0" customWidth="1"/>
    <col min="5" max="5" width="4.8515625" style="0" customWidth="1"/>
    <col min="6" max="6" width="4.421875" style="0" customWidth="1"/>
    <col min="7" max="7" width="28.28125" style="0" customWidth="1"/>
    <col min="8" max="8" width="8.28125" style="0" customWidth="1"/>
    <col min="9" max="9" width="7.57421875" style="0" hidden="1" customWidth="1"/>
    <col min="10" max="10" width="10.140625" style="0" hidden="1" customWidth="1"/>
    <col min="11" max="13" width="9.140625" style="0" hidden="1" customWidth="1"/>
    <col min="14" max="15" width="12.8515625" style="0" hidden="1" customWidth="1"/>
    <col min="16" max="16" width="11.7109375" style="0" hidden="1" customWidth="1"/>
    <col min="17" max="23" width="14.00390625" style="0" hidden="1" customWidth="1"/>
    <col min="24" max="24" width="11.8515625" style="0" hidden="1" customWidth="1"/>
    <col min="25" max="25" width="13.00390625" style="0" hidden="1" customWidth="1"/>
    <col min="26" max="26" width="8.57421875" style="0" customWidth="1"/>
    <col min="27" max="27" width="7.57421875" style="0" customWidth="1"/>
    <col min="28" max="28" width="8.8515625" style="0" customWidth="1"/>
  </cols>
  <sheetData>
    <row r="2" spans="1:16" ht="18">
      <c r="A2" s="308" t="s">
        <v>144</v>
      </c>
      <c r="B2" s="308"/>
      <c r="C2" s="308"/>
      <c r="D2" s="308"/>
      <c r="E2" s="308"/>
      <c r="F2" s="308"/>
      <c r="G2" s="308"/>
      <c r="H2" s="308"/>
      <c r="I2" s="37"/>
      <c r="P2" s="37"/>
    </row>
    <row r="3" spans="1:16" ht="12.75">
      <c r="A3" s="38"/>
      <c r="B3" s="38"/>
      <c r="C3" s="38"/>
      <c r="D3" s="38"/>
      <c r="E3" s="38"/>
      <c r="F3" s="38"/>
      <c r="G3" s="38"/>
      <c r="H3" s="38"/>
      <c r="I3" s="38"/>
      <c r="P3" s="38"/>
    </row>
    <row r="4" spans="1:16" ht="15.75">
      <c r="A4" s="309" t="s">
        <v>64</v>
      </c>
      <c r="B4" s="309"/>
      <c r="C4" s="309"/>
      <c r="D4" s="309"/>
      <c r="E4" s="309"/>
      <c r="F4" s="309"/>
      <c r="G4" s="309"/>
      <c r="H4" s="309"/>
      <c r="I4" s="39"/>
      <c r="P4" s="39"/>
    </row>
    <row r="5" spans="1:16" ht="12.75">
      <c r="A5" s="38"/>
      <c r="B5" s="38"/>
      <c r="C5" s="38"/>
      <c r="D5" s="38"/>
      <c r="E5" s="38"/>
      <c r="F5" s="38"/>
      <c r="G5" s="38"/>
      <c r="H5" s="38"/>
      <c r="I5" s="38"/>
      <c r="P5" s="38"/>
    </row>
    <row r="6" spans="1:16" ht="15.75">
      <c r="A6" s="305" t="s">
        <v>65</v>
      </c>
      <c r="B6" s="305"/>
      <c r="C6" s="305"/>
      <c r="D6" s="305"/>
      <c r="E6" s="305"/>
      <c r="F6" s="305"/>
      <c r="G6" s="305"/>
      <c r="H6" s="305"/>
      <c r="I6" s="40"/>
      <c r="P6" s="40"/>
    </row>
    <row r="7" spans="1:16" ht="4.5" customHeight="1" thickBot="1">
      <c r="A7" s="40"/>
      <c r="B7" s="40"/>
      <c r="C7" s="40"/>
      <c r="D7" s="40"/>
      <c r="E7" s="40"/>
      <c r="F7" s="40"/>
      <c r="G7" s="40"/>
      <c r="H7" s="40"/>
      <c r="I7" s="40"/>
      <c r="P7" s="40"/>
    </row>
    <row r="8" spans="1:28" ht="27" customHeight="1" thickBot="1">
      <c r="A8" s="310"/>
      <c r="B8" s="41" t="s">
        <v>66</v>
      </c>
      <c r="C8" s="313" t="s">
        <v>67</v>
      </c>
      <c r="D8" s="314"/>
      <c r="E8" s="42" t="s">
        <v>68</v>
      </c>
      <c r="F8" s="43" t="s">
        <v>19</v>
      </c>
      <c r="G8" s="44" t="s">
        <v>69</v>
      </c>
      <c r="H8" s="45" t="s">
        <v>70</v>
      </c>
      <c r="I8" s="45" t="s">
        <v>71</v>
      </c>
      <c r="J8" s="45" t="s">
        <v>72</v>
      </c>
      <c r="K8" s="45" t="s">
        <v>73</v>
      </c>
      <c r="L8" s="45" t="s">
        <v>74</v>
      </c>
      <c r="M8" s="45" t="s">
        <v>73</v>
      </c>
      <c r="N8" s="45" t="s">
        <v>75</v>
      </c>
      <c r="O8" s="45" t="s">
        <v>76</v>
      </c>
      <c r="P8" s="45" t="s">
        <v>77</v>
      </c>
      <c r="Q8" s="45" t="s">
        <v>78</v>
      </c>
      <c r="R8" s="45" t="s">
        <v>79</v>
      </c>
      <c r="S8" s="45" t="s">
        <v>80</v>
      </c>
      <c r="T8" s="45" t="s">
        <v>81</v>
      </c>
      <c r="U8" s="45" t="s">
        <v>82</v>
      </c>
      <c r="V8" s="45" t="s">
        <v>83</v>
      </c>
      <c r="W8" s="45" t="s">
        <v>84</v>
      </c>
      <c r="X8" s="45" t="s">
        <v>83</v>
      </c>
      <c r="Y8" s="45" t="s">
        <v>85</v>
      </c>
      <c r="Z8" s="45" t="s">
        <v>83</v>
      </c>
      <c r="AA8" s="266" t="s">
        <v>141</v>
      </c>
      <c r="AB8" s="45" t="s">
        <v>195</v>
      </c>
    </row>
    <row r="9" spans="1:28" ht="13.5" thickBot="1">
      <c r="A9" s="311"/>
      <c r="B9" s="46" t="s">
        <v>86</v>
      </c>
      <c r="C9" s="315" t="s">
        <v>87</v>
      </c>
      <c r="D9" s="316"/>
      <c r="E9" s="47" t="s">
        <v>87</v>
      </c>
      <c r="F9" s="48" t="s">
        <v>87</v>
      </c>
      <c r="G9" s="49" t="s">
        <v>88</v>
      </c>
      <c r="H9" s="50">
        <f aca="true" t="shared" si="0" ref="H9:M9">H10+H12+H14+H16+H18+H20+H22+H24</f>
        <v>39484.1357</v>
      </c>
      <c r="I9" s="50">
        <f t="shared" si="0"/>
        <v>8048.57</v>
      </c>
      <c r="J9" s="51">
        <f t="shared" si="0"/>
        <v>6788.9794999999995</v>
      </c>
      <c r="K9" s="50">
        <f t="shared" si="0"/>
        <v>47021.6884</v>
      </c>
      <c r="L9" s="51">
        <f t="shared" si="0"/>
        <v>0</v>
      </c>
      <c r="M9" s="50">
        <f t="shared" si="0"/>
        <v>47021.6884</v>
      </c>
      <c r="N9" s="52">
        <v>39.976</v>
      </c>
      <c r="O9" s="52">
        <v>475</v>
      </c>
      <c r="P9" s="50">
        <f>P10+P12+P14+P16+P18+P20+P22+P24+P26+P28+P30+P32</f>
        <v>6700</v>
      </c>
      <c r="Q9" s="50">
        <f>Q10+Q12+Q14+Q16+Q18+Q20+Q22+Q24+Q26+Q28+Q30+Q32+Q34</f>
        <v>58836.664399999994</v>
      </c>
      <c r="R9" s="52">
        <f>R10+R12+R14+R16+R18+R20+R22+R24+R26+R28+R30+R32+R34+R36+R38</f>
        <v>53.8</v>
      </c>
      <c r="S9" s="52">
        <f>S10+S12+S14+S16+S18+S20+S22+S24+S26+S28+S30+S32+S34+S36+S38+S40</f>
        <v>1094.638</v>
      </c>
      <c r="T9" s="52">
        <f>T10+T12+T14+T16+T18+T20+T22+T24+T26+T28+T30+T32+T34+T36+T38+T40+T42+T44</f>
        <v>60681.412399999994</v>
      </c>
      <c r="U9" s="52">
        <f>U10+U12+U14+U16+U18+U20+U22+U24+U26+U28+U30+U32+U34+U36+U38+U40+U42</f>
        <v>14791.156</v>
      </c>
      <c r="V9" s="52">
        <f>V10+V12+V14+V16+V18+V20+V22+V24+V26+V28+V30+V32+V34+V36+V38+V40+V42+V44</f>
        <v>74776.2584</v>
      </c>
      <c r="W9" s="52">
        <f>W10+W12+W14+W16+W18+W20+W22+W24+W26+W28+W30+W32+W34+W36+W38+W40+W42+W44</f>
        <v>696.31</v>
      </c>
      <c r="X9" s="52">
        <f>X10+X12+X14+X16+X18+X20+X22+X24+X26+X28+X30+X32+X34+X36+X38+X40+X42+X44</f>
        <v>75472.5684</v>
      </c>
      <c r="Y9" s="52">
        <f>Y10+Y12+Y14+Y16+Y18+Y20+Y22+Y24+Y26+Y28+Y30+Y32+Y34+Y36+Y38+Y40+Y42+Y44</f>
        <v>4073.197</v>
      </c>
      <c r="Z9" s="52">
        <f>Z10+Z12+Z14+Z16+Z18+Z20+Z22+Z24+Z26+Z28+Z30+Z32+Z34+Z36+Z38+Z40+Z42+Z44</f>
        <v>79545.7654</v>
      </c>
      <c r="AA9" s="52">
        <f>AA10+AA12+AA14+AA16+AA18+AA20+AA22+AA24+AA26+AA28+AA30+AA32+AA34+AA36+AA38+AA40+AA42+AA44+AA46+AA48</f>
        <v>6476.38</v>
      </c>
      <c r="AB9" s="52">
        <f>AB10+AB12+AB14+AB16+AB18+AB20+AB22+AB24+AB26+AB28+AB30+AB32+AB34+AB36+AB38+AB40+AB42+AB44+AB46+AB48</f>
        <v>86022.14540000001</v>
      </c>
    </row>
    <row r="10" spans="1:28" ht="12.75">
      <c r="A10" s="311"/>
      <c r="B10" s="53" t="s">
        <v>86</v>
      </c>
      <c r="C10" s="54" t="s">
        <v>89</v>
      </c>
      <c r="D10" s="55" t="s">
        <v>90</v>
      </c>
      <c r="E10" s="56" t="s">
        <v>87</v>
      </c>
      <c r="F10" s="57" t="s">
        <v>87</v>
      </c>
      <c r="G10" s="58" t="s">
        <v>91</v>
      </c>
      <c r="H10" s="59">
        <f aca="true" t="shared" si="1" ref="H10:AB10">H11</f>
        <v>7286.8672</v>
      </c>
      <c r="I10" s="59">
        <f t="shared" si="1"/>
        <v>0</v>
      </c>
      <c r="J10" s="60">
        <f t="shared" si="1"/>
        <v>5788.0355</v>
      </c>
      <c r="K10" s="61">
        <f t="shared" si="1"/>
        <v>13074.902699999999</v>
      </c>
      <c r="L10" s="62">
        <f t="shared" si="1"/>
        <v>-5788.0355</v>
      </c>
      <c r="M10" s="61">
        <f t="shared" si="1"/>
        <v>7286.867199999999</v>
      </c>
      <c r="N10" s="63"/>
      <c r="O10" s="63"/>
      <c r="P10" s="59">
        <f t="shared" si="1"/>
        <v>0</v>
      </c>
      <c r="Q10" s="61">
        <f t="shared" si="1"/>
        <v>7286.867199999999</v>
      </c>
      <c r="R10" s="64">
        <f t="shared" si="1"/>
        <v>0</v>
      </c>
      <c r="S10" s="64">
        <f t="shared" si="1"/>
        <v>0</v>
      </c>
      <c r="T10" s="65">
        <f t="shared" si="1"/>
        <v>7286.867199999999</v>
      </c>
      <c r="U10" s="64">
        <f t="shared" si="1"/>
        <v>0</v>
      </c>
      <c r="V10" s="65">
        <f t="shared" si="1"/>
        <v>7286.867199999999</v>
      </c>
      <c r="W10" s="64">
        <f t="shared" si="1"/>
        <v>0</v>
      </c>
      <c r="X10" s="65">
        <f t="shared" si="1"/>
        <v>7286.867199999999</v>
      </c>
      <c r="Y10" s="64">
        <f t="shared" si="1"/>
        <v>0</v>
      </c>
      <c r="Z10" s="65">
        <f t="shared" si="1"/>
        <v>7286.867199999999</v>
      </c>
      <c r="AA10" s="64">
        <f t="shared" si="1"/>
        <v>0</v>
      </c>
      <c r="AB10" s="65">
        <f t="shared" si="1"/>
        <v>7286.867199999999</v>
      </c>
    </row>
    <row r="11" spans="1:28" ht="13.5" thickBot="1">
      <c r="A11" s="311"/>
      <c r="B11" s="66"/>
      <c r="C11" s="67"/>
      <c r="D11" s="68"/>
      <c r="E11" s="69">
        <v>4357</v>
      </c>
      <c r="F11" s="70">
        <v>6121</v>
      </c>
      <c r="G11" s="71" t="s">
        <v>92</v>
      </c>
      <c r="H11" s="72">
        <v>7286.8672</v>
      </c>
      <c r="I11" s="72">
        <v>0</v>
      </c>
      <c r="J11" s="73">
        <v>5788.0355</v>
      </c>
      <c r="K11" s="74">
        <f>H11+J11</f>
        <v>13074.902699999999</v>
      </c>
      <c r="L11" s="75">
        <v>-5788.0355</v>
      </c>
      <c r="M11" s="74">
        <f>SUM(K11:L11)</f>
        <v>7286.867199999999</v>
      </c>
      <c r="N11" s="76"/>
      <c r="O11" s="76"/>
      <c r="P11" s="72">
        <v>0</v>
      </c>
      <c r="Q11" s="74">
        <f>SUM(M11:P11)</f>
        <v>7286.867199999999</v>
      </c>
      <c r="R11" s="77">
        <v>0</v>
      </c>
      <c r="S11" s="77">
        <v>0</v>
      </c>
      <c r="T11" s="78">
        <f>Q11+R11</f>
        <v>7286.867199999999</v>
      </c>
      <c r="U11" s="77">
        <v>0</v>
      </c>
      <c r="V11" s="78">
        <f>SUM(T11:U11)</f>
        <v>7286.867199999999</v>
      </c>
      <c r="W11" s="77">
        <v>0</v>
      </c>
      <c r="X11" s="78">
        <f>SUM(V11:W11)</f>
        <v>7286.867199999999</v>
      </c>
      <c r="Y11" s="77">
        <v>0</v>
      </c>
      <c r="Z11" s="78">
        <f>SUM(X11:Y11)</f>
        <v>7286.867199999999</v>
      </c>
      <c r="AA11" s="77">
        <v>0</v>
      </c>
      <c r="AB11" s="78">
        <f>SUM(Z11:AA11)</f>
        <v>7286.867199999999</v>
      </c>
    </row>
    <row r="12" spans="1:28" ht="12.75">
      <c r="A12" s="311"/>
      <c r="B12" s="53" t="s">
        <v>86</v>
      </c>
      <c r="C12" s="54" t="s">
        <v>93</v>
      </c>
      <c r="D12" s="55" t="s">
        <v>90</v>
      </c>
      <c r="E12" s="56" t="s">
        <v>87</v>
      </c>
      <c r="F12" s="57" t="s">
        <v>87</v>
      </c>
      <c r="G12" s="58" t="s">
        <v>94</v>
      </c>
      <c r="H12" s="59">
        <f aca="true" t="shared" si="2" ref="H12:AB12">H13</f>
        <v>806.2295</v>
      </c>
      <c r="I12" s="59">
        <f t="shared" si="2"/>
        <v>0</v>
      </c>
      <c r="J12" s="60">
        <f t="shared" si="2"/>
        <v>0</v>
      </c>
      <c r="K12" s="61">
        <f t="shared" si="2"/>
        <v>806.2295</v>
      </c>
      <c r="L12" s="62">
        <f t="shared" si="2"/>
        <v>5788.0355</v>
      </c>
      <c r="M12" s="61">
        <f t="shared" si="2"/>
        <v>6594.265</v>
      </c>
      <c r="N12" s="63"/>
      <c r="O12" s="63"/>
      <c r="P12" s="59">
        <f t="shared" si="2"/>
        <v>0</v>
      </c>
      <c r="Q12" s="61">
        <f t="shared" si="2"/>
        <v>6594.265</v>
      </c>
      <c r="R12" s="64">
        <f t="shared" si="2"/>
        <v>0</v>
      </c>
      <c r="S12" s="64">
        <f t="shared" si="2"/>
        <v>0</v>
      </c>
      <c r="T12" s="65">
        <f t="shared" si="2"/>
        <v>6594.265</v>
      </c>
      <c r="U12" s="64">
        <f t="shared" si="2"/>
        <v>0</v>
      </c>
      <c r="V12" s="65">
        <f t="shared" si="2"/>
        <v>6594.265</v>
      </c>
      <c r="W12" s="64">
        <f t="shared" si="2"/>
        <v>0</v>
      </c>
      <c r="X12" s="65">
        <f t="shared" si="2"/>
        <v>6594.265</v>
      </c>
      <c r="Y12" s="64">
        <f t="shared" si="2"/>
        <v>0</v>
      </c>
      <c r="Z12" s="65">
        <f t="shared" si="2"/>
        <v>6594.265</v>
      </c>
      <c r="AA12" s="64">
        <f t="shared" si="2"/>
        <v>0</v>
      </c>
      <c r="AB12" s="65">
        <f t="shared" si="2"/>
        <v>6594.265</v>
      </c>
    </row>
    <row r="13" spans="1:28" ht="13.5" thickBot="1">
      <c r="A13" s="311"/>
      <c r="B13" s="66"/>
      <c r="C13" s="67"/>
      <c r="D13" s="68"/>
      <c r="E13" s="69">
        <v>4357</v>
      </c>
      <c r="F13" s="70">
        <v>6121</v>
      </c>
      <c r="G13" s="71" t="s">
        <v>92</v>
      </c>
      <c r="H13" s="72">
        <v>806.2295</v>
      </c>
      <c r="I13" s="72">
        <v>0</v>
      </c>
      <c r="J13" s="73">
        <v>0</v>
      </c>
      <c r="K13" s="74">
        <f>H13+J13</f>
        <v>806.2295</v>
      </c>
      <c r="L13" s="75">
        <v>5788.0355</v>
      </c>
      <c r="M13" s="74">
        <f>SUM(K13:L13)</f>
        <v>6594.265</v>
      </c>
      <c r="N13" s="76"/>
      <c r="O13" s="76"/>
      <c r="P13" s="72">
        <v>0</v>
      </c>
      <c r="Q13" s="74">
        <f>SUM(M13:P13)</f>
        <v>6594.265</v>
      </c>
      <c r="R13" s="77">
        <v>0</v>
      </c>
      <c r="S13" s="77">
        <v>0</v>
      </c>
      <c r="T13" s="78">
        <f>SUM(Q13:R13)</f>
        <v>6594.265</v>
      </c>
      <c r="U13" s="77">
        <v>0</v>
      </c>
      <c r="V13" s="78">
        <f>SUM(T13:U13)</f>
        <v>6594.265</v>
      </c>
      <c r="W13" s="77">
        <v>0</v>
      </c>
      <c r="X13" s="78">
        <f>SUM(V13:W13)</f>
        <v>6594.265</v>
      </c>
      <c r="Y13" s="77">
        <v>0</v>
      </c>
      <c r="Z13" s="78">
        <f>SUM(X13:Y13)</f>
        <v>6594.265</v>
      </c>
      <c r="AA13" s="77">
        <v>0</v>
      </c>
      <c r="AB13" s="78">
        <f>SUM(Z13:AA13)</f>
        <v>6594.265</v>
      </c>
    </row>
    <row r="14" spans="1:28" ht="12.75">
      <c r="A14" s="311"/>
      <c r="B14" s="53" t="s">
        <v>86</v>
      </c>
      <c r="C14" s="54" t="s">
        <v>95</v>
      </c>
      <c r="D14" s="55" t="s">
        <v>96</v>
      </c>
      <c r="E14" s="56" t="s">
        <v>87</v>
      </c>
      <c r="F14" s="57" t="s">
        <v>87</v>
      </c>
      <c r="G14" s="58" t="s">
        <v>97</v>
      </c>
      <c r="H14" s="59">
        <f aca="true" t="shared" si="3" ref="H14:AB14">H15</f>
        <v>23500</v>
      </c>
      <c r="I14" s="59">
        <f t="shared" si="3"/>
        <v>8048.57</v>
      </c>
      <c r="J14" s="60">
        <f t="shared" si="3"/>
        <v>0</v>
      </c>
      <c r="K14" s="61">
        <f t="shared" si="3"/>
        <v>24248.5732</v>
      </c>
      <c r="L14" s="60">
        <f t="shared" si="3"/>
        <v>0</v>
      </c>
      <c r="M14" s="61">
        <f t="shared" si="3"/>
        <v>24248.5732</v>
      </c>
      <c r="N14" s="63"/>
      <c r="O14" s="63"/>
      <c r="P14" s="59">
        <f t="shared" si="3"/>
        <v>0</v>
      </c>
      <c r="Q14" s="61">
        <f t="shared" si="3"/>
        <v>24248.5732</v>
      </c>
      <c r="R14" s="64">
        <f t="shared" si="3"/>
        <v>0</v>
      </c>
      <c r="S14" s="64">
        <f t="shared" si="3"/>
        <v>0</v>
      </c>
      <c r="T14" s="65">
        <f t="shared" si="3"/>
        <v>24248.5732</v>
      </c>
      <c r="U14" s="64">
        <f t="shared" si="3"/>
        <v>0</v>
      </c>
      <c r="V14" s="65">
        <f t="shared" si="3"/>
        <v>24248.5732</v>
      </c>
      <c r="W14" s="64">
        <f t="shared" si="3"/>
        <v>0</v>
      </c>
      <c r="X14" s="65">
        <f t="shared" si="3"/>
        <v>24248.5732</v>
      </c>
      <c r="Y14" s="64">
        <f t="shared" si="3"/>
        <v>0</v>
      </c>
      <c r="Z14" s="65">
        <f t="shared" si="3"/>
        <v>24248.5732</v>
      </c>
      <c r="AA14" s="64">
        <f t="shared" si="3"/>
        <v>0</v>
      </c>
      <c r="AB14" s="65">
        <f t="shared" si="3"/>
        <v>24248.5732</v>
      </c>
    </row>
    <row r="15" spans="1:28" ht="13.5" thickBot="1">
      <c r="A15" s="311"/>
      <c r="B15" s="66"/>
      <c r="C15" s="67"/>
      <c r="D15" s="68"/>
      <c r="E15" s="69">
        <v>3322</v>
      </c>
      <c r="F15" s="70">
        <v>6121</v>
      </c>
      <c r="G15" s="71" t="s">
        <v>92</v>
      </c>
      <c r="H15" s="72">
        <v>23500</v>
      </c>
      <c r="I15" s="72">
        <v>8048.57</v>
      </c>
      <c r="J15" s="73">
        <v>0</v>
      </c>
      <c r="K15" s="74">
        <v>24248.5732</v>
      </c>
      <c r="L15" s="73">
        <v>0</v>
      </c>
      <c r="M15" s="74">
        <f>SUM(K15:L15)</f>
        <v>24248.5732</v>
      </c>
      <c r="N15" s="76"/>
      <c r="O15" s="76"/>
      <c r="P15" s="72">
        <v>0</v>
      </c>
      <c r="Q15" s="74">
        <f>SUM(M15:P15)</f>
        <v>24248.5732</v>
      </c>
      <c r="R15" s="77">
        <v>0</v>
      </c>
      <c r="S15" s="77">
        <v>0</v>
      </c>
      <c r="T15" s="78">
        <f>SUM(Q15:R15)</f>
        <v>24248.5732</v>
      </c>
      <c r="U15" s="77">
        <v>0</v>
      </c>
      <c r="V15" s="78">
        <f>SUM(T15:U15)</f>
        <v>24248.5732</v>
      </c>
      <c r="W15" s="77">
        <v>0</v>
      </c>
      <c r="X15" s="78">
        <f>SUM(V15:W15)</f>
        <v>24248.5732</v>
      </c>
      <c r="Y15" s="77">
        <v>0</v>
      </c>
      <c r="Z15" s="78">
        <f>SUM(X15:Y15)</f>
        <v>24248.5732</v>
      </c>
      <c r="AA15" s="77">
        <v>0</v>
      </c>
      <c r="AB15" s="78">
        <f>SUM(Z15:AA15)</f>
        <v>24248.5732</v>
      </c>
    </row>
    <row r="16" spans="1:28" ht="12.75">
      <c r="A16" s="311"/>
      <c r="B16" s="53" t="s">
        <v>86</v>
      </c>
      <c r="C16" s="54" t="s">
        <v>98</v>
      </c>
      <c r="D16" s="55" t="s">
        <v>99</v>
      </c>
      <c r="E16" s="56" t="s">
        <v>87</v>
      </c>
      <c r="F16" s="57" t="s">
        <v>87</v>
      </c>
      <c r="G16" s="58" t="s">
        <v>100</v>
      </c>
      <c r="H16" s="59">
        <f aca="true" t="shared" si="4" ref="H16:AB16">H17</f>
        <v>690.254</v>
      </c>
      <c r="I16" s="59">
        <f t="shared" si="4"/>
        <v>0</v>
      </c>
      <c r="J16" s="60">
        <f t="shared" si="4"/>
        <v>0</v>
      </c>
      <c r="K16" s="61">
        <f t="shared" si="4"/>
        <v>690.254</v>
      </c>
      <c r="L16" s="60">
        <f t="shared" si="4"/>
        <v>0</v>
      </c>
      <c r="M16" s="61">
        <f t="shared" si="4"/>
        <v>690.254</v>
      </c>
      <c r="N16" s="63"/>
      <c r="O16" s="63"/>
      <c r="P16" s="59">
        <f t="shared" si="4"/>
        <v>0</v>
      </c>
      <c r="Q16" s="61">
        <f t="shared" si="4"/>
        <v>690.254</v>
      </c>
      <c r="R16" s="64">
        <f t="shared" si="4"/>
        <v>0</v>
      </c>
      <c r="S16" s="64">
        <f t="shared" si="4"/>
        <v>0</v>
      </c>
      <c r="T16" s="65">
        <f t="shared" si="4"/>
        <v>690.254</v>
      </c>
      <c r="U16" s="64">
        <f t="shared" si="4"/>
        <v>0</v>
      </c>
      <c r="V16" s="65">
        <f t="shared" si="4"/>
        <v>690.254</v>
      </c>
      <c r="W16" s="64">
        <f t="shared" si="4"/>
        <v>0</v>
      </c>
      <c r="X16" s="65">
        <f t="shared" si="4"/>
        <v>690.254</v>
      </c>
      <c r="Y16" s="64">
        <f t="shared" si="4"/>
        <v>0</v>
      </c>
      <c r="Z16" s="65">
        <f t="shared" si="4"/>
        <v>690.254</v>
      </c>
      <c r="AA16" s="64">
        <f t="shared" si="4"/>
        <v>0</v>
      </c>
      <c r="AB16" s="65">
        <f t="shared" si="4"/>
        <v>690.254</v>
      </c>
    </row>
    <row r="17" spans="1:28" ht="13.5" thickBot="1">
      <c r="A17" s="311"/>
      <c r="B17" s="66"/>
      <c r="C17" s="67"/>
      <c r="D17" s="68"/>
      <c r="E17" s="69">
        <v>4311</v>
      </c>
      <c r="F17" s="70">
        <v>6121</v>
      </c>
      <c r="G17" s="71" t="s">
        <v>92</v>
      </c>
      <c r="H17" s="72">
        <v>690.254</v>
      </c>
      <c r="I17" s="72">
        <v>0</v>
      </c>
      <c r="J17" s="73">
        <v>0</v>
      </c>
      <c r="K17" s="74">
        <f>SUM(H17:J17)</f>
        <v>690.254</v>
      </c>
      <c r="L17" s="73">
        <v>0</v>
      </c>
      <c r="M17" s="74">
        <f>SUM(K17:L17)</f>
        <v>690.254</v>
      </c>
      <c r="N17" s="76"/>
      <c r="O17" s="76"/>
      <c r="P17" s="72">
        <v>0</v>
      </c>
      <c r="Q17" s="74">
        <f>SUM(M17:P17)</f>
        <v>690.254</v>
      </c>
      <c r="R17" s="77">
        <v>0</v>
      </c>
      <c r="S17" s="77">
        <v>0</v>
      </c>
      <c r="T17" s="78">
        <f>SUM(Q17:R17)</f>
        <v>690.254</v>
      </c>
      <c r="U17" s="77">
        <v>0</v>
      </c>
      <c r="V17" s="78">
        <f>SUM(T17:U17)</f>
        <v>690.254</v>
      </c>
      <c r="W17" s="77">
        <v>0</v>
      </c>
      <c r="X17" s="78">
        <f>SUM(V17:W17)</f>
        <v>690.254</v>
      </c>
      <c r="Y17" s="77">
        <v>0</v>
      </c>
      <c r="Z17" s="78">
        <f>SUM(X17:Y17)</f>
        <v>690.254</v>
      </c>
      <c r="AA17" s="77">
        <v>0</v>
      </c>
      <c r="AB17" s="78">
        <f>SUM(Z17:AA17)</f>
        <v>690.254</v>
      </c>
    </row>
    <row r="18" spans="1:28" ht="12.75">
      <c r="A18" s="311"/>
      <c r="B18" s="53" t="s">
        <v>86</v>
      </c>
      <c r="C18" s="54" t="s">
        <v>101</v>
      </c>
      <c r="D18" s="55" t="s">
        <v>102</v>
      </c>
      <c r="E18" s="56" t="s">
        <v>87</v>
      </c>
      <c r="F18" s="57" t="s">
        <v>87</v>
      </c>
      <c r="G18" s="58" t="s">
        <v>103</v>
      </c>
      <c r="H18" s="59">
        <f>H19</f>
        <v>0</v>
      </c>
      <c r="I18" s="59">
        <f>I19</f>
        <v>0</v>
      </c>
      <c r="J18" s="60">
        <v>0</v>
      </c>
      <c r="K18" s="61">
        <f>K19</f>
        <v>0</v>
      </c>
      <c r="L18" s="60">
        <v>0</v>
      </c>
      <c r="M18" s="61">
        <f>M19</f>
        <v>0</v>
      </c>
      <c r="N18" s="63"/>
      <c r="O18" s="63"/>
      <c r="P18" s="59">
        <f>P19</f>
        <v>0</v>
      </c>
      <c r="Q18" s="61">
        <f>Q19</f>
        <v>3300</v>
      </c>
      <c r="R18" s="64">
        <v>0</v>
      </c>
      <c r="S18" s="64">
        <v>0</v>
      </c>
      <c r="T18" s="65">
        <f>T19</f>
        <v>3300</v>
      </c>
      <c r="U18" s="64">
        <v>0</v>
      </c>
      <c r="V18" s="65">
        <f>V19</f>
        <v>3300</v>
      </c>
      <c r="W18" s="64">
        <v>0</v>
      </c>
      <c r="X18" s="65">
        <f>X19</f>
        <v>3300</v>
      </c>
      <c r="Y18" s="64">
        <v>0</v>
      </c>
      <c r="Z18" s="65">
        <f>Z19</f>
        <v>3300</v>
      </c>
      <c r="AA18" s="64">
        <v>0</v>
      </c>
      <c r="AB18" s="65">
        <f>AB19</f>
        <v>3300</v>
      </c>
    </row>
    <row r="19" spans="1:28" ht="13.5" thickBot="1">
      <c r="A19" s="311"/>
      <c r="B19" s="66"/>
      <c r="C19" s="67"/>
      <c r="D19" s="68"/>
      <c r="E19" s="69">
        <v>3122</v>
      </c>
      <c r="F19" s="70">
        <v>6121</v>
      </c>
      <c r="G19" s="71" t="s">
        <v>92</v>
      </c>
      <c r="H19" s="72">
        <v>0</v>
      </c>
      <c r="I19" s="72">
        <v>0</v>
      </c>
      <c r="J19" s="73">
        <v>0</v>
      </c>
      <c r="K19" s="74">
        <f>H19+J19</f>
        <v>0</v>
      </c>
      <c r="L19" s="73">
        <v>0</v>
      </c>
      <c r="M19" s="74">
        <f>SUM(K19:L19)</f>
        <v>0</v>
      </c>
      <c r="N19" s="76"/>
      <c r="O19" s="76"/>
      <c r="P19" s="72">
        <v>0</v>
      </c>
      <c r="Q19" s="74">
        <v>3300</v>
      </c>
      <c r="R19" s="77">
        <v>0</v>
      </c>
      <c r="S19" s="77">
        <v>0</v>
      </c>
      <c r="T19" s="78">
        <f>SUM(Q19:R19)</f>
        <v>3300</v>
      </c>
      <c r="U19" s="77">
        <v>0</v>
      </c>
      <c r="V19" s="78">
        <f>SUM(T19:U19)</f>
        <v>3300</v>
      </c>
      <c r="W19" s="77">
        <v>0</v>
      </c>
      <c r="X19" s="78">
        <f>SUM(V19:W19)</f>
        <v>3300</v>
      </c>
      <c r="Y19" s="77">
        <v>0</v>
      </c>
      <c r="Z19" s="78">
        <f>SUM(X19:Y19)</f>
        <v>3300</v>
      </c>
      <c r="AA19" s="77">
        <v>0</v>
      </c>
      <c r="AB19" s="78">
        <f>SUM(Z19:AA19)</f>
        <v>3300</v>
      </c>
    </row>
    <row r="20" spans="1:28" ht="12.75">
      <c r="A20" s="311"/>
      <c r="B20" s="53" t="s">
        <v>86</v>
      </c>
      <c r="C20" s="54" t="s">
        <v>104</v>
      </c>
      <c r="D20" s="55" t="s">
        <v>105</v>
      </c>
      <c r="E20" s="56" t="s">
        <v>87</v>
      </c>
      <c r="F20" s="57" t="s">
        <v>87</v>
      </c>
      <c r="G20" s="58" t="s">
        <v>106</v>
      </c>
      <c r="H20" s="59">
        <f>H21</f>
        <v>4500</v>
      </c>
      <c r="I20" s="59">
        <f>I21</f>
        <v>0</v>
      </c>
      <c r="J20" s="60">
        <v>0</v>
      </c>
      <c r="K20" s="61">
        <f>K21</f>
        <v>4500</v>
      </c>
      <c r="L20" s="60">
        <v>0</v>
      </c>
      <c r="M20" s="61">
        <f>M21</f>
        <v>4500</v>
      </c>
      <c r="N20" s="63"/>
      <c r="O20" s="63"/>
      <c r="P20" s="59">
        <f>P21</f>
        <v>0</v>
      </c>
      <c r="Q20" s="61">
        <f>Q21</f>
        <v>4500</v>
      </c>
      <c r="R20" s="64">
        <v>0</v>
      </c>
      <c r="S20" s="64">
        <v>0</v>
      </c>
      <c r="T20" s="65">
        <f>T21</f>
        <v>4500</v>
      </c>
      <c r="U20" s="64">
        <v>0</v>
      </c>
      <c r="V20" s="65">
        <f>V21</f>
        <v>4500</v>
      </c>
      <c r="W20" s="64">
        <v>0</v>
      </c>
      <c r="X20" s="65">
        <f>X21</f>
        <v>4500</v>
      </c>
      <c r="Y20" s="64">
        <v>0</v>
      </c>
      <c r="Z20" s="65">
        <f>Z21</f>
        <v>4500</v>
      </c>
      <c r="AA20" s="64">
        <v>0</v>
      </c>
      <c r="AB20" s="65">
        <f>AB21</f>
        <v>4500</v>
      </c>
    </row>
    <row r="21" spans="1:28" ht="13.5" thickBot="1">
      <c r="A21" s="311"/>
      <c r="B21" s="79"/>
      <c r="C21" s="80"/>
      <c r="D21" s="81"/>
      <c r="E21" s="82">
        <v>3122</v>
      </c>
      <c r="F21" s="83">
        <v>6121</v>
      </c>
      <c r="G21" s="84" t="s">
        <v>92</v>
      </c>
      <c r="H21" s="85">
        <v>4500</v>
      </c>
      <c r="I21" s="85">
        <v>0</v>
      </c>
      <c r="J21" s="86">
        <v>0</v>
      </c>
      <c r="K21" s="87">
        <f>H21+J21</f>
        <v>4500</v>
      </c>
      <c r="L21" s="86">
        <v>0</v>
      </c>
      <c r="M21" s="87">
        <f>SUM(K21:L21)</f>
        <v>4500</v>
      </c>
      <c r="N21" s="88"/>
      <c r="O21" s="88"/>
      <c r="P21" s="85">
        <v>0</v>
      </c>
      <c r="Q21" s="87">
        <f>SUM(M21:P21)</f>
        <v>4500</v>
      </c>
      <c r="R21" s="89">
        <v>0</v>
      </c>
      <c r="S21" s="89">
        <v>0</v>
      </c>
      <c r="T21" s="90">
        <f>SUM(Q21:R21)</f>
        <v>4500</v>
      </c>
      <c r="U21" s="89">
        <v>0</v>
      </c>
      <c r="V21" s="90">
        <f>SUM(T21:U21)</f>
        <v>4500</v>
      </c>
      <c r="W21" s="89">
        <v>0</v>
      </c>
      <c r="X21" s="90">
        <f>SUM(V21:W21)</f>
        <v>4500</v>
      </c>
      <c r="Y21" s="89">
        <v>0</v>
      </c>
      <c r="Z21" s="90">
        <f>SUM(X21:Y21)</f>
        <v>4500</v>
      </c>
      <c r="AA21" s="89">
        <v>0</v>
      </c>
      <c r="AB21" s="90">
        <f>SUM(Z21:AA21)</f>
        <v>4500</v>
      </c>
    </row>
    <row r="22" spans="1:28" ht="12.75">
      <c r="A22" s="311"/>
      <c r="B22" s="53" t="s">
        <v>86</v>
      </c>
      <c r="C22" s="54" t="s">
        <v>107</v>
      </c>
      <c r="D22" s="55" t="s">
        <v>108</v>
      </c>
      <c r="E22" s="56" t="s">
        <v>87</v>
      </c>
      <c r="F22" s="57" t="s">
        <v>87</v>
      </c>
      <c r="G22" s="58" t="s">
        <v>109</v>
      </c>
      <c r="H22" s="59">
        <f>H23</f>
        <v>2700.785</v>
      </c>
      <c r="I22" s="59">
        <f>I23</f>
        <v>0</v>
      </c>
      <c r="J22" s="60">
        <v>0</v>
      </c>
      <c r="K22" s="61">
        <f>K23</f>
        <v>2700.785</v>
      </c>
      <c r="L22" s="60">
        <v>0</v>
      </c>
      <c r="M22" s="61">
        <f>M23</f>
        <v>2700.785</v>
      </c>
      <c r="N22" s="63"/>
      <c r="O22" s="63"/>
      <c r="P22" s="59">
        <f>P23</f>
        <v>0</v>
      </c>
      <c r="Q22" s="61">
        <f>Q23</f>
        <v>2700.785</v>
      </c>
      <c r="R22" s="64">
        <v>0</v>
      </c>
      <c r="S22" s="64">
        <v>0</v>
      </c>
      <c r="T22" s="65">
        <f>T23</f>
        <v>2700.785</v>
      </c>
      <c r="U22" s="64">
        <v>0</v>
      </c>
      <c r="V22" s="65">
        <f>V23</f>
        <v>2700.785</v>
      </c>
      <c r="W22" s="64">
        <v>0</v>
      </c>
      <c r="X22" s="65">
        <f>X23</f>
        <v>2700.785</v>
      </c>
      <c r="Y22" s="64">
        <v>0</v>
      </c>
      <c r="Z22" s="65">
        <f>Z23</f>
        <v>2700.785</v>
      </c>
      <c r="AA22" s="64">
        <v>0</v>
      </c>
      <c r="AB22" s="65">
        <f>AB23</f>
        <v>2700.785</v>
      </c>
    </row>
    <row r="23" spans="1:28" ht="13.5" thickBot="1">
      <c r="A23" s="311"/>
      <c r="B23" s="79"/>
      <c r="C23" s="80"/>
      <c r="D23" s="81"/>
      <c r="E23" s="82">
        <v>3123</v>
      </c>
      <c r="F23" s="83">
        <v>6121</v>
      </c>
      <c r="G23" s="84" t="s">
        <v>92</v>
      </c>
      <c r="H23" s="85">
        <v>2700.785</v>
      </c>
      <c r="I23" s="85">
        <v>0</v>
      </c>
      <c r="J23" s="86">
        <v>0</v>
      </c>
      <c r="K23" s="87">
        <f>H23+J23</f>
        <v>2700.785</v>
      </c>
      <c r="L23" s="86">
        <v>0</v>
      </c>
      <c r="M23" s="87">
        <f>SUM(K23:L23)</f>
        <v>2700.785</v>
      </c>
      <c r="N23" s="88"/>
      <c r="O23" s="88"/>
      <c r="P23" s="85">
        <v>0</v>
      </c>
      <c r="Q23" s="87">
        <f>SUM(M23:P23)</f>
        <v>2700.785</v>
      </c>
      <c r="R23" s="89">
        <v>0</v>
      </c>
      <c r="S23" s="89">
        <v>0</v>
      </c>
      <c r="T23" s="90">
        <f>SUM(Q23:R23)</f>
        <v>2700.785</v>
      </c>
      <c r="U23" s="89">
        <v>0</v>
      </c>
      <c r="V23" s="90">
        <f>SUM(T23:U23)</f>
        <v>2700.785</v>
      </c>
      <c r="W23" s="89">
        <v>0</v>
      </c>
      <c r="X23" s="90">
        <f>SUM(V23:W23)</f>
        <v>2700.785</v>
      </c>
      <c r="Y23" s="89">
        <v>0</v>
      </c>
      <c r="Z23" s="90">
        <f>SUM(X23:Y23)</f>
        <v>2700.785</v>
      </c>
      <c r="AA23" s="89">
        <v>0</v>
      </c>
      <c r="AB23" s="90">
        <f>SUM(Z23:AA23)</f>
        <v>2700.785</v>
      </c>
    </row>
    <row r="24" spans="1:28" ht="12.75">
      <c r="A24" s="311"/>
      <c r="B24" s="53" t="s">
        <v>86</v>
      </c>
      <c r="C24" s="54" t="s">
        <v>110</v>
      </c>
      <c r="D24" s="55" t="s">
        <v>111</v>
      </c>
      <c r="E24" s="56" t="s">
        <v>87</v>
      </c>
      <c r="F24" s="57" t="s">
        <v>87</v>
      </c>
      <c r="G24" s="58" t="s">
        <v>112</v>
      </c>
      <c r="H24" s="59">
        <f aca="true" t="shared" si="5" ref="H24:N24">H25</f>
        <v>0</v>
      </c>
      <c r="I24" s="59">
        <f t="shared" si="5"/>
        <v>0</v>
      </c>
      <c r="J24" s="60">
        <f t="shared" si="5"/>
        <v>1000.944</v>
      </c>
      <c r="K24" s="61">
        <f t="shared" si="5"/>
        <v>1000.944</v>
      </c>
      <c r="L24" s="60">
        <f t="shared" si="5"/>
        <v>0</v>
      </c>
      <c r="M24" s="61">
        <f t="shared" si="5"/>
        <v>1000.944</v>
      </c>
      <c r="N24" s="91">
        <f t="shared" si="5"/>
        <v>39.976</v>
      </c>
      <c r="O24" s="91"/>
      <c r="P24" s="59">
        <f aca="true" t="shared" si="6" ref="P24:AB24">P25</f>
        <v>0</v>
      </c>
      <c r="Q24" s="61">
        <f t="shared" si="6"/>
        <v>1040.92</v>
      </c>
      <c r="R24" s="64">
        <f t="shared" si="6"/>
        <v>0</v>
      </c>
      <c r="S24" s="64">
        <f t="shared" si="6"/>
        <v>0</v>
      </c>
      <c r="T24" s="65">
        <f t="shared" si="6"/>
        <v>1040.92</v>
      </c>
      <c r="U24" s="64">
        <f t="shared" si="6"/>
        <v>0</v>
      </c>
      <c r="V24" s="65">
        <f t="shared" si="6"/>
        <v>1040.92</v>
      </c>
      <c r="W24" s="64">
        <f t="shared" si="6"/>
        <v>0</v>
      </c>
      <c r="X24" s="65">
        <f t="shared" si="6"/>
        <v>1040.92</v>
      </c>
      <c r="Y24" s="64">
        <f t="shared" si="6"/>
        <v>0</v>
      </c>
      <c r="Z24" s="65">
        <f t="shared" si="6"/>
        <v>1040.92</v>
      </c>
      <c r="AA24" s="64">
        <f t="shared" si="6"/>
        <v>0</v>
      </c>
      <c r="AB24" s="65">
        <f t="shared" si="6"/>
        <v>1040.92</v>
      </c>
    </row>
    <row r="25" spans="1:28" ht="13.5" thickBot="1">
      <c r="A25" s="312"/>
      <c r="B25" s="79"/>
      <c r="C25" s="80"/>
      <c r="D25" s="81"/>
      <c r="E25" s="82">
        <v>3122</v>
      </c>
      <c r="F25" s="83">
        <v>6121</v>
      </c>
      <c r="G25" s="84" t="s">
        <v>92</v>
      </c>
      <c r="H25" s="85">
        <v>0</v>
      </c>
      <c r="I25" s="85">
        <v>0</v>
      </c>
      <c r="J25" s="86">
        <v>1000.944</v>
      </c>
      <c r="K25" s="87">
        <f>H25+J25</f>
        <v>1000.944</v>
      </c>
      <c r="L25" s="86">
        <v>0</v>
      </c>
      <c r="M25" s="87">
        <f>SUM(K25:L25)</f>
        <v>1000.944</v>
      </c>
      <c r="N25" s="92">
        <v>39.976</v>
      </c>
      <c r="O25" s="92"/>
      <c r="P25" s="85">
        <v>0</v>
      </c>
      <c r="Q25" s="87">
        <f>M25+N25</f>
        <v>1040.92</v>
      </c>
      <c r="R25" s="89">
        <v>0</v>
      </c>
      <c r="S25" s="89">
        <v>0</v>
      </c>
      <c r="T25" s="90">
        <f>SUM(Q25:R25)</f>
        <v>1040.92</v>
      </c>
      <c r="U25" s="89">
        <v>0</v>
      </c>
      <c r="V25" s="90">
        <f>SUM(T25:U25)</f>
        <v>1040.92</v>
      </c>
      <c r="W25" s="89">
        <v>0</v>
      </c>
      <c r="X25" s="90">
        <f>SUM(V25:W25)</f>
        <v>1040.92</v>
      </c>
      <c r="Y25" s="89">
        <v>0</v>
      </c>
      <c r="Z25" s="90">
        <f>SUM(X25:Y25)</f>
        <v>1040.92</v>
      </c>
      <c r="AA25" s="89">
        <v>0</v>
      </c>
      <c r="AB25" s="90">
        <f>SUM(Z25:AA25)</f>
        <v>1040.92</v>
      </c>
    </row>
    <row r="26" spans="2:28" ht="12.75">
      <c r="B26" s="53" t="s">
        <v>86</v>
      </c>
      <c r="C26" s="54" t="s">
        <v>113</v>
      </c>
      <c r="D26" s="55" t="s">
        <v>114</v>
      </c>
      <c r="E26" s="56" t="s">
        <v>87</v>
      </c>
      <c r="F26" s="57" t="s">
        <v>87</v>
      </c>
      <c r="G26" s="58" t="s">
        <v>115</v>
      </c>
      <c r="H26" s="59">
        <f aca="true" t="shared" si="7" ref="H26:M26">H27</f>
        <v>0</v>
      </c>
      <c r="I26" s="59">
        <f t="shared" si="7"/>
        <v>0</v>
      </c>
      <c r="J26" s="60">
        <f t="shared" si="7"/>
        <v>0</v>
      </c>
      <c r="K26" s="61">
        <f t="shared" si="7"/>
        <v>0</v>
      </c>
      <c r="L26" s="60">
        <f t="shared" si="7"/>
        <v>0</v>
      </c>
      <c r="M26" s="61">
        <f t="shared" si="7"/>
        <v>0</v>
      </c>
      <c r="N26" s="63"/>
      <c r="O26" s="63"/>
      <c r="P26" s="59">
        <f aca="true" t="shared" si="8" ref="P26:AB26">P27</f>
        <v>3300</v>
      </c>
      <c r="Q26" s="61">
        <f t="shared" si="8"/>
        <v>4600</v>
      </c>
      <c r="R26" s="64">
        <f t="shared" si="8"/>
        <v>0</v>
      </c>
      <c r="S26" s="64">
        <f t="shared" si="8"/>
        <v>0</v>
      </c>
      <c r="T26" s="65">
        <f t="shared" si="8"/>
        <v>4600</v>
      </c>
      <c r="U26" s="64">
        <f t="shared" si="8"/>
        <v>14115.882</v>
      </c>
      <c r="V26" s="65">
        <f t="shared" si="8"/>
        <v>18715.881999999998</v>
      </c>
      <c r="W26" s="64">
        <f t="shared" si="8"/>
        <v>0</v>
      </c>
      <c r="X26" s="65">
        <f t="shared" si="8"/>
        <v>18715.881999999998</v>
      </c>
      <c r="Y26" s="64">
        <f t="shared" si="8"/>
        <v>0</v>
      </c>
      <c r="Z26" s="65">
        <f t="shared" si="8"/>
        <v>18715.881999999998</v>
      </c>
      <c r="AA26" s="64">
        <f t="shared" si="8"/>
        <v>0</v>
      </c>
      <c r="AB26" s="65">
        <f t="shared" si="8"/>
        <v>18715.881999999998</v>
      </c>
    </row>
    <row r="27" spans="2:28" ht="13.5" thickBot="1">
      <c r="B27" s="79"/>
      <c r="C27" s="80"/>
      <c r="D27" s="81"/>
      <c r="E27" s="82">
        <v>3121</v>
      </c>
      <c r="F27" s="83">
        <v>6121</v>
      </c>
      <c r="G27" s="84" t="s">
        <v>92</v>
      </c>
      <c r="H27" s="85">
        <v>0</v>
      </c>
      <c r="I27" s="85">
        <v>0</v>
      </c>
      <c r="J27" s="86">
        <v>0</v>
      </c>
      <c r="K27" s="87">
        <f>H27+J27</f>
        <v>0</v>
      </c>
      <c r="L27" s="86">
        <v>0</v>
      </c>
      <c r="M27" s="87">
        <f>SUM(K27:L27)</f>
        <v>0</v>
      </c>
      <c r="N27" s="88"/>
      <c r="O27" s="88"/>
      <c r="P27" s="85">
        <v>3300</v>
      </c>
      <c r="Q27" s="87">
        <v>4600</v>
      </c>
      <c r="R27" s="89">
        <v>0</v>
      </c>
      <c r="S27" s="89">
        <v>0</v>
      </c>
      <c r="T27" s="90">
        <f>SUM(Q27:R27)</f>
        <v>4600</v>
      </c>
      <c r="U27" s="89">
        <v>14115.882</v>
      </c>
      <c r="V27" s="90">
        <f>SUM(T27:U27)</f>
        <v>18715.881999999998</v>
      </c>
      <c r="W27" s="89">
        <v>0</v>
      </c>
      <c r="X27" s="90">
        <f>SUM(V27:W27)</f>
        <v>18715.881999999998</v>
      </c>
      <c r="Y27" s="89">
        <v>0</v>
      </c>
      <c r="Z27" s="90">
        <f>SUM(X27:Y27)</f>
        <v>18715.881999999998</v>
      </c>
      <c r="AA27" s="89">
        <v>0</v>
      </c>
      <c r="AB27" s="90">
        <f>SUM(Z27:AA27)</f>
        <v>18715.881999999998</v>
      </c>
    </row>
    <row r="28" spans="2:28" ht="12.75">
      <c r="B28" s="53" t="s">
        <v>86</v>
      </c>
      <c r="C28" s="54" t="s">
        <v>116</v>
      </c>
      <c r="D28" s="55" t="s">
        <v>117</v>
      </c>
      <c r="E28" s="56" t="s">
        <v>87</v>
      </c>
      <c r="F28" s="57" t="s">
        <v>87</v>
      </c>
      <c r="G28" s="58" t="s">
        <v>118</v>
      </c>
      <c r="H28" s="59">
        <f aca="true" t="shared" si="9" ref="H28:M28">H29</f>
        <v>0</v>
      </c>
      <c r="I28" s="59">
        <f t="shared" si="9"/>
        <v>0</v>
      </c>
      <c r="J28" s="60">
        <f t="shared" si="9"/>
        <v>0</v>
      </c>
      <c r="K28" s="61">
        <f t="shared" si="9"/>
        <v>0</v>
      </c>
      <c r="L28" s="60">
        <f t="shared" si="9"/>
        <v>0</v>
      </c>
      <c r="M28" s="61">
        <f t="shared" si="9"/>
        <v>0</v>
      </c>
      <c r="N28" s="63"/>
      <c r="O28" s="63"/>
      <c r="P28" s="59">
        <f aca="true" t="shared" si="10" ref="P28:AB28">P29</f>
        <v>400</v>
      </c>
      <c r="Q28" s="61">
        <f t="shared" si="10"/>
        <v>400</v>
      </c>
      <c r="R28" s="64">
        <f t="shared" si="10"/>
        <v>0</v>
      </c>
      <c r="S28" s="64">
        <f t="shared" si="10"/>
        <v>0</v>
      </c>
      <c r="T28" s="65">
        <f t="shared" si="10"/>
        <v>400</v>
      </c>
      <c r="U28" s="64">
        <f t="shared" si="10"/>
        <v>181.761</v>
      </c>
      <c r="V28" s="65">
        <f t="shared" si="10"/>
        <v>581.761</v>
      </c>
      <c r="W28" s="64">
        <f t="shared" si="10"/>
        <v>0</v>
      </c>
      <c r="X28" s="65">
        <f t="shared" si="10"/>
        <v>581.761</v>
      </c>
      <c r="Y28" s="64">
        <f t="shared" si="10"/>
        <v>0</v>
      </c>
      <c r="Z28" s="65">
        <f t="shared" si="10"/>
        <v>581.761</v>
      </c>
      <c r="AA28" s="64">
        <f t="shared" si="10"/>
        <v>0</v>
      </c>
      <c r="AB28" s="65">
        <f t="shared" si="10"/>
        <v>581.761</v>
      </c>
    </row>
    <row r="29" spans="2:28" ht="13.5" thickBot="1">
      <c r="B29" s="79"/>
      <c r="C29" s="80"/>
      <c r="D29" s="81"/>
      <c r="E29" s="82">
        <v>3122</v>
      </c>
      <c r="F29" s="83">
        <v>6121</v>
      </c>
      <c r="G29" s="84" t="s">
        <v>92</v>
      </c>
      <c r="H29" s="85">
        <v>0</v>
      </c>
      <c r="I29" s="85">
        <v>0</v>
      </c>
      <c r="J29" s="86">
        <v>0</v>
      </c>
      <c r="K29" s="87">
        <f>H29+J29</f>
        <v>0</v>
      </c>
      <c r="L29" s="86">
        <v>0</v>
      </c>
      <c r="M29" s="87">
        <f>SUM(K29:L29)</f>
        <v>0</v>
      </c>
      <c r="N29" s="88"/>
      <c r="O29" s="88"/>
      <c r="P29" s="85">
        <v>400</v>
      </c>
      <c r="Q29" s="87">
        <f>SUM(M29:P29)</f>
        <v>400</v>
      </c>
      <c r="R29" s="89">
        <v>0</v>
      </c>
      <c r="S29" s="89">
        <v>0</v>
      </c>
      <c r="T29" s="90">
        <f>SUM(Q29:R29)</f>
        <v>400</v>
      </c>
      <c r="U29" s="89">
        <v>181.761</v>
      </c>
      <c r="V29" s="90">
        <f>SUM(T29:U29)</f>
        <v>581.761</v>
      </c>
      <c r="W29" s="89">
        <v>0</v>
      </c>
      <c r="X29" s="90">
        <f>SUM(V29:W29)</f>
        <v>581.761</v>
      </c>
      <c r="Y29" s="89">
        <v>0</v>
      </c>
      <c r="Z29" s="90">
        <f>SUM(X29:Y29)</f>
        <v>581.761</v>
      </c>
      <c r="AA29" s="89">
        <v>0</v>
      </c>
      <c r="AB29" s="90">
        <f>SUM(Z29:AA29)</f>
        <v>581.761</v>
      </c>
    </row>
    <row r="30" spans="2:28" ht="12.75">
      <c r="B30" s="53" t="s">
        <v>86</v>
      </c>
      <c r="C30" s="54" t="s">
        <v>119</v>
      </c>
      <c r="D30" s="55" t="s">
        <v>120</v>
      </c>
      <c r="E30" s="56" t="s">
        <v>87</v>
      </c>
      <c r="F30" s="57" t="s">
        <v>87</v>
      </c>
      <c r="G30" s="58" t="s">
        <v>121</v>
      </c>
      <c r="H30" s="59">
        <f aca="true" t="shared" si="11" ref="H30:M30">H31</f>
        <v>0</v>
      </c>
      <c r="I30" s="59">
        <f t="shared" si="11"/>
        <v>0</v>
      </c>
      <c r="J30" s="60">
        <f t="shared" si="11"/>
        <v>0</v>
      </c>
      <c r="K30" s="61">
        <f t="shared" si="11"/>
        <v>0</v>
      </c>
      <c r="L30" s="60">
        <f t="shared" si="11"/>
        <v>0</v>
      </c>
      <c r="M30" s="61">
        <f t="shared" si="11"/>
        <v>0</v>
      </c>
      <c r="N30" s="63"/>
      <c r="O30" s="63"/>
      <c r="P30" s="59">
        <f aca="true" t="shared" si="12" ref="P30:AB30">P31</f>
        <v>800</v>
      </c>
      <c r="Q30" s="61">
        <f t="shared" si="12"/>
        <v>800</v>
      </c>
      <c r="R30" s="64">
        <f t="shared" si="12"/>
        <v>0</v>
      </c>
      <c r="S30" s="64">
        <f t="shared" si="12"/>
        <v>0</v>
      </c>
      <c r="T30" s="65">
        <f t="shared" si="12"/>
        <v>800</v>
      </c>
      <c r="U30" s="64">
        <f t="shared" si="12"/>
        <v>0</v>
      </c>
      <c r="V30" s="65">
        <f t="shared" si="12"/>
        <v>800</v>
      </c>
      <c r="W30" s="64">
        <f t="shared" si="12"/>
        <v>0</v>
      </c>
      <c r="X30" s="65">
        <f t="shared" si="12"/>
        <v>800</v>
      </c>
      <c r="Y30" s="64">
        <f t="shared" si="12"/>
        <v>586.422</v>
      </c>
      <c r="Z30" s="65">
        <f t="shared" si="12"/>
        <v>1386.422</v>
      </c>
      <c r="AA30" s="64">
        <f t="shared" si="12"/>
        <v>0</v>
      </c>
      <c r="AB30" s="65">
        <f t="shared" si="12"/>
        <v>1386.422</v>
      </c>
    </row>
    <row r="31" spans="2:28" ht="13.5" thickBot="1">
      <c r="B31" s="79"/>
      <c r="C31" s="80"/>
      <c r="D31" s="81"/>
      <c r="E31" s="82">
        <v>3122</v>
      </c>
      <c r="F31" s="83">
        <v>6121</v>
      </c>
      <c r="G31" s="84" t="s">
        <v>92</v>
      </c>
      <c r="H31" s="85">
        <v>0</v>
      </c>
      <c r="I31" s="85">
        <v>0</v>
      </c>
      <c r="J31" s="86">
        <v>0</v>
      </c>
      <c r="K31" s="87">
        <f>H31+J31</f>
        <v>0</v>
      </c>
      <c r="L31" s="86">
        <v>0</v>
      </c>
      <c r="M31" s="87">
        <f>SUM(K31:L31)</f>
        <v>0</v>
      </c>
      <c r="N31" s="88"/>
      <c r="O31" s="88"/>
      <c r="P31" s="85">
        <v>800</v>
      </c>
      <c r="Q31" s="87">
        <f>SUM(M31:P31)</f>
        <v>800</v>
      </c>
      <c r="R31" s="89">
        <v>0</v>
      </c>
      <c r="S31" s="89">
        <v>0</v>
      </c>
      <c r="T31" s="90">
        <f>SUM(Q31:R31)</f>
        <v>800</v>
      </c>
      <c r="U31" s="89">
        <v>0</v>
      </c>
      <c r="V31" s="90">
        <f>SUM(T31:U31)</f>
        <v>800</v>
      </c>
      <c r="W31" s="89">
        <v>0</v>
      </c>
      <c r="X31" s="90">
        <f>SUM(V31:W31)</f>
        <v>800</v>
      </c>
      <c r="Y31" s="89">
        <v>586.422</v>
      </c>
      <c r="Z31" s="90">
        <f>SUM(X31:Y31)</f>
        <v>1386.422</v>
      </c>
      <c r="AA31" s="89">
        <v>0</v>
      </c>
      <c r="AB31" s="90">
        <f>SUM(Z31:AA31)</f>
        <v>1386.422</v>
      </c>
    </row>
    <row r="32" spans="2:28" ht="12.75">
      <c r="B32" s="53" t="s">
        <v>86</v>
      </c>
      <c r="C32" s="54" t="s">
        <v>122</v>
      </c>
      <c r="D32" s="55" t="s">
        <v>123</v>
      </c>
      <c r="E32" s="56" t="s">
        <v>87</v>
      </c>
      <c r="F32" s="57" t="s">
        <v>87</v>
      </c>
      <c r="G32" s="58" t="s">
        <v>124</v>
      </c>
      <c r="H32" s="59">
        <f aca="true" t="shared" si="13" ref="H32:M32">H33</f>
        <v>0</v>
      </c>
      <c r="I32" s="59">
        <f t="shared" si="13"/>
        <v>0</v>
      </c>
      <c r="J32" s="60">
        <f t="shared" si="13"/>
        <v>0</v>
      </c>
      <c r="K32" s="61">
        <f t="shared" si="13"/>
        <v>0</v>
      </c>
      <c r="L32" s="60">
        <f t="shared" si="13"/>
        <v>0</v>
      </c>
      <c r="M32" s="61">
        <f t="shared" si="13"/>
        <v>0</v>
      </c>
      <c r="N32" s="63"/>
      <c r="O32" s="63"/>
      <c r="P32" s="59">
        <f aca="true" t="shared" si="14" ref="P32:AB32">P33</f>
        <v>2200</v>
      </c>
      <c r="Q32" s="61">
        <f t="shared" si="14"/>
        <v>2200</v>
      </c>
      <c r="R32" s="64">
        <f t="shared" si="14"/>
        <v>0</v>
      </c>
      <c r="S32" s="64">
        <f t="shared" si="14"/>
        <v>0</v>
      </c>
      <c r="T32" s="65">
        <f t="shared" si="14"/>
        <v>2200</v>
      </c>
      <c r="U32" s="64">
        <f t="shared" si="14"/>
        <v>0</v>
      </c>
      <c r="V32" s="65">
        <f t="shared" si="14"/>
        <v>2200</v>
      </c>
      <c r="W32" s="64">
        <f t="shared" si="14"/>
        <v>0</v>
      </c>
      <c r="X32" s="65">
        <f t="shared" si="14"/>
        <v>2200</v>
      </c>
      <c r="Y32" s="64">
        <f t="shared" si="14"/>
        <v>0</v>
      </c>
      <c r="Z32" s="65">
        <f t="shared" si="14"/>
        <v>2200</v>
      </c>
      <c r="AA32" s="64">
        <f t="shared" si="14"/>
        <v>0</v>
      </c>
      <c r="AB32" s="65">
        <f t="shared" si="14"/>
        <v>2200</v>
      </c>
    </row>
    <row r="33" spans="2:28" ht="13.5" thickBot="1">
      <c r="B33" s="79"/>
      <c r="C33" s="80"/>
      <c r="D33" s="81"/>
      <c r="E33" s="82">
        <v>3123</v>
      </c>
      <c r="F33" s="83">
        <v>6121</v>
      </c>
      <c r="G33" s="84" t="s">
        <v>92</v>
      </c>
      <c r="H33" s="85">
        <v>0</v>
      </c>
      <c r="I33" s="85">
        <v>0</v>
      </c>
      <c r="J33" s="86">
        <v>0</v>
      </c>
      <c r="K33" s="87">
        <f>H33+J33</f>
        <v>0</v>
      </c>
      <c r="L33" s="86">
        <v>0</v>
      </c>
      <c r="M33" s="87">
        <f>SUM(K33:L33)</f>
        <v>0</v>
      </c>
      <c r="N33" s="88"/>
      <c r="O33" s="88"/>
      <c r="P33" s="85">
        <v>2200</v>
      </c>
      <c r="Q33" s="87">
        <f>SUM(M33:P33)</f>
        <v>2200</v>
      </c>
      <c r="R33" s="89">
        <v>0</v>
      </c>
      <c r="S33" s="89">
        <v>0</v>
      </c>
      <c r="T33" s="90">
        <f>SUM(Q33:R33)</f>
        <v>2200</v>
      </c>
      <c r="U33" s="89">
        <v>0</v>
      </c>
      <c r="V33" s="90">
        <f>SUM(T33:U33)</f>
        <v>2200</v>
      </c>
      <c r="W33" s="89">
        <v>0</v>
      </c>
      <c r="X33" s="90">
        <f>SUM(V33:W33)</f>
        <v>2200</v>
      </c>
      <c r="Y33" s="89">
        <v>0</v>
      </c>
      <c r="Z33" s="90">
        <f>SUM(X33:Y33)</f>
        <v>2200</v>
      </c>
      <c r="AA33" s="89">
        <v>0</v>
      </c>
      <c r="AB33" s="90">
        <f>SUM(Z33:AA33)</f>
        <v>2200</v>
      </c>
    </row>
    <row r="34" spans="2:28" ht="12.75">
      <c r="B34" s="53" t="s">
        <v>86</v>
      </c>
      <c r="C34" s="54" t="s">
        <v>125</v>
      </c>
      <c r="D34" s="55" t="s">
        <v>111</v>
      </c>
      <c r="E34" s="56" t="s">
        <v>87</v>
      </c>
      <c r="F34" s="57" t="s">
        <v>87</v>
      </c>
      <c r="G34" s="58" t="s">
        <v>126</v>
      </c>
      <c r="H34" s="59">
        <f aca="true" t="shared" si="15" ref="H34:M34">H35</f>
        <v>0</v>
      </c>
      <c r="I34" s="59">
        <f t="shared" si="15"/>
        <v>0</v>
      </c>
      <c r="J34" s="60">
        <f t="shared" si="15"/>
        <v>0</v>
      </c>
      <c r="K34" s="61">
        <f t="shared" si="15"/>
        <v>0</v>
      </c>
      <c r="L34" s="60">
        <f t="shared" si="15"/>
        <v>0</v>
      </c>
      <c r="M34" s="61">
        <f t="shared" si="15"/>
        <v>0</v>
      </c>
      <c r="N34" s="63"/>
      <c r="O34" s="63">
        <f aca="true" t="shared" si="16" ref="O34:AB34">O35</f>
        <v>475</v>
      </c>
      <c r="P34" s="59">
        <f t="shared" si="16"/>
        <v>0</v>
      </c>
      <c r="Q34" s="61">
        <f t="shared" si="16"/>
        <v>475</v>
      </c>
      <c r="R34" s="64">
        <f t="shared" si="16"/>
        <v>0</v>
      </c>
      <c r="S34" s="64">
        <f t="shared" si="16"/>
        <v>0</v>
      </c>
      <c r="T34" s="65">
        <f t="shared" si="16"/>
        <v>475</v>
      </c>
      <c r="U34" s="64">
        <f t="shared" si="16"/>
        <v>0</v>
      </c>
      <c r="V34" s="65">
        <f t="shared" si="16"/>
        <v>475</v>
      </c>
      <c r="W34" s="64">
        <f t="shared" si="16"/>
        <v>0</v>
      </c>
      <c r="X34" s="65">
        <f t="shared" si="16"/>
        <v>475</v>
      </c>
      <c r="Y34" s="64">
        <f t="shared" si="16"/>
        <v>3486.775</v>
      </c>
      <c r="Z34" s="65">
        <f t="shared" si="16"/>
        <v>3961.775</v>
      </c>
      <c r="AA34" s="64">
        <f t="shared" si="16"/>
        <v>0</v>
      </c>
      <c r="AB34" s="65">
        <f t="shared" si="16"/>
        <v>3961.775</v>
      </c>
    </row>
    <row r="35" spans="2:28" ht="13.5" thickBot="1">
      <c r="B35" s="79"/>
      <c r="C35" s="80"/>
      <c r="D35" s="81"/>
      <c r="E35" s="82">
        <v>4357</v>
      </c>
      <c r="F35" s="83">
        <v>6121</v>
      </c>
      <c r="G35" s="84" t="s">
        <v>92</v>
      </c>
      <c r="H35" s="85">
        <v>0</v>
      </c>
      <c r="I35" s="85">
        <v>0</v>
      </c>
      <c r="J35" s="86">
        <v>0</v>
      </c>
      <c r="K35" s="87">
        <f>H35+J35</f>
        <v>0</v>
      </c>
      <c r="L35" s="86">
        <v>0</v>
      </c>
      <c r="M35" s="87">
        <f>SUM(K35:L35)</f>
        <v>0</v>
      </c>
      <c r="N35" s="88"/>
      <c r="O35" s="88">
        <v>475</v>
      </c>
      <c r="P35" s="85">
        <v>0</v>
      </c>
      <c r="Q35" s="87">
        <f>M35+O35</f>
        <v>475</v>
      </c>
      <c r="R35" s="89">
        <v>0</v>
      </c>
      <c r="S35" s="89">
        <v>0</v>
      </c>
      <c r="T35" s="90">
        <f>SUM(Q35:R35)</f>
        <v>475</v>
      </c>
      <c r="U35" s="89">
        <v>0</v>
      </c>
      <c r="V35" s="90">
        <f>SUM(T35:U35)</f>
        <v>475</v>
      </c>
      <c r="W35" s="89">
        <v>0</v>
      </c>
      <c r="X35" s="90">
        <f>SUM(V35:W35)</f>
        <v>475</v>
      </c>
      <c r="Y35" s="89">
        <v>3486.775</v>
      </c>
      <c r="Z35" s="90">
        <f>SUM(X35:Y35)</f>
        <v>3961.775</v>
      </c>
      <c r="AA35" s="89">
        <v>0</v>
      </c>
      <c r="AB35" s="90">
        <f>SUM(Z35:AA35)</f>
        <v>3961.775</v>
      </c>
    </row>
    <row r="36" spans="2:28" ht="12.75">
      <c r="B36" s="53" t="s">
        <v>86</v>
      </c>
      <c r="C36" s="54" t="s">
        <v>127</v>
      </c>
      <c r="D36" s="55" t="s">
        <v>128</v>
      </c>
      <c r="E36" s="56" t="s">
        <v>87</v>
      </c>
      <c r="F36" s="57" t="s">
        <v>87</v>
      </c>
      <c r="G36" s="58" t="s">
        <v>129</v>
      </c>
      <c r="H36" s="59">
        <f aca="true" t="shared" si="17" ref="H36:M36">H37</f>
        <v>0</v>
      </c>
      <c r="I36" s="59">
        <f t="shared" si="17"/>
        <v>0</v>
      </c>
      <c r="J36" s="60">
        <f t="shared" si="17"/>
        <v>0</v>
      </c>
      <c r="K36" s="61">
        <f t="shared" si="17"/>
        <v>0</v>
      </c>
      <c r="L36" s="60">
        <f t="shared" si="17"/>
        <v>0</v>
      </c>
      <c r="M36" s="61">
        <f t="shared" si="17"/>
        <v>0</v>
      </c>
      <c r="N36" s="63"/>
      <c r="O36" s="63">
        <f aca="true" t="shared" si="18" ref="O36:AB36">O37</f>
        <v>475</v>
      </c>
      <c r="P36" s="59">
        <f t="shared" si="18"/>
        <v>0</v>
      </c>
      <c r="Q36" s="61">
        <f t="shared" si="18"/>
        <v>0</v>
      </c>
      <c r="R36" s="64">
        <f t="shared" si="18"/>
        <v>53.8</v>
      </c>
      <c r="S36" s="64">
        <f t="shared" si="18"/>
        <v>0</v>
      </c>
      <c r="T36" s="65">
        <f t="shared" si="18"/>
        <v>53.8</v>
      </c>
      <c r="U36" s="64">
        <f t="shared" si="18"/>
        <v>0</v>
      </c>
      <c r="V36" s="65">
        <f t="shared" si="18"/>
        <v>53.8</v>
      </c>
      <c r="W36" s="64">
        <f t="shared" si="18"/>
        <v>0</v>
      </c>
      <c r="X36" s="65">
        <f t="shared" si="18"/>
        <v>53.8</v>
      </c>
      <c r="Y36" s="64">
        <f t="shared" si="18"/>
        <v>0</v>
      </c>
      <c r="Z36" s="65">
        <f t="shared" si="18"/>
        <v>53.8</v>
      </c>
      <c r="AA36" s="64">
        <f t="shared" si="18"/>
        <v>0</v>
      </c>
      <c r="AB36" s="65">
        <f t="shared" si="18"/>
        <v>53.8</v>
      </c>
    </row>
    <row r="37" spans="2:28" ht="13.5" thickBot="1">
      <c r="B37" s="79"/>
      <c r="C37" s="80"/>
      <c r="D37" s="81"/>
      <c r="E37" s="82">
        <v>3322</v>
      </c>
      <c r="F37" s="83">
        <v>5171</v>
      </c>
      <c r="G37" s="84" t="s">
        <v>92</v>
      </c>
      <c r="H37" s="85">
        <v>0</v>
      </c>
      <c r="I37" s="85">
        <v>0</v>
      </c>
      <c r="J37" s="86">
        <v>0</v>
      </c>
      <c r="K37" s="87">
        <f>H37+J37</f>
        <v>0</v>
      </c>
      <c r="L37" s="86">
        <v>0</v>
      </c>
      <c r="M37" s="87">
        <f>SUM(K37:L37)</f>
        <v>0</v>
      </c>
      <c r="N37" s="88"/>
      <c r="O37" s="88">
        <v>475</v>
      </c>
      <c r="P37" s="85">
        <v>0</v>
      </c>
      <c r="Q37" s="87">
        <v>0</v>
      </c>
      <c r="R37" s="89">
        <v>53.8</v>
      </c>
      <c r="S37" s="89">
        <v>0</v>
      </c>
      <c r="T37" s="90">
        <f>SUM(Q37:R37)</f>
        <v>53.8</v>
      </c>
      <c r="U37" s="89">
        <v>0</v>
      </c>
      <c r="V37" s="90">
        <f>SUM(T37:U37)</f>
        <v>53.8</v>
      </c>
      <c r="W37" s="89">
        <v>0</v>
      </c>
      <c r="X37" s="90">
        <f>SUM(V37:W37)</f>
        <v>53.8</v>
      </c>
      <c r="Y37" s="89">
        <v>0</v>
      </c>
      <c r="Z37" s="90">
        <f>SUM(X37:Y37)</f>
        <v>53.8</v>
      </c>
      <c r="AA37" s="89">
        <v>0</v>
      </c>
      <c r="AB37" s="90">
        <f>SUM(Z37:AA37)</f>
        <v>53.8</v>
      </c>
    </row>
    <row r="38" spans="2:28" ht="12.75">
      <c r="B38" s="53" t="s">
        <v>86</v>
      </c>
      <c r="C38" s="54" t="s">
        <v>130</v>
      </c>
      <c r="D38" s="55" t="s">
        <v>131</v>
      </c>
      <c r="E38" s="56" t="s">
        <v>87</v>
      </c>
      <c r="F38" s="57" t="s">
        <v>87</v>
      </c>
      <c r="G38" s="58" t="s">
        <v>132</v>
      </c>
      <c r="H38" s="59">
        <f aca="true" t="shared" si="19" ref="H38:M38">H39</f>
        <v>0</v>
      </c>
      <c r="I38" s="59">
        <f t="shared" si="19"/>
        <v>0</v>
      </c>
      <c r="J38" s="60">
        <f t="shared" si="19"/>
        <v>0</v>
      </c>
      <c r="K38" s="61">
        <f t="shared" si="19"/>
        <v>0</v>
      </c>
      <c r="L38" s="60">
        <f t="shared" si="19"/>
        <v>0</v>
      </c>
      <c r="M38" s="61">
        <f t="shared" si="19"/>
        <v>0</v>
      </c>
      <c r="N38" s="63"/>
      <c r="O38" s="63">
        <f aca="true" t="shared" si="20" ref="O38:AB38">O39</f>
        <v>475</v>
      </c>
      <c r="P38" s="59">
        <f t="shared" si="20"/>
        <v>0</v>
      </c>
      <c r="Q38" s="61">
        <f t="shared" si="20"/>
        <v>0</v>
      </c>
      <c r="R38" s="64">
        <f t="shared" si="20"/>
        <v>0</v>
      </c>
      <c r="S38" s="64">
        <f t="shared" si="20"/>
        <v>199.998</v>
      </c>
      <c r="T38" s="65">
        <f t="shared" si="20"/>
        <v>199.998</v>
      </c>
      <c r="U38" s="64">
        <f t="shared" si="20"/>
        <v>0</v>
      </c>
      <c r="V38" s="65">
        <f t="shared" si="20"/>
        <v>199.998</v>
      </c>
      <c r="W38" s="64">
        <f t="shared" si="20"/>
        <v>0</v>
      </c>
      <c r="X38" s="65">
        <f t="shared" si="20"/>
        <v>199.998</v>
      </c>
      <c r="Y38" s="64">
        <f t="shared" si="20"/>
        <v>0</v>
      </c>
      <c r="Z38" s="65">
        <f t="shared" si="20"/>
        <v>199.998</v>
      </c>
      <c r="AA38" s="64">
        <f t="shared" si="20"/>
        <v>0</v>
      </c>
      <c r="AB38" s="65">
        <f t="shared" si="20"/>
        <v>199.998</v>
      </c>
    </row>
    <row r="39" spans="2:28" ht="13.5" thickBot="1">
      <c r="B39" s="79"/>
      <c r="C39" s="80"/>
      <c r="D39" s="81"/>
      <c r="E39" s="82">
        <v>3122</v>
      </c>
      <c r="F39" s="83">
        <v>6121</v>
      </c>
      <c r="G39" s="84" t="s">
        <v>92</v>
      </c>
      <c r="H39" s="85">
        <v>0</v>
      </c>
      <c r="I39" s="85">
        <v>0</v>
      </c>
      <c r="J39" s="86">
        <v>0</v>
      </c>
      <c r="K39" s="87">
        <f>H39+J39</f>
        <v>0</v>
      </c>
      <c r="L39" s="86">
        <v>0</v>
      </c>
      <c r="M39" s="87">
        <f>SUM(K39:L39)</f>
        <v>0</v>
      </c>
      <c r="N39" s="88"/>
      <c r="O39" s="88">
        <v>475</v>
      </c>
      <c r="P39" s="85">
        <v>0</v>
      </c>
      <c r="Q39" s="87">
        <v>0</v>
      </c>
      <c r="R39" s="89">
        <v>0</v>
      </c>
      <c r="S39" s="89">
        <v>199.998</v>
      </c>
      <c r="T39" s="90">
        <f>R39+S39</f>
        <v>199.998</v>
      </c>
      <c r="U39" s="89">
        <v>0</v>
      </c>
      <c r="V39" s="90">
        <f>SUM(T39:U39)</f>
        <v>199.998</v>
      </c>
      <c r="W39" s="89">
        <v>0</v>
      </c>
      <c r="X39" s="90">
        <f>SUM(V39:W39)</f>
        <v>199.998</v>
      </c>
      <c r="Y39" s="89">
        <v>0</v>
      </c>
      <c r="Z39" s="90">
        <f>SUM(X39:Y39)</f>
        <v>199.998</v>
      </c>
      <c r="AA39" s="89">
        <v>0</v>
      </c>
      <c r="AB39" s="90">
        <f>SUM(Z39:AA39)</f>
        <v>199.998</v>
      </c>
    </row>
    <row r="40" spans="2:28" ht="12.75">
      <c r="B40" s="53" t="s">
        <v>86</v>
      </c>
      <c r="C40" s="54" t="s">
        <v>133</v>
      </c>
      <c r="D40" s="55" t="s">
        <v>90</v>
      </c>
      <c r="E40" s="56" t="s">
        <v>87</v>
      </c>
      <c r="F40" s="57" t="s">
        <v>87</v>
      </c>
      <c r="G40" s="58" t="s">
        <v>134</v>
      </c>
      <c r="H40" s="59">
        <f aca="true" t="shared" si="21" ref="H40:M40">H41</f>
        <v>0</v>
      </c>
      <c r="I40" s="59">
        <f t="shared" si="21"/>
        <v>0</v>
      </c>
      <c r="J40" s="60">
        <f t="shared" si="21"/>
        <v>0</v>
      </c>
      <c r="K40" s="61">
        <f t="shared" si="21"/>
        <v>0</v>
      </c>
      <c r="L40" s="60">
        <f t="shared" si="21"/>
        <v>0</v>
      </c>
      <c r="M40" s="61">
        <f t="shared" si="21"/>
        <v>0</v>
      </c>
      <c r="N40" s="63"/>
      <c r="O40" s="63">
        <f aca="true" t="shared" si="22" ref="O40:AB40">O41</f>
        <v>475</v>
      </c>
      <c r="P40" s="59">
        <f t="shared" si="22"/>
        <v>0</v>
      </c>
      <c r="Q40" s="61">
        <f t="shared" si="22"/>
        <v>0</v>
      </c>
      <c r="R40" s="64">
        <f t="shared" si="22"/>
        <v>0</v>
      </c>
      <c r="S40" s="64">
        <f t="shared" si="22"/>
        <v>894.64</v>
      </c>
      <c r="T40" s="65">
        <f t="shared" si="22"/>
        <v>894.64</v>
      </c>
      <c r="U40" s="64">
        <f t="shared" si="22"/>
        <v>0</v>
      </c>
      <c r="V40" s="65">
        <f t="shared" si="22"/>
        <v>894.64</v>
      </c>
      <c r="W40" s="64">
        <f t="shared" si="22"/>
        <v>0</v>
      </c>
      <c r="X40" s="65">
        <f t="shared" si="22"/>
        <v>894.64</v>
      </c>
      <c r="Y40" s="64">
        <f t="shared" si="22"/>
        <v>0</v>
      </c>
      <c r="Z40" s="65">
        <f t="shared" si="22"/>
        <v>894.64</v>
      </c>
      <c r="AA40" s="64">
        <f t="shared" si="22"/>
        <v>0</v>
      </c>
      <c r="AB40" s="65">
        <f t="shared" si="22"/>
        <v>894.64</v>
      </c>
    </row>
    <row r="41" spans="2:28" ht="13.5" thickBot="1">
      <c r="B41" s="79"/>
      <c r="C41" s="80"/>
      <c r="D41" s="81"/>
      <c r="E41" s="82">
        <v>4357</v>
      </c>
      <c r="F41" s="83">
        <v>6121</v>
      </c>
      <c r="G41" s="84" t="s">
        <v>92</v>
      </c>
      <c r="H41" s="85">
        <v>0</v>
      </c>
      <c r="I41" s="85">
        <v>0</v>
      </c>
      <c r="J41" s="86">
        <v>0</v>
      </c>
      <c r="K41" s="87">
        <f>H41+J41</f>
        <v>0</v>
      </c>
      <c r="L41" s="86">
        <v>0</v>
      </c>
      <c r="M41" s="87">
        <f>SUM(K41:L41)</f>
        <v>0</v>
      </c>
      <c r="N41" s="88"/>
      <c r="O41" s="88">
        <v>475</v>
      </c>
      <c r="P41" s="85">
        <v>0</v>
      </c>
      <c r="Q41" s="87">
        <v>0</v>
      </c>
      <c r="R41" s="89">
        <v>0</v>
      </c>
      <c r="S41" s="89">
        <v>894.64</v>
      </c>
      <c r="T41" s="90">
        <f>R41+S41</f>
        <v>894.64</v>
      </c>
      <c r="U41" s="89">
        <v>0</v>
      </c>
      <c r="V41" s="90">
        <f>SUM(T41:U41)</f>
        <v>894.64</v>
      </c>
      <c r="W41" s="89">
        <v>0</v>
      </c>
      <c r="X41" s="90">
        <f>SUM(V41:W41)</f>
        <v>894.64</v>
      </c>
      <c r="Y41" s="89">
        <v>0</v>
      </c>
      <c r="Z41" s="90">
        <f>SUM(X41:Y41)</f>
        <v>894.64</v>
      </c>
      <c r="AA41" s="89">
        <v>0</v>
      </c>
      <c r="AB41" s="90">
        <f>SUM(Z41:AA41)</f>
        <v>894.64</v>
      </c>
    </row>
    <row r="42" spans="2:28" ht="12.75">
      <c r="B42" s="53" t="s">
        <v>86</v>
      </c>
      <c r="C42" s="54" t="s">
        <v>135</v>
      </c>
      <c r="D42" s="55" t="s">
        <v>136</v>
      </c>
      <c r="E42" s="56" t="s">
        <v>87</v>
      </c>
      <c r="F42" s="57" t="s">
        <v>87</v>
      </c>
      <c r="G42" s="58" t="s">
        <v>137</v>
      </c>
      <c r="H42" s="59">
        <f aca="true" t="shared" si="23" ref="H42:M48">H43</f>
        <v>0</v>
      </c>
      <c r="I42" s="59">
        <f t="shared" si="23"/>
        <v>0</v>
      </c>
      <c r="J42" s="60">
        <f t="shared" si="23"/>
        <v>0</v>
      </c>
      <c r="K42" s="61">
        <f t="shared" si="23"/>
        <v>0</v>
      </c>
      <c r="L42" s="60">
        <f t="shared" si="23"/>
        <v>0</v>
      </c>
      <c r="M42" s="61">
        <f t="shared" si="23"/>
        <v>0</v>
      </c>
      <c r="N42" s="63"/>
      <c r="O42" s="63">
        <f aca="true" t="shared" si="24" ref="O42:AB48">O43</f>
        <v>475</v>
      </c>
      <c r="P42" s="59">
        <f t="shared" si="24"/>
        <v>0</v>
      </c>
      <c r="Q42" s="61">
        <f t="shared" si="24"/>
        <v>0</v>
      </c>
      <c r="R42" s="64">
        <f t="shared" si="24"/>
        <v>0</v>
      </c>
      <c r="S42" s="64">
        <f t="shared" si="24"/>
        <v>0</v>
      </c>
      <c r="T42" s="65">
        <f t="shared" si="24"/>
        <v>0</v>
      </c>
      <c r="U42" s="64">
        <f t="shared" si="24"/>
        <v>493.513</v>
      </c>
      <c r="V42" s="65">
        <f t="shared" si="24"/>
        <v>493.513</v>
      </c>
      <c r="W42" s="64">
        <f t="shared" si="24"/>
        <v>0</v>
      </c>
      <c r="X42" s="65">
        <f t="shared" si="24"/>
        <v>493.513</v>
      </c>
      <c r="Y42" s="64">
        <f t="shared" si="24"/>
        <v>0</v>
      </c>
      <c r="Z42" s="65">
        <f t="shared" si="24"/>
        <v>493.513</v>
      </c>
      <c r="AA42" s="64">
        <f t="shared" si="24"/>
        <v>0</v>
      </c>
      <c r="AB42" s="65">
        <f t="shared" si="24"/>
        <v>493.513</v>
      </c>
    </row>
    <row r="43" spans="2:28" ht="13.5" thickBot="1">
      <c r="B43" s="79"/>
      <c r="C43" s="93"/>
      <c r="D43" s="94"/>
      <c r="E43" s="82">
        <v>4357</v>
      </c>
      <c r="F43" s="83">
        <v>6121</v>
      </c>
      <c r="G43" s="84" t="s">
        <v>92</v>
      </c>
      <c r="H43" s="85">
        <v>0</v>
      </c>
      <c r="I43" s="85">
        <v>0</v>
      </c>
      <c r="J43" s="86">
        <v>0</v>
      </c>
      <c r="K43" s="87">
        <f>H43+J43</f>
        <v>0</v>
      </c>
      <c r="L43" s="86">
        <v>0</v>
      </c>
      <c r="M43" s="87">
        <f>SUM(K43:L43)</f>
        <v>0</v>
      </c>
      <c r="N43" s="88"/>
      <c r="O43" s="88">
        <v>475</v>
      </c>
      <c r="P43" s="85">
        <v>0</v>
      </c>
      <c r="Q43" s="87">
        <v>0</v>
      </c>
      <c r="R43" s="89">
        <v>0</v>
      </c>
      <c r="S43" s="89">
        <v>0</v>
      </c>
      <c r="T43" s="90">
        <f>R43+S43</f>
        <v>0</v>
      </c>
      <c r="U43" s="89">
        <v>493.513</v>
      </c>
      <c r="V43" s="90">
        <f>SUM(T43:U43)</f>
        <v>493.513</v>
      </c>
      <c r="W43" s="89">
        <v>0</v>
      </c>
      <c r="X43" s="90">
        <f>SUM(V43:W43)</f>
        <v>493.513</v>
      </c>
      <c r="Y43" s="89">
        <v>0</v>
      </c>
      <c r="Z43" s="90">
        <f>SUM(X43:Y43)</f>
        <v>493.513</v>
      </c>
      <c r="AA43" s="89">
        <v>0</v>
      </c>
      <c r="AB43" s="90">
        <f>SUM(Z43:AA43)</f>
        <v>493.513</v>
      </c>
    </row>
    <row r="44" spans="2:28" ht="12.75">
      <c r="B44" s="53" t="s">
        <v>86</v>
      </c>
      <c r="C44" s="54" t="s">
        <v>138</v>
      </c>
      <c r="D44" s="55" t="s">
        <v>139</v>
      </c>
      <c r="E44" s="56" t="s">
        <v>87</v>
      </c>
      <c r="F44" s="95" t="s">
        <v>87</v>
      </c>
      <c r="G44" s="58" t="s">
        <v>140</v>
      </c>
      <c r="H44" s="59">
        <f t="shared" si="23"/>
        <v>0</v>
      </c>
      <c r="I44" s="59">
        <f t="shared" si="23"/>
        <v>0</v>
      </c>
      <c r="J44" s="60">
        <f t="shared" si="23"/>
        <v>0</v>
      </c>
      <c r="K44" s="61">
        <f t="shared" si="23"/>
        <v>0</v>
      </c>
      <c r="L44" s="60">
        <f t="shared" si="23"/>
        <v>0</v>
      </c>
      <c r="M44" s="61">
        <f t="shared" si="23"/>
        <v>0</v>
      </c>
      <c r="N44" s="63"/>
      <c r="O44" s="63">
        <f t="shared" si="24"/>
        <v>475</v>
      </c>
      <c r="P44" s="59">
        <f t="shared" si="24"/>
        <v>0</v>
      </c>
      <c r="Q44" s="61">
        <f t="shared" si="24"/>
        <v>0</v>
      </c>
      <c r="R44" s="64">
        <f t="shared" si="24"/>
        <v>0</v>
      </c>
      <c r="S44" s="64">
        <f t="shared" si="24"/>
        <v>0</v>
      </c>
      <c r="T44" s="65">
        <f t="shared" si="24"/>
        <v>696.31</v>
      </c>
      <c r="U44" s="64">
        <f t="shared" si="24"/>
        <v>0</v>
      </c>
      <c r="V44" s="65">
        <f t="shared" si="24"/>
        <v>0</v>
      </c>
      <c r="W44" s="64">
        <f t="shared" si="24"/>
        <v>696.31</v>
      </c>
      <c r="X44" s="65">
        <f t="shared" si="24"/>
        <v>696.31</v>
      </c>
      <c r="Y44" s="64">
        <f t="shared" si="24"/>
        <v>0</v>
      </c>
      <c r="Z44" s="65">
        <f t="shared" si="24"/>
        <v>696.31</v>
      </c>
      <c r="AA44" s="64">
        <f t="shared" si="24"/>
        <v>0</v>
      </c>
      <c r="AB44" s="65">
        <f t="shared" si="24"/>
        <v>696.31</v>
      </c>
    </row>
    <row r="45" spans="2:28" ht="13.5" thickBot="1">
      <c r="B45" s="79"/>
      <c r="C45" s="96"/>
      <c r="D45" s="97"/>
      <c r="E45" s="82">
        <v>4321</v>
      </c>
      <c r="F45" s="82">
        <v>6121</v>
      </c>
      <c r="G45" s="84" t="s">
        <v>92</v>
      </c>
      <c r="H45" s="85">
        <v>0</v>
      </c>
      <c r="I45" s="85">
        <v>0</v>
      </c>
      <c r="J45" s="86">
        <v>0</v>
      </c>
      <c r="K45" s="87">
        <f>H45+J45</f>
        <v>0</v>
      </c>
      <c r="L45" s="86">
        <v>0</v>
      </c>
      <c r="M45" s="87">
        <f>SUM(K45:L45)</f>
        <v>0</v>
      </c>
      <c r="N45" s="88"/>
      <c r="O45" s="88">
        <v>475</v>
      </c>
      <c r="P45" s="85">
        <v>0</v>
      </c>
      <c r="Q45" s="87">
        <v>0</v>
      </c>
      <c r="R45" s="89">
        <v>0</v>
      </c>
      <c r="S45" s="89">
        <v>0</v>
      </c>
      <c r="T45" s="90">
        <v>696.31</v>
      </c>
      <c r="U45" s="89">
        <v>0</v>
      </c>
      <c r="V45" s="90">
        <v>0</v>
      </c>
      <c r="W45" s="89">
        <v>696.31</v>
      </c>
      <c r="X45" s="90">
        <f>SUM(V45:W45)</f>
        <v>696.31</v>
      </c>
      <c r="Y45" s="89">
        <v>0</v>
      </c>
      <c r="Z45" s="90">
        <f>SUM(X45:Y45)</f>
        <v>696.31</v>
      </c>
      <c r="AA45" s="89">
        <v>0</v>
      </c>
      <c r="AB45" s="90">
        <f>SUM(Z45:AA45)</f>
        <v>696.31</v>
      </c>
    </row>
    <row r="46" spans="2:28" ht="12.75">
      <c r="B46" s="53" t="s">
        <v>86</v>
      </c>
      <c r="C46" s="54" t="s">
        <v>201</v>
      </c>
      <c r="D46" s="55" t="s">
        <v>176</v>
      </c>
      <c r="E46" s="56" t="s">
        <v>87</v>
      </c>
      <c r="F46" s="57" t="s">
        <v>87</v>
      </c>
      <c r="G46" s="58" t="s">
        <v>142</v>
      </c>
      <c r="H46" s="59">
        <f t="shared" si="23"/>
        <v>0</v>
      </c>
      <c r="I46" s="59">
        <f t="shared" si="23"/>
        <v>0</v>
      </c>
      <c r="J46" s="60">
        <f t="shared" si="23"/>
        <v>0</v>
      </c>
      <c r="K46" s="61">
        <f t="shared" si="23"/>
        <v>0</v>
      </c>
      <c r="L46" s="60">
        <f t="shared" si="23"/>
        <v>0</v>
      </c>
      <c r="M46" s="61">
        <f t="shared" si="23"/>
        <v>0</v>
      </c>
      <c r="N46" s="63"/>
      <c r="O46" s="63">
        <f t="shared" si="24"/>
        <v>0</v>
      </c>
      <c r="P46" s="59">
        <f t="shared" si="24"/>
        <v>0</v>
      </c>
      <c r="Q46" s="61">
        <f t="shared" si="24"/>
        <v>0</v>
      </c>
      <c r="R46" s="64">
        <f t="shared" si="24"/>
        <v>0</v>
      </c>
      <c r="S46" s="64">
        <f t="shared" si="24"/>
        <v>0</v>
      </c>
      <c r="T46" s="65">
        <f t="shared" si="24"/>
        <v>0</v>
      </c>
      <c r="U46" s="64">
        <f t="shared" si="24"/>
        <v>0</v>
      </c>
      <c r="V46" s="65">
        <f t="shared" si="24"/>
        <v>0</v>
      </c>
      <c r="W46" s="64">
        <f t="shared" si="24"/>
        <v>0</v>
      </c>
      <c r="X46" s="65">
        <f t="shared" si="24"/>
        <v>0</v>
      </c>
      <c r="Y46" s="64">
        <f t="shared" si="24"/>
        <v>0</v>
      </c>
      <c r="Z46" s="65">
        <f t="shared" si="24"/>
        <v>0</v>
      </c>
      <c r="AA46" s="64">
        <f t="shared" si="24"/>
        <v>2500</v>
      </c>
      <c r="AB46" s="65">
        <f t="shared" si="24"/>
        <v>2500</v>
      </c>
    </row>
    <row r="47" spans="2:28" ht="13.5" thickBot="1">
      <c r="B47" s="79"/>
      <c r="C47" s="93"/>
      <c r="D47" s="94"/>
      <c r="E47" s="82">
        <v>4357</v>
      </c>
      <c r="F47" s="83">
        <v>6121</v>
      </c>
      <c r="G47" s="84" t="s">
        <v>92</v>
      </c>
      <c r="H47" s="85">
        <v>0</v>
      </c>
      <c r="I47" s="85">
        <v>0</v>
      </c>
      <c r="J47" s="86">
        <v>0</v>
      </c>
      <c r="K47" s="87">
        <f>H47+J47</f>
        <v>0</v>
      </c>
      <c r="L47" s="86">
        <v>0</v>
      </c>
      <c r="M47" s="87">
        <f>SUM(K47:L47)</f>
        <v>0</v>
      </c>
      <c r="N47" s="88"/>
      <c r="O47" s="88">
        <v>0</v>
      </c>
      <c r="P47" s="85">
        <v>0</v>
      </c>
      <c r="Q47" s="87">
        <v>0</v>
      </c>
      <c r="R47" s="89">
        <v>0</v>
      </c>
      <c r="S47" s="89">
        <v>0</v>
      </c>
      <c r="T47" s="90">
        <f>R47+S47</f>
        <v>0</v>
      </c>
      <c r="U47" s="89">
        <v>0</v>
      </c>
      <c r="V47" s="90">
        <f>SUM(T47:U47)</f>
        <v>0</v>
      </c>
      <c r="W47" s="89">
        <v>0</v>
      </c>
      <c r="X47" s="90">
        <f>SUM(V47:W47)</f>
        <v>0</v>
      </c>
      <c r="Y47" s="89">
        <v>0</v>
      </c>
      <c r="Z47" s="90">
        <f>SUM(X47:Y47)</f>
        <v>0</v>
      </c>
      <c r="AA47" s="89">
        <v>2500</v>
      </c>
      <c r="AB47" s="90">
        <f>SUM(Z47:AA47)</f>
        <v>2500</v>
      </c>
    </row>
    <row r="48" spans="2:28" ht="12.75">
      <c r="B48" s="53" t="s">
        <v>86</v>
      </c>
      <c r="C48" s="54" t="s">
        <v>206</v>
      </c>
      <c r="D48" s="55"/>
      <c r="E48" s="56" t="s">
        <v>87</v>
      </c>
      <c r="F48" s="95" t="s">
        <v>87</v>
      </c>
      <c r="G48" s="58" t="s">
        <v>212</v>
      </c>
      <c r="H48" s="59">
        <f t="shared" si="23"/>
        <v>0</v>
      </c>
      <c r="I48" s="59">
        <f t="shared" si="23"/>
        <v>0</v>
      </c>
      <c r="J48" s="60">
        <f t="shared" si="23"/>
        <v>0</v>
      </c>
      <c r="K48" s="61">
        <f t="shared" si="23"/>
        <v>0</v>
      </c>
      <c r="L48" s="60">
        <f t="shared" si="23"/>
        <v>0</v>
      </c>
      <c r="M48" s="61">
        <f t="shared" si="23"/>
        <v>0</v>
      </c>
      <c r="N48" s="63"/>
      <c r="O48" s="63">
        <f t="shared" si="24"/>
        <v>0</v>
      </c>
      <c r="P48" s="59">
        <f t="shared" si="24"/>
        <v>0</v>
      </c>
      <c r="Q48" s="61">
        <f t="shared" si="24"/>
        <v>0</v>
      </c>
      <c r="R48" s="64">
        <f t="shared" si="24"/>
        <v>0</v>
      </c>
      <c r="S48" s="64">
        <f t="shared" si="24"/>
        <v>0</v>
      </c>
      <c r="T48" s="65">
        <f t="shared" si="24"/>
        <v>0</v>
      </c>
      <c r="U48" s="64">
        <f t="shared" si="24"/>
        <v>0</v>
      </c>
      <c r="V48" s="65">
        <f t="shared" si="24"/>
        <v>0</v>
      </c>
      <c r="W48" s="64">
        <f t="shared" si="24"/>
        <v>0</v>
      </c>
      <c r="X48" s="65">
        <f t="shared" si="24"/>
        <v>0</v>
      </c>
      <c r="Y48" s="64">
        <f t="shared" si="24"/>
        <v>0</v>
      </c>
      <c r="Z48" s="65">
        <f t="shared" si="24"/>
        <v>0</v>
      </c>
      <c r="AA48" s="64">
        <f t="shared" si="24"/>
        <v>3976.38</v>
      </c>
      <c r="AB48" s="65">
        <f t="shared" si="24"/>
        <v>3976.38</v>
      </c>
    </row>
    <row r="49" spans="2:28" ht="13.5" thickBot="1">
      <c r="B49" s="79"/>
      <c r="C49" s="96"/>
      <c r="D49" s="97"/>
      <c r="E49" s="82">
        <v>4357</v>
      </c>
      <c r="F49" s="83">
        <v>6122</v>
      </c>
      <c r="G49" s="84" t="s">
        <v>143</v>
      </c>
      <c r="H49" s="85">
        <v>0</v>
      </c>
      <c r="I49" s="85">
        <v>0</v>
      </c>
      <c r="J49" s="86">
        <v>0</v>
      </c>
      <c r="K49" s="87">
        <f>H49+J49</f>
        <v>0</v>
      </c>
      <c r="L49" s="86">
        <v>0</v>
      </c>
      <c r="M49" s="87">
        <f>SUM(K49:L49)</f>
        <v>0</v>
      </c>
      <c r="N49" s="88"/>
      <c r="O49" s="88">
        <v>0</v>
      </c>
      <c r="P49" s="85">
        <v>0</v>
      </c>
      <c r="Q49" s="87">
        <v>0</v>
      </c>
      <c r="R49" s="89">
        <v>0</v>
      </c>
      <c r="S49" s="89">
        <v>0</v>
      </c>
      <c r="T49" s="90">
        <v>0</v>
      </c>
      <c r="U49" s="89">
        <v>0</v>
      </c>
      <c r="V49" s="90">
        <v>0</v>
      </c>
      <c r="W49" s="89">
        <v>0</v>
      </c>
      <c r="X49" s="90">
        <f>SUM(V49:W49)</f>
        <v>0</v>
      </c>
      <c r="Y49" s="89">
        <v>0</v>
      </c>
      <c r="Z49" s="90">
        <f>SUM(X49:Y49)</f>
        <v>0</v>
      </c>
      <c r="AA49" s="89">
        <v>3976.38</v>
      </c>
      <c r="AB49" s="90">
        <f>SUM(Z49:AA49)</f>
        <v>3976.38</v>
      </c>
    </row>
    <row r="52" ht="15">
      <c r="G52" s="279"/>
    </row>
  </sheetData>
  <sheetProtection/>
  <mergeCells count="6">
    <mergeCell ref="A2:H2"/>
    <mergeCell ref="A4:H4"/>
    <mergeCell ref="A6:H6"/>
    <mergeCell ref="A8:A25"/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&amp;R066_P01_Tabulky_ZR_RO_302_14.XLS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2014-12-08T12:44:55Z</cp:lastPrinted>
  <dcterms:created xsi:type="dcterms:W3CDTF">2007-12-18T12:40:54Z</dcterms:created>
  <dcterms:modified xsi:type="dcterms:W3CDTF">2014-12-08T12:45:15Z</dcterms:modified>
  <cp:category/>
  <cp:version/>
  <cp:contentType/>
  <cp:contentStatus/>
</cp:coreProperties>
</file>