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450" windowHeight="11340" tabRatio="874" activeTab="0"/>
  </bookViews>
  <sheets>
    <sheet name="Bilance PaV" sheetId="1" r:id="rId1"/>
    <sheet name="Bilance ZR-RO 40-14, kap. 923" sheetId="2" r:id="rId2"/>
    <sheet name="92301" sheetId="3" r:id="rId3"/>
    <sheet name="92302" sheetId="4" r:id="rId4"/>
    <sheet name="92303" sheetId="5" r:id="rId5"/>
    <sheet name="92304" sheetId="6" r:id="rId6"/>
    <sheet name="92306" sheetId="7" r:id="rId7"/>
    <sheet name="92307" sheetId="8" r:id="rId8"/>
    <sheet name="92308" sheetId="9" r:id="rId9"/>
    <sheet name="92314" sheetId="10" r:id="rId10"/>
    <sheet name="92315" sheetId="11" r:id="rId11"/>
    <sheet name="92318" sheetId="12" r:id="rId12"/>
  </sheets>
  <definedNames>
    <definedName name="_xlnm.Print_Titles" localSheetId="2">'92301'!$1:$9</definedName>
    <definedName name="_xlnm.Print_Titles" localSheetId="3">'92302'!$1:$9</definedName>
    <definedName name="_xlnm.Print_Titles" localSheetId="5">'92304'!$1:$9</definedName>
    <definedName name="_xlnm.Print_Titles" localSheetId="6">'92306'!$1:$8</definedName>
    <definedName name="_xlnm.Print_Titles" localSheetId="7">'92307'!$1:$8</definedName>
    <definedName name="_xlnm.Print_Titles" localSheetId="8">'92308'!$1:$8</definedName>
    <definedName name="_xlnm.Print_Titles" localSheetId="9">'92314'!$1:$8</definedName>
    <definedName name="_xlnm.Print_Titles" localSheetId="10">'92315'!$1:$8</definedName>
    <definedName name="_xlnm.Print_Titles" localSheetId="11">'92318'!$1:$8</definedName>
  </definedNames>
  <calcPr fullCalcOnLoad="1"/>
</workbook>
</file>

<file path=xl/sharedStrings.xml><?xml version="1.0" encoding="utf-8"?>
<sst xmlns="http://schemas.openxmlformats.org/spreadsheetml/2006/main" count="2851" uniqueCount="626">
  <si>
    <t>§</t>
  </si>
  <si>
    <t>SR 2014</t>
  </si>
  <si>
    <t>UR 2014</t>
  </si>
  <si>
    <t>SU</t>
  </si>
  <si>
    <t>x</t>
  </si>
  <si>
    <t>nákup ostatních služeb</t>
  </si>
  <si>
    <t>pohoštění</t>
  </si>
  <si>
    <t>cestovné</t>
  </si>
  <si>
    <t>UZ</t>
  </si>
  <si>
    <t>Běžné a kapitálové výdaje resortu celkem</t>
  </si>
  <si>
    <t>služby peněžních ústavů</t>
  </si>
  <si>
    <t>uk.</t>
  </si>
  <si>
    <t>č.a.</t>
  </si>
  <si>
    <t>pol.</t>
  </si>
  <si>
    <t>tis.Kč</t>
  </si>
  <si>
    <t>00000000</t>
  </si>
  <si>
    <t>41100000</t>
  </si>
  <si>
    <t>38100000</t>
  </si>
  <si>
    <t>41117007</t>
  </si>
  <si>
    <t>41500000</t>
  </si>
  <si>
    <t>Odbor dopravy</t>
  </si>
  <si>
    <t>0650540000</t>
  </si>
  <si>
    <t xml:space="preserve">ROP - II/270 Mimoň-humanizace průtahu a OK Tyršovo náměstí </t>
  </si>
  <si>
    <t>38585505</t>
  </si>
  <si>
    <t>0650570000</t>
  </si>
  <si>
    <t xml:space="preserve">Cíl 3 - LUBAHN </t>
  </si>
  <si>
    <t>0650610000</t>
  </si>
  <si>
    <t>ROP - KORID - modern. odbavovacího systému LK</t>
  </si>
  <si>
    <t>neinvestiční transfery právnickým osobám</t>
  </si>
  <si>
    <t>investiční transfery právnickým osobám</t>
  </si>
  <si>
    <t>0650620000</t>
  </si>
  <si>
    <t>neinvestiční půjč.prostř. právnickým osobám</t>
  </si>
  <si>
    <t>investiční půjč.prostř. právnickým osobám</t>
  </si>
  <si>
    <t>0650630000</t>
  </si>
  <si>
    <t>0659000000</t>
  </si>
  <si>
    <t>Vratky úroků RRRS z předfinancování 3. výzvy ROP</t>
  </si>
  <si>
    <t>ostatní neinvestiční výdaje jinde nezařazené</t>
  </si>
  <si>
    <t>budovy, haly a stavby</t>
  </si>
  <si>
    <t>38585005</t>
  </si>
  <si>
    <t>Změna rozpočtu - rozpočtové opatření č. 40/14</t>
  </si>
  <si>
    <t>ZR-RO č. 40/14</t>
  </si>
  <si>
    <t>nákup materiálu j.n.</t>
  </si>
  <si>
    <t>923 06 - S P O L U F I N A N C O V Á N Í   E U</t>
  </si>
  <si>
    <t>Kapitola 923 06 - Spolufinancování EU</t>
  </si>
  <si>
    <t>38185501</t>
  </si>
  <si>
    <t>0650420000</t>
  </si>
  <si>
    <t>ROP - III/28724 Malá Skála - Frýdštejn</t>
  </si>
  <si>
    <t>0650450000</t>
  </si>
  <si>
    <t>ROP-III/2784 Liberec, přestavba křižovatky Č. mládeže - 2. etapa</t>
  </si>
  <si>
    <t>0650580000</t>
  </si>
  <si>
    <t>ROP IV. výzva - Rekonstrukce silnice III/27017 Krompach - státní hranice</t>
  </si>
  <si>
    <t>0650441601</t>
  </si>
  <si>
    <t>investiční transfery zřízeným příspěvkovým organizacím</t>
  </si>
  <si>
    <t>0650440000</t>
  </si>
  <si>
    <t>ROP - přeložka komunikace II/592 Chrastava - II.etapa</t>
  </si>
  <si>
    <t>ROP - silnice  III/2921 Pelechov - Záhoří</t>
  </si>
  <si>
    <t>ROP - III/29023 Tanvald - ul. Nemocniční a Pod Špičákem</t>
  </si>
  <si>
    <t>ROP - KORID - modern.odbav.systému LK - půjčka, uzn.výdaje</t>
  </si>
  <si>
    <t>ROP - KORID - modern.odbav.systému LK - půjčka, neuzn.výdaje</t>
  </si>
  <si>
    <t>vypořádání minulých let mezi RRRS a krajem</t>
  </si>
  <si>
    <t>0650340000</t>
  </si>
  <si>
    <t>0650470000</t>
  </si>
  <si>
    <t>Kapitola 923 15 - Spolufinancování EU</t>
  </si>
  <si>
    <t>Odbor kancelář ředitele</t>
  </si>
  <si>
    <t>923 15 - S P O L U F I N A N C O V Á N Í   E U</t>
  </si>
  <si>
    <t>1550030000</t>
  </si>
  <si>
    <t>33113233</t>
  </si>
  <si>
    <t>Platy zaměstnanců v pracovním poměru</t>
  </si>
  <si>
    <t>33513233</t>
  </si>
  <si>
    <t>ostatní osobní výdaje</t>
  </si>
  <si>
    <t>Povinné poj.na soc.zab.a přísp.na st.pol.zaměstnan</t>
  </si>
  <si>
    <t>Povinné poj.na veřejné zdravotní pojištění</t>
  </si>
  <si>
    <t>knihy, učební pomůcky a tisk</t>
  </si>
  <si>
    <t>Drobný hmotný dlouhodobý majetek</t>
  </si>
  <si>
    <t>Nákup materiálu jinde nezařazený</t>
  </si>
  <si>
    <t>Služby telekomunikací a radiokomunikací</t>
  </si>
  <si>
    <t>Nájemné</t>
  </si>
  <si>
    <t>Služby školení a vzdělávání</t>
  </si>
  <si>
    <t>Nákup ostatních služeb</t>
  </si>
  <si>
    <t>Cestovné</t>
  </si>
  <si>
    <t>Pohoštění</t>
  </si>
  <si>
    <t>Náhrady mezd v době nemoci</t>
  </si>
  <si>
    <t>Služby peněžních ústavů</t>
  </si>
  <si>
    <t>Neinvestiční transfery zřízeným příspěvkovým organizacím</t>
  </si>
  <si>
    <t>1550010000</t>
  </si>
  <si>
    <t>OPLZZ - PIKE Posilování inst. Kapacity a efekt. KÚLK</t>
  </si>
  <si>
    <t>vratky veřejným rozpočtům ústř. úrovně pokytnutých v minulých rozpočtových obdobích</t>
  </si>
  <si>
    <t>Efektivní řízení lidských zdrojů KÚLK</t>
  </si>
  <si>
    <t>Kapitola 923 18 - Spolufinancování EU</t>
  </si>
  <si>
    <t>Oddělení sekretariátu ředitele</t>
  </si>
  <si>
    <t>923 18 - S P O L U F I N A N C O V Á N Í   E U</t>
  </si>
  <si>
    <t>1850010000</t>
  </si>
  <si>
    <t>DAKK - Dalším krokem ke kvalitě</t>
  </si>
  <si>
    <t>33100000</t>
  </si>
  <si>
    <t>33514013</t>
  </si>
  <si>
    <t>Konzultační, poradenské a právní služby</t>
  </si>
  <si>
    <t>Programové vybavemí</t>
  </si>
  <si>
    <t>Nespecifikované rezervy</t>
  </si>
  <si>
    <t>155003xxxx</t>
  </si>
  <si>
    <t>OPLZZ - Slaďování pracovního a rodinného života zaměstnanců KÚLK (SLAĎ)</t>
  </si>
  <si>
    <t>OPLZZ - SLAĎ partner SOŠ a gymnázium Na Bojišti, p.o.</t>
  </si>
  <si>
    <t>OPLZZ - SLAĎ projekt KÚ LK</t>
  </si>
  <si>
    <t>Zdrojová část rozpočtu LK 2014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</si>
  <si>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</si>
  <si>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</si>
  <si>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</si>
  <si>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</si>
  <si>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</si>
  <si>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</si>
  <si>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</si>
  <si>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</si>
  <si>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</si>
  <si>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</si>
  <si>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</si>
  <si>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</si>
  <si>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</si>
  <si>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</si>
  <si>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</si>
  <si>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</si>
  <si>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</si>
  <si>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</si>
  <si>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</si>
  <si>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</si>
  <si>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</si>
  <si>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</si>
  <si>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</si>
  <si>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</si>
  <si>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</si>
  <si>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</si>
  <si>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</si>
  <si>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</si>
  <si>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</si>
  <si>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</si>
  <si>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</si>
  <si>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</si>
  <si>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2013</t>
  </si>
  <si>
    <t>8115</t>
  </si>
  <si>
    <t>2. Zapojení  zvl.účtů z r. 2013</t>
  </si>
  <si>
    <t>3. Zapojení výsl. hosp.2013</t>
  </si>
  <si>
    <t>4. úvěr</t>
  </si>
  <si>
    <t>5. uhrazené splátky dlouhod.půjč.</t>
  </si>
  <si>
    <t xml:space="preserve">Z d r o j e  L K   c e l k e m </t>
  </si>
  <si>
    <t>Výdajová část rozpočtu LK 2014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</si>
  <si>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</si>
  <si>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</si>
  <si>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</si>
  <si>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</si>
  <si>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</si>
  <si>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</si>
  <si>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</si>
  <si>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</si>
  <si>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</si>
  <si>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Kap.919-VPS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</si>
  <si>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</si>
  <si>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</si>
  <si>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</si>
  <si>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</si>
  <si>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</si>
  <si>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</si>
  <si>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</si>
  <si>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</si>
  <si>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</si>
  <si>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</si>
  <si>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</si>
  <si>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</si>
  <si>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CELKOVÁ BILANCE vypořádání kapitoly 923 - Spolufinancování EU za rok 2013                                  do rozpočtu kraje 2014</t>
  </si>
  <si>
    <t>tis. Kč</t>
  </si>
  <si>
    <t>Odbor</t>
  </si>
  <si>
    <t>Souhrnný přehled vypořádání kapitoly 923 za rok 2013 do rozpočtu 2014</t>
  </si>
  <si>
    <t>Odbor kancelář hejtmana</t>
  </si>
  <si>
    <t>923 02</t>
  </si>
  <si>
    <t>Odbor regionálního rozvoje a evropských projektů</t>
  </si>
  <si>
    <t>923 03</t>
  </si>
  <si>
    <t>Ekonomický odbor</t>
  </si>
  <si>
    <t>923 04</t>
  </si>
  <si>
    <t>Odbor školství, mládeže, TV a sportu</t>
  </si>
  <si>
    <t>923 05</t>
  </si>
  <si>
    <t>Odbor sociálních věcí</t>
  </si>
  <si>
    <t>923 06</t>
  </si>
  <si>
    <t>923 07</t>
  </si>
  <si>
    <t>Odbor kultury, památkové péče a CR</t>
  </si>
  <si>
    <t>923 08</t>
  </si>
  <si>
    <t>Odbor životní prostředí a zemědělství</t>
  </si>
  <si>
    <t>923 11</t>
  </si>
  <si>
    <t>Odbor územního plánování a stavebního řádu</t>
  </si>
  <si>
    <t>923 14</t>
  </si>
  <si>
    <t>Odbor investic a správy nemovitého majetku</t>
  </si>
  <si>
    <t>923 15</t>
  </si>
  <si>
    <t>923 18</t>
  </si>
  <si>
    <t>Oddělení sekretariát ředitele</t>
  </si>
  <si>
    <t>CELKEM</t>
  </si>
  <si>
    <t>Kapitola 923 03 - Spolufinancování EU</t>
  </si>
  <si>
    <t>č.a. (ORG)</t>
  </si>
  <si>
    <t>ÚZ</t>
  </si>
  <si>
    <t>923 03 - S P O L U F I N A N C O V Á N Í   E U</t>
  </si>
  <si>
    <t>UR  2014</t>
  </si>
  <si>
    <t>Běžné a kapitálové výdaje odboru - celkem</t>
  </si>
  <si>
    <t>Kofinancování ROP a TOP</t>
  </si>
  <si>
    <t>Kurzové rozdíly a transakční náklady projektů EU</t>
  </si>
  <si>
    <t>Realizované kurzové ztráty</t>
  </si>
  <si>
    <t>Vratky z předfin. projektů EU resortu dopravy</t>
  </si>
  <si>
    <t>ROP - podíl SR - silniční infrastruktura</t>
  </si>
  <si>
    <t>Odbor životního prostředí a zemědělství</t>
  </si>
  <si>
    <t>Kapitola 923 08 - Spolufinancování EU</t>
  </si>
  <si>
    <t>923 08 - S P O L U F I N A N C O V Á N Í   E U</t>
  </si>
  <si>
    <t>0850060000</t>
  </si>
  <si>
    <t>Implementace Natura 2000 - 2. část</t>
  </si>
  <si>
    <t>53190001</t>
  </si>
  <si>
    <t>nákup materiálu jinde nezařazený</t>
  </si>
  <si>
    <t>53515319</t>
  </si>
  <si>
    <t>drobný hmotný dlouhodobý majetek</t>
  </si>
  <si>
    <t>pohonné hmoty a maziva</t>
  </si>
  <si>
    <t>konzultační, poradenské a právní služby</t>
  </si>
  <si>
    <t>opravy a udržování</t>
  </si>
  <si>
    <t>0830050000</t>
  </si>
  <si>
    <t>Management invazních druhů rostlin</t>
  </si>
  <si>
    <t>platy zaměstnanců v pracovním poměru</t>
  </si>
  <si>
    <t>povinné pojistné na sociální zabezpečení</t>
  </si>
  <si>
    <t>povinné pojistné na veřejné zdravotní pojištění</t>
  </si>
  <si>
    <t>nákup materiálu</t>
  </si>
  <si>
    <t>0830060000</t>
  </si>
  <si>
    <t>Partnerství v projektu Label</t>
  </si>
  <si>
    <t>0850100000</t>
  </si>
  <si>
    <t>Ošetření Valdštejnské lipové aleje Zahrádky</t>
  </si>
  <si>
    <t>53100000</t>
  </si>
  <si>
    <t>53500000</t>
  </si>
  <si>
    <t>Odbor školství, mládeže, tělovýchovy a sportu</t>
  </si>
  <si>
    <t>Kapitola 923 04 - Spolufinancování EU</t>
  </si>
  <si>
    <t>923 04 - S P O L U F I N A N C O V Á N Í   E U</t>
  </si>
  <si>
    <t>DU</t>
  </si>
  <si>
    <t>0450140000</t>
  </si>
  <si>
    <t>OPVK - Podpora přírodovědného a technického vzdělávání v Libereckém kraji</t>
  </si>
  <si>
    <t>32133019</t>
  </si>
  <si>
    <t>neinv. tranfery zřízeným PO</t>
  </si>
  <si>
    <t>32533019</t>
  </si>
  <si>
    <t>jiné investiční tranfery zřízeným PO</t>
  </si>
  <si>
    <t>Ostatní osobní výdaje</t>
  </si>
  <si>
    <t>Povinné poj. na soc. zab. a přísp. na st. pol. zam.</t>
  </si>
  <si>
    <t>Cestovné /tuzemské i zahraniční/</t>
  </si>
  <si>
    <t>náhrady mezd v době nemoci</t>
  </si>
  <si>
    <t>0450141401</t>
  </si>
  <si>
    <t>neinv. tranfery zřízeným PO-G Česká Lípa</t>
  </si>
  <si>
    <t>jiné investiční tranfery zřízeným PO-G Česká Lípa</t>
  </si>
  <si>
    <t>0450141402</t>
  </si>
  <si>
    <t>neinv. tranfery zřízeným PO-G Mimoň</t>
  </si>
  <si>
    <t>jiné investiční tranfery zřízeným PO-G Mimoň</t>
  </si>
  <si>
    <t>jiné investiční. tranfery zřízeným PO-G Mimoň</t>
  </si>
  <si>
    <t>0450141403</t>
  </si>
  <si>
    <t>neinv. tranfery zřízeným PO-G Jablonec nad Nisou U Balvanu</t>
  </si>
  <si>
    <t>jiné investiční tranfery zřízeným PO-G Jablonec nad Nisou U Balvanu</t>
  </si>
  <si>
    <t>0450141405</t>
  </si>
  <si>
    <t>neinv. tranfery zřízeným PO-GFXŠ</t>
  </si>
  <si>
    <t>jiné investiční tranfery zřízeným PO-GFXŠ</t>
  </si>
  <si>
    <t>0450141407</t>
  </si>
  <si>
    <t>neinv. tranfery zřízeným PO-GIO Semily</t>
  </si>
  <si>
    <t>jiné investiční tranfery zřízeným PO-GIO Semily</t>
  </si>
  <si>
    <t>0450141409</t>
  </si>
  <si>
    <t>neinv. tranfery zřízeným PO-G Jablonec nad Nisou Dr.Randy</t>
  </si>
  <si>
    <t>jiné investiční tranfery zřízeným PO-G Jablonec nad Nisou Dr.Randy</t>
  </si>
  <si>
    <t>0450141410</t>
  </si>
  <si>
    <t>neinv. tranfery zřízeným PO-G a SOŠ Jilemnice</t>
  </si>
  <si>
    <t>jiné investiční tranfery zřízeným PO-G a SOŠ Jilemnice</t>
  </si>
  <si>
    <t>0450141411</t>
  </si>
  <si>
    <t>neinv. tranfery zřízeným PO-G a SOŠP Liberec</t>
  </si>
  <si>
    <t>jiné investiční tranfery zřízeným PO-G a SOŠP Liberec</t>
  </si>
  <si>
    <t>0450141412</t>
  </si>
  <si>
    <t>neinv. tranfery zřízeným PO-OA Česká Lípa</t>
  </si>
  <si>
    <t>jiné investiční tranfery zřízeným PO-OA Česká Lípa</t>
  </si>
  <si>
    <t>0450141452</t>
  </si>
  <si>
    <t>neinv. tranfery zřízeným PO-OA,HŠ a SOŠ Turnov</t>
  </si>
  <si>
    <t>jiné investiční tranfery zřízeným PO-OA,HŠ a SOŠ Turnov</t>
  </si>
  <si>
    <t>0450141418</t>
  </si>
  <si>
    <t>neinv. tranfery zřízeným PO-SPŠ Česká Lípa</t>
  </si>
  <si>
    <t>jiné investiční tranfery zřízeným PO-SPŠ Česká Lípa</t>
  </si>
  <si>
    <t>0450141420</t>
  </si>
  <si>
    <t>neinv. tranfery zřízeným PO-SPŠ stavební Liberec</t>
  </si>
  <si>
    <t>jiné investiční tranfery zřízeným PO-SPŠ stavební Liberec</t>
  </si>
  <si>
    <t>0450141421</t>
  </si>
  <si>
    <t>neinv. tranfery zřízeným PO-SPŠSE Liberec</t>
  </si>
  <si>
    <t>jiné investiční tranfery zřízeným PO-SPŠSE Liberec</t>
  </si>
  <si>
    <t>0450141422</t>
  </si>
  <si>
    <t>neinv. tranfery zřízeným PO-SPŠ Textilní Liberec</t>
  </si>
  <si>
    <t>jiné investiční tranfery zřízeným PO-SPŠ Textilní Liberec</t>
  </si>
  <si>
    <t>0450141424</t>
  </si>
  <si>
    <t>neinv. tranfery zřízeným PO-VOŠ a SŠ Nový Bor</t>
  </si>
  <si>
    <t>jiné investiční tranfery zřízeným PO-VOŠ a SŠ Nový Bor</t>
  </si>
  <si>
    <t>0450141425</t>
  </si>
  <si>
    <t>neinv. tranfery zřízeným PO-SUPŠ Kamenický Šenov</t>
  </si>
  <si>
    <t>jiné investiční tranfery zřízeným PO-SUPŠ Kamenický Šenov</t>
  </si>
  <si>
    <t>0450141426</t>
  </si>
  <si>
    <t>neinv. tranfery zřízeným PO-SUPŠ a VOŠ Jablonec n.N</t>
  </si>
  <si>
    <t>jiné investiční tranfery zřízeným PO-SUPŠ a VOŠ Jablonec n.N</t>
  </si>
  <si>
    <t>0450141427</t>
  </si>
  <si>
    <t>neinv. tranfery zřízeným PO-SUPŠ Železný Brod</t>
  </si>
  <si>
    <t>jiné investiční tranfery zřízeným PO-SUPŠ Železný Brod</t>
  </si>
  <si>
    <t>0450141428</t>
  </si>
  <si>
    <t>neinv. tranfery zřízeným PO-SUPŠ a  VOŠ Turnov</t>
  </si>
  <si>
    <t>jiné investiční tranfery zřízeným PO-SUPŠ a  VOŠ Turnov</t>
  </si>
  <si>
    <t>0450141430</t>
  </si>
  <si>
    <t>neinv. tranfery zřízeným PO-SZŠ Turnov</t>
  </si>
  <si>
    <t>jiné investiční tranfery zřízeným PO-SZŠ Turnov</t>
  </si>
  <si>
    <t>0450141432</t>
  </si>
  <si>
    <t>neinv. tranfery zřízeným PO- SŠ a MŠ Liberec</t>
  </si>
  <si>
    <t>jiné investiční tranfery zřízeným PO-SŠ a MŠ Liberec</t>
  </si>
  <si>
    <t>0450141433</t>
  </si>
  <si>
    <t>neinv. tranfery zřízeným PO-SŠSSD Liberec</t>
  </si>
  <si>
    <t>jiné investiční tranfery zřízeným PO-SŠSSD Liberec</t>
  </si>
  <si>
    <t>0450141434</t>
  </si>
  <si>
    <t>neinv. tranfery zřízeným PO-ISŠ Semily</t>
  </si>
  <si>
    <t>jiné investiční tranfery zřízeným PO-ISŠ Semily</t>
  </si>
  <si>
    <t>0450141436</t>
  </si>
  <si>
    <t>neinv. tranfery zřízeným PO-ISŠ Vysoké nad Jizerou</t>
  </si>
  <si>
    <t>jiné investiční tranfery zřízeným PO-ISŠ Vysoké nad Jizerou</t>
  </si>
  <si>
    <t>0450141437</t>
  </si>
  <si>
    <t>neinv. tranfery zřízeným PO-SOŠ a SOU Česká Lípa</t>
  </si>
  <si>
    <t>jiné investiční tranfery zřízeným PO-SOŠ a SOU Česká Lípa</t>
  </si>
  <si>
    <t>0450141438</t>
  </si>
  <si>
    <t>neinv. tranfery zřízeným PO-SPŠT Jablonec n.N</t>
  </si>
  <si>
    <t>jiné investiční tranfery zřízeným PO-SPŠT Jablonec n.N</t>
  </si>
  <si>
    <t>0450141440</t>
  </si>
  <si>
    <t>neinv. tranfery zřízeným PO-SSŘS Jablonec nad Nisou</t>
  </si>
  <si>
    <t>jiné investiční tranfery zřízeným PO-SSŘS Jablonec nad Nisou</t>
  </si>
  <si>
    <t>0450141448</t>
  </si>
  <si>
    <t>neinv. tranfery zřízeným PO-SŠHL Frýdlant</t>
  </si>
  <si>
    <t>jiné investiční tranfery zřízeným PO-SŠHL Frýdlant</t>
  </si>
  <si>
    <t>0450141450</t>
  </si>
  <si>
    <t>neinv. tranfery zřízeným PO-SOŠ Liberec Jablonecká</t>
  </si>
  <si>
    <t>jiné investiční tranfery zřízeným PO-SOŠ Liberec Jablonecká</t>
  </si>
  <si>
    <t>Kapitola 923 14 - Spolufinancování EU</t>
  </si>
  <si>
    <t>923 14 - S P O L U F I N A N C O V Á N Í   E U</t>
  </si>
  <si>
    <t>SR / UR I 2014</t>
  </si>
  <si>
    <t>UR II 2014</t>
  </si>
  <si>
    <t>0256021504</t>
  </si>
  <si>
    <t>IOP - Transformace pobytového zařízení - Domov pro osoby se zdravotním postižením MAŘENICE</t>
  </si>
  <si>
    <t>budovy, haly, stavby - neuznatené</t>
  </si>
  <si>
    <t>36113899</t>
  </si>
  <si>
    <t xml:space="preserve">budovy, haly, stavby </t>
  </si>
  <si>
    <t>36513899</t>
  </si>
  <si>
    <t>budovy, haly, stavby</t>
  </si>
  <si>
    <t>pozemky</t>
  </si>
  <si>
    <t>36113003</t>
  </si>
  <si>
    <t>36513003</t>
  </si>
  <si>
    <t>0256031505</t>
  </si>
  <si>
    <t>IOP - Transformace pobytového zařízení - Domov Sluneční dvůr - Jestřebí</t>
  </si>
  <si>
    <t>0256041505</t>
  </si>
  <si>
    <t>IOP - Transformace pobytového zařízení - Domov Sluneční dvůr - Zahrádky</t>
  </si>
  <si>
    <t>0256051505</t>
  </si>
  <si>
    <t>IOP - Transformace pobytového zařízení - Domov Sluneční dvůr - Sosnová</t>
  </si>
  <si>
    <t>0256061505</t>
  </si>
  <si>
    <t>IOP - Transformace pobytového zařízení - Domov Sluneční dvůr - Česká Lípa, Lada</t>
  </si>
  <si>
    <t>0256420000</t>
  </si>
  <si>
    <t>IPRM - Lůžkový hospic v LK </t>
  </si>
  <si>
    <t>0256211437</t>
  </si>
  <si>
    <t>ROP - Zlepšení vybavení dílen odbor. výcviku pro žáky v regionu Českolipsko SOŠ a SOU Česká Lípa (III. etapa)</t>
  </si>
  <si>
    <t>3123</t>
  </si>
  <si>
    <t>stroje, přístroje a zařízení</t>
  </si>
  <si>
    <t>ROP - Rekonstrukce dílen a Elektrolaboratoř SPŠT Jablonec nad Nisou</t>
  </si>
  <si>
    <t>Nákup materiálu j.n.</t>
  </si>
  <si>
    <t>6310</t>
  </si>
  <si>
    <t>0256241418</t>
  </si>
  <si>
    <t>ROP - Modernizace laboratoří pro odbornou technickou výuku SPŠ Česká Lípa</t>
  </si>
  <si>
    <t>3122</t>
  </si>
  <si>
    <t>0256341436</t>
  </si>
  <si>
    <t>ROP - Inovace a zvýšení stupně komplexity školního pracoviště ISŠ Vysoké n/J (III. etapa)</t>
  </si>
  <si>
    <t>Budovy, haly a stavby</t>
  </si>
  <si>
    <t>0256151442</t>
  </si>
  <si>
    <t xml:space="preserve">Reko. hřiště a tělocvičny u SŠ gastronomie a služeb Lbc  </t>
  </si>
  <si>
    <t>0256121501</t>
  </si>
  <si>
    <t>IPRM, ROP - Revitalizace přír. areálu Jedličkova ústavu a zpřístupnění veřejnosti</t>
  </si>
  <si>
    <t>0256131702</t>
  </si>
  <si>
    <t>IPRM, ROP - Modernizace expozic Severočeského muzea v Liberci - 1. etapa</t>
  </si>
  <si>
    <t>0256371702</t>
  </si>
  <si>
    <t>IPRM, ROP - Modernizace expozic Severočeského muzea v Liberci - II. etapa</t>
  </si>
  <si>
    <t>0256381442</t>
  </si>
  <si>
    <t>OPŽP - Zlepšení tepelně technických vlastností obvodových konstrukcí budovy SŠ gastronomie a služeb, Liberec, Dvorská (2013)</t>
  </si>
  <si>
    <t>53515370</t>
  </si>
  <si>
    <t>53190877</t>
  </si>
  <si>
    <t>53515835</t>
  </si>
  <si>
    <t>0256411433</t>
  </si>
  <si>
    <t>Zlepšení tepelně technických vlastností obvodových konstrukcí budov Střední školy strojní, stavební a dopravní, Liberec, Truhlářská - objekt A</t>
  </si>
  <si>
    <t>Zlepšení tepelně technických vlastností obvodových konstrukcí budov Střední školy strojní, stavební a dopravní, Liberec, Truhlářská - objekt B</t>
  </si>
  <si>
    <t>0256451448</t>
  </si>
  <si>
    <t xml:space="preserve">Střední škola hospodářská a lesnická Frýdlant, Bělíkova 1387, PO - zateplení objektu hlavní budovy 01, Domov Mládeže </t>
  </si>
  <si>
    <t>6121</t>
  </si>
  <si>
    <t>5137</t>
  </si>
  <si>
    <t>1750071440</t>
  </si>
  <si>
    <t>OP ŽP Zlepšení TTV obv.konstruk.budov SŠ řem a sl. Jablonec n.N.</t>
  </si>
  <si>
    <t>budovy, haly a stavby - neuznatelné výdaje</t>
  </si>
  <si>
    <t>IOP - Krajský standardizovaný projekt ZZS LK "operační středisko ZZS" - stavební část</t>
  </si>
  <si>
    <t>36100000</t>
  </si>
  <si>
    <t>36517871</t>
  </si>
  <si>
    <t>Zlepšení tep.techn. vlastn. obvod. konstrukcí (snížení energ. náročnosti budovy) Domova důchodců Jindřichovice pod Smrkem, p.o., Pavilon Rozálie</t>
  </si>
  <si>
    <t>0256391433</t>
  </si>
  <si>
    <t xml:space="preserve">Přístavba tělocvičny Střední školy strojní, stavební a dopravní Liberec </t>
  </si>
  <si>
    <t>0256201405</t>
  </si>
  <si>
    <t>ROP - Rekonstrukce technického vybavení laboratoře a váhovny chemie Gym.F.X.Š. Liberec (III. etapa)</t>
  </si>
  <si>
    <t>Kapitola 923 02 - Spolufinancování EU</t>
  </si>
  <si>
    <t>923 02 - S P O L U F I N A N C O V Á N Í   E U</t>
  </si>
  <si>
    <t>Strategie integrované spolupráce česko-polského příhraničí</t>
  </si>
  <si>
    <t>41595113</t>
  </si>
  <si>
    <t>Povin.poj.na soc.zab.a přísp.na st.pol.zaměstnan</t>
  </si>
  <si>
    <t>Cestovné (tuzemské i zahraniční)</t>
  </si>
  <si>
    <t>1750130000</t>
  </si>
  <si>
    <t>TP programu ČR - Sasko</t>
  </si>
  <si>
    <t>1750140000</t>
  </si>
  <si>
    <t>TP programu ČR - Polsko</t>
  </si>
  <si>
    <t>Cíl 3 ČR-DE - Společně pro zachování podstávkových domů</t>
  </si>
  <si>
    <t>ROP 3.2 - Marketingový projekt LK v oblasti cest. ruchu</t>
  </si>
  <si>
    <t>38185001</t>
  </si>
  <si>
    <t>0256490000</t>
  </si>
  <si>
    <t>Zpracování Společného akčního plánu v oblasti rozvoje lidských zdrojů</t>
  </si>
  <si>
    <t>4349</t>
  </si>
  <si>
    <t>5169</t>
  </si>
  <si>
    <t>0256530000</t>
  </si>
  <si>
    <t>Poznejte Liberecký kraj – společná prezentace Libereckého kraje a jeho turistických regionů</t>
  </si>
  <si>
    <t>2143</t>
  </si>
  <si>
    <t>0256480000</t>
  </si>
  <si>
    <t>Zpracování regionálního intervenčního rámce</t>
  </si>
  <si>
    <t>3639</t>
  </si>
  <si>
    <t>1750571910</t>
  </si>
  <si>
    <t>IOP - Krajský standard.projekt ZZS LK-Operační středisko ZZS-vybavení</t>
  </si>
  <si>
    <t>Ostatní nákupy dlouhodobého nehmotného majetku</t>
  </si>
  <si>
    <t>36517003</t>
  </si>
  <si>
    <t>Stroje, přístroje a zařízení</t>
  </si>
  <si>
    <t>0256500000</t>
  </si>
  <si>
    <t>Krajské služby eGovernmentu ve zdravotnictví</t>
  </si>
  <si>
    <t>OP ŽP Zlepš. tep. techn. vlastn. obvod.konstr. SPŠT Jbc Belgická</t>
  </si>
  <si>
    <t>1750450000</t>
  </si>
  <si>
    <t>IOP - Rozvoj služeb eGovernmentu v LK, Tech. centrum</t>
  </si>
  <si>
    <t>6172</t>
  </si>
  <si>
    <t>Povinné poj. na veřejné zdravotní pojištění</t>
  </si>
  <si>
    <t>GG - Globální granty celkem</t>
  </si>
  <si>
    <t>I. etapa - Globální granty 1.1</t>
  </si>
  <si>
    <t>1750020000</t>
  </si>
  <si>
    <t>Globální granty v OP VK - 1.1 Zvyšování kvality ve vzdělávání</t>
  </si>
  <si>
    <t>Rezervy kapitálových výdajů</t>
  </si>
  <si>
    <t>GG 1.1 -Podpora moderních forem výuky na ZŠ Libereckého kraje - Statutární město Liberec</t>
  </si>
  <si>
    <t>úhrady sankcí jiným rozpočtům</t>
  </si>
  <si>
    <t>GG 1.1 - Zavedení modulu Ochrana člověka za mimořádných událostí do Školního vzdělávacího programu na ZŠ Dobiášova- Základní škola, Liberec</t>
  </si>
  <si>
    <t>úhrady sankcí jiným rozpoočtům</t>
  </si>
  <si>
    <t>I. etapa - Globální granty 1.2</t>
  </si>
  <si>
    <t>1750030000</t>
  </si>
  <si>
    <t>Globální granty v OP VK - 1.2 Rovné příležitosti dětí a žáků, včetně dětí a žáků se speciálními vzdělávacími aktivitami</t>
  </si>
  <si>
    <t>Nespecifikované rezervy - neinvestiční</t>
  </si>
  <si>
    <t>Nespecifikované rezervy -neinvestiční</t>
  </si>
  <si>
    <t>32533926</t>
  </si>
  <si>
    <t>Rezervy kapitálových výdajů - investiční</t>
  </si>
  <si>
    <t>I. etapa - Globální granty 1.3</t>
  </si>
  <si>
    <t>1750040000</t>
  </si>
  <si>
    <t>Globální granty v OP VK - 1.3 Další vzdělávání pracovníků škol a školských zařízení</t>
  </si>
  <si>
    <t>Nespecifikované rezervy -investiční</t>
  </si>
  <si>
    <t>I. etapa - Globální granty 3.2</t>
  </si>
  <si>
    <t>1750050000</t>
  </si>
  <si>
    <t>Podpora nabídky dalšího vzdělávání 3.2</t>
  </si>
  <si>
    <t>1752011499</t>
  </si>
  <si>
    <t>G.G. 3.2 - CZ.1.07/3.2.01/01.0026; Podpora dalšího vzdělávání v Libereckém kraji; CVLK, p.o.</t>
  </si>
  <si>
    <t>neinvestiční příspěvky zřízeným příspěvkovým organizacím</t>
  </si>
  <si>
    <t>platba odvodu za porušení rozpočtové kázně na platební a certifikační orgán</t>
  </si>
  <si>
    <t>1752091411</t>
  </si>
  <si>
    <t>G.G. 3.2 - CZ.1.07/3.2.01/01.0018; Příprava lektorů pro vzdělávání dospělých; Gymnázium a SOŠP, Jeronýmova, p.o.</t>
  </si>
  <si>
    <t>1752116035</t>
  </si>
  <si>
    <t>G.G. 3.2 - CZ.1.07/3.2.01/01.0007; Kurz aktuálních gramotností; TUL Lbc</t>
  </si>
  <si>
    <t>neinvestiční transfery vysokým školám</t>
  </si>
  <si>
    <t>G.G. 3.2 - CZ.1.07/3.2.01/02.0001; MAG CONSULTING, s.r.o.;  Vzdělávací program CR pro LBK</t>
  </si>
  <si>
    <t>32133012</t>
  </si>
  <si>
    <t>Neinvestiční transfery nefinančním podnikatelským subjektům - PO</t>
  </si>
  <si>
    <t>32533012</t>
  </si>
  <si>
    <t>úhrada sankcí jiným rozpočtům</t>
  </si>
  <si>
    <t>G.G. 3.2 - CZ.1.07/3.2.01/02.0009; Technická univerzita v Liberci;  SOP3</t>
  </si>
  <si>
    <t>Neinvestiční transfery vysokým školám</t>
  </si>
  <si>
    <t>G.G. 3.2 - CZ.1.07/3.2.01/02.0016; iCORD International s.r.o.;  PoMePo</t>
  </si>
  <si>
    <t>ostatní neinvestiční výdaje - vrácení prominutého odvodu příjemci</t>
  </si>
  <si>
    <t xml:space="preserve">G.G. 3.2 Interaktivní výuka svařování a pájení,Střední škola strojní, stavební a dopravní, Liberec II, Truhlářská 360/3, příspěvková organizace </t>
  </si>
  <si>
    <t>Neinvestiční příspěvky zřízeným příspěvkovým organizacím</t>
  </si>
  <si>
    <t>Investiční příspěvky zřízeným příspěvkovým organizacím</t>
  </si>
  <si>
    <t>G.G. 3.2 Tvorba vzdělávací nabídky v systémech CAD, CAM a CNC obrábění,Střední průmyslová škola, Česká Lípa, Havlíčkova 426, příspěvková organizace</t>
  </si>
  <si>
    <t>G.G. 3.2 Řemeslné rekvalifikace na www.skolalipa.cz,Střední odborná škola a Střední odborné učiliště Česká Lípa, 28. října 2707, příspěvková organizace</t>
  </si>
  <si>
    <t>G.G. 3.2 Hospodárné vykazování a vyúčtování zdravotní péče v nemocnicích LK,Střední zdravotnická škola, Turnov, 28. října 1390, příspěvková organizace</t>
  </si>
  <si>
    <t>G.G. 3.2 Rozvoj nabídky dalšího vzdělávání zdravotnického personálu v Libereckém kraji,VZDĚLÁVACÍ CENTRUM TURNOV, o.p.s.</t>
  </si>
  <si>
    <t>neinvestiční transfery obecně prospěšným společnostem,</t>
  </si>
  <si>
    <t>G.G. 3.2 Vzdělávací program pro pracovníky maloobchodního prodeje potravin v Libereckém kraji,MAG CONSULTING s.r.o.</t>
  </si>
  <si>
    <t>G.G. 3.2 Otevřená škola,Obchodní akademie a Jazyková škola s právem státní jazykové zkoušky, Liberec, Šamánkova 500/8, příspěvková organizace</t>
  </si>
  <si>
    <t>G.G. 3.2 Masérské kurzy dle Národní soustavy kvalifikací,Centrum vzdělanosti Libereckého kraje - zařízení pro další vzdělávání pedagogických pracovníků, příspěvková organizace</t>
  </si>
  <si>
    <t>G.G. 3.2 Vytvoření vzdělávacího programu Specialista maloobchodu,Soukromá podnikatelská střední škola Česká Lípa v.o.s.</t>
  </si>
  <si>
    <t>G.G. 3.2 Gastronomie v Lomnici nad Popelkou, Střední škola, Lomnice nad Popelkou, Antala Staška 213, příspěvková organizace</t>
  </si>
  <si>
    <t>G.G. 3.2. Vzdělávání k rozvoji drobného zemědělství v obcích Libereckého kraje, ALMA VIS, o.s.</t>
  </si>
  <si>
    <t>neinvestiční dotace občanským sdružením</t>
  </si>
  <si>
    <t>G.G. 3.2 Podpora dalšího vzdělávání na Frýdlantsku,Střední škola hospodářská a lesnická, Frýdlant, Bělíkova 1387, příspěvková organizace</t>
  </si>
  <si>
    <t>G.G. 3.2.  Tradice a budoucnost sklářství, GROUNDHOG, s.r.o.</t>
  </si>
  <si>
    <t>neinvestiční transfery nefinančním podnikatelským subjektům -právnickým osobám</t>
  </si>
  <si>
    <t>G.G. 3.2. Vzdělávací program pro profesní řidiče vozidel nad 3,5 tuny, ATTEST, s.r.o.</t>
  </si>
  <si>
    <t>G.G. 3.2. Vytvoření vzdělávacích programů vycházejících z potřeby průmyslově a exportně orientovaných podniků zlepšit komunikaci ve výrobě a mezinárodním obchodu, CEET Liberec, s.r.o.</t>
  </si>
  <si>
    <t>G.G. 3.2. Inovacemi k efektivitě systému dalšího vzdělávání v Libereckém kraji, Okresní hospodářská komora Liberec</t>
  </si>
  <si>
    <t>neinvestiční transfery neziskovým a podobným organizacím</t>
  </si>
  <si>
    <t>II. etapa - Globální granty 1.1</t>
  </si>
  <si>
    <t>0250010000</t>
  </si>
  <si>
    <t>Globální granty v OP VK - 1.1 Zvyšování kvality ve vzdělávání  II.</t>
  </si>
  <si>
    <t>0250072448</t>
  </si>
  <si>
    <t>GG 1.1. Zvyšování motivace žáků ZŠ Frýdlant ke vzdělávání v technických oborech a řemeslech - ZŠ a MŠ Frýdlant</t>
  </si>
  <si>
    <t>32133030</t>
  </si>
  <si>
    <t>neinvestiční dotace obcím</t>
  </si>
  <si>
    <t>32533030</t>
  </si>
  <si>
    <t>0250081424</t>
  </si>
  <si>
    <t>GG 1.1 Sklářský workshop pro žáky a učitele základních a praktických škol Libereckého kraje - VOŠ sklářská a SŠ Nový Bor Wolkerova</t>
  </si>
  <si>
    <t>0250112003</t>
  </si>
  <si>
    <t>GG 1.1 Experiment ve výuce na ZŠ Frýdlantska - Město Frýdlant</t>
  </si>
  <si>
    <t>0250140000</t>
  </si>
  <si>
    <t>GG 1.1 Zvýšení přírodovědné gramotnosti žáků základních škol - o.s. Spartakus</t>
  </si>
  <si>
    <t>Neinvestiční transfery občanským sdružením</t>
  </si>
  <si>
    <t>250160000</t>
  </si>
  <si>
    <t>GG 1.1 Rozumíme přírodním vědám - ZŠ a MŠ Komenského</t>
  </si>
  <si>
    <t>neinvestiční dotace církvím a náboženským spol.</t>
  </si>
  <si>
    <t>32133926</t>
  </si>
  <si>
    <t>investiční dotace církvím a náboženským spol.</t>
  </si>
  <si>
    <t>250171421</t>
  </si>
  <si>
    <t>GG 1.1 Komplexní vzdělávání v oblasti CNC řídících systémů a CAM - SPŠS a elektrotechnická a VOŠ Masarykova</t>
  </si>
  <si>
    <t>0250181432</t>
  </si>
  <si>
    <t>GG 1.1 Posílení konkurenceschopnosti absolventů SOŠ a Gymnazia Liberec - SOŠ a Gymnázium Na Bojišti</t>
  </si>
  <si>
    <t>0250190000</t>
  </si>
  <si>
    <t>GG 1.1 Labyrint vědy, her a poznání - SPPolek</t>
  </si>
  <si>
    <t>0250390000</t>
  </si>
  <si>
    <t>GG1.1 Kořeny- jak číst krajinu kolem sebe, Společnost pro Jizerské hory o.p.s.,</t>
  </si>
  <si>
    <t>neinvestiční transfery obecně prospěšným společnostem</t>
  </si>
  <si>
    <t>0250400000</t>
  </si>
  <si>
    <t>GG 1.1 Volím správnou kariéru, republikové centrum vzdělávání, s.r.o.</t>
  </si>
  <si>
    <t>neinvestiční transfery nefinančním podnikatelským subjektům - právnickým osobám</t>
  </si>
  <si>
    <t>0250431418</t>
  </si>
  <si>
    <t>GG1.1 Projektový den s technickými obory, SPŠ Česká Lípa, Havlíčkova 426, p.o.</t>
  </si>
  <si>
    <t>0250442001</t>
  </si>
  <si>
    <t>GG 1.1 Rozvoj využití interaktivní techniky na ZŠ Města Liberec, Statutární město Liberec</t>
  </si>
  <si>
    <t>Neinvestiční transfery obcím</t>
  </si>
  <si>
    <t>0250450000</t>
  </si>
  <si>
    <t>GG 1.1 Učíme s epodnikat!, LAG Podralsko, o.s.</t>
  </si>
  <si>
    <t>Investiční transfery občanským sdružením</t>
  </si>
  <si>
    <t>0250464001</t>
  </si>
  <si>
    <t>Finanční vzdělávání na základních školách, město Česká Lípa České Lípě</t>
  </si>
  <si>
    <t>0250530000</t>
  </si>
  <si>
    <t>GG 1.1 Autoevaluace v Libereckém kraji, KUSTOD, s.r.o.</t>
  </si>
  <si>
    <t>II. etapa - Globální granty 1.2</t>
  </si>
  <si>
    <t>Globální granty v OP VK - 1.2 Rovné příležitosti dětí II.</t>
  </si>
  <si>
    <t>0250200000</t>
  </si>
  <si>
    <t>GG 1.2 Pracujeme s nadanými žáky i s žáky ohroženými předčasným odchodem ze vzdělávání - Vzdělávací centrum Turnov o.p.s.</t>
  </si>
  <si>
    <t>0250211456</t>
  </si>
  <si>
    <t>GG 1.2 Vzdělávací a terapeutické centrum Dr.Jedličky - ZŠ a MŠ pro tělesně postižené Liberec p.o.</t>
  </si>
  <si>
    <t>0250220000</t>
  </si>
  <si>
    <t>GG 1.2 Rozvíjíme osobnost žáků hudbou a mentálním tréninkem - o.s. COGNITO</t>
  </si>
  <si>
    <t>1 211 ,00</t>
  </si>
  <si>
    <t>0250251450</t>
  </si>
  <si>
    <t>GG 1.2 Zlepšování podmínek při výuce oboru Šití oděvů na SOŠ Liberec - SOŠ Liberec, Jablonecká, p.o.</t>
  </si>
  <si>
    <t>0250621473</t>
  </si>
  <si>
    <t>GG 1.2 Poznej realitu reálného života, DD Dubá - Deštná 6, p.o.</t>
  </si>
  <si>
    <t>0250640000</t>
  </si>
  <si>
    <t>GG 1.2 Dva jsou víc než jeden, Čmelák-Společnost přátel přírody</t>
  </si>
  <si>
    <t>II. etapa - Globální granty 1.3</t>
  </si>
  <si>
    <t>Globální granty v OP VK - 1.3 Další vzdělávání  II.</t>
  </si>
  <si>
    <t>0250281406</t>
  </si>
  <si>
    <t>GG 1.3 Podpora profesního rozvoje ped. pracovníků Gymnázia Frýdlant, Gymn. Frýdlant p.o.</t>
  </si>
  <si>
    <t>0250291450</t>
  </si>
  <si>
    <t>GG 1.3 TAMTAM - kompetence pro konkurenceschopnost, SOŠ Liberec, Jablonecká</t>
  </si>
  <si>
    <t>0250300000</t>
  </si>
  <si>
    <t>GG 1.3 Zdokonalovací kurz cizích jazyků pro učitele 1. a 2. stupně ZŠ, UK Praha</t>
  </si>
  <si>
    <t>0250321410</t>
  </si>
  <si>
    <t>GG 1.3 Cestou poznání dosáhnout dalšího vzdělání pedagogických pracovníků Gymnázia a SOŠ, Jilemnice, SOŠ Jilemnice p.o.</t>
  </si>
  <si>
    <t>0250336037</t>
  </si>
  <si>
    <t>GG 1.3 Vzdělávání zaměstnanců základní školy Doctrina, Doctrina s.r.o.</t>
  </si>
  <si>
    <t>0250550000</t>
  </si>
  <si>
    <t>GG 1.3 Vzdělávání pracovníků škol a školských zařízení pro udržitelný rozvoj, středisko ekologické výchovy a etiky Rýchory-SEVER, Brontosaurus Krkonoše</t>
  </si>
  <si>
    <t>0250570000</t>
  </si>
  <si>
    <t>GG 1.3 Učíme pro zítřek, Aperta s.r.o.</t>
  </si>
  <si>
    <t>020585443</t>
  </si>
  <si>
    <t>GG 1.3 PRO(EU)ROPE -Profesní rozvoj pedagogů, ZŠ Dr. F.L.Riegra, Semily, Jizerská 564</t>
  </si>
  <si>
    <t>investiční transfery obcím</t>
  </si>
  <si>
    <t>0250606037</t>
  </si>
  <si>
    <t>GG 1.3 Interaktivní výuka technických a přírodovědných předmětů, DOCTRINA - ZŠ, s.r.o.</t>
  </si>
  <si>
    <t>0250611499</t>
  </si>
  <si>
    <t>GG 1.3Zdravá výživa a škola, CVLK, p.o.</t>
  </si>
  <si>
    <t>Technická pomoc - GG OP VK - celkem</t>
  </si>
  <si>
    <t>1750200000</t>
  </si>
  <si>
    <t xml:space="preserve">Implementace GG I OP VK </t>
  </si>
  <si>
    <t>0251000000</t>
  </si>
  <si>
    <t>Implementace GG OP VK  II</t>
  </si>
  <si>
    <t>5011</t>
  </si>
  <si>
    <t>pojištění na sociální zabezpečení</t>
  </si>
  <si>
    <t>pojištění na zdravotní pojištění</t>
  </si>
  <si>
    <t>32133007</t>
  </si>
  <si>
    <t>32533007</t>
  </si>
  <si>
    <t>DPP, DPČ</t>
  </si>
  <si>
    <t>služby, školení vzdělávání - jazykové kurzy</t>
  </si>
  <si>
    <t>0251010000</t>
  </si>
  <si>
    <t>Propagace a publicita GG OP VK II</t>
  </si>
  <si>
    <t>0251020000</t>
  </si>
  <si>
    <t>Zvýšení absorpční kapacity GG OP VK II</t>
  </si>
  <si>
    <t>projekt ukončen</t>
  </si>
  <si>
    <t>0150020000</t>
  </si>
  <si>
    <t>Přeshraniční integrace info, nástrojů…při předcházení a řešení povodní a katastrof</t>
  </si>
  <si>
    <t>tlumočení a překlady</t>
  </si>
  <si>
    <t>externí spolupráce při zpracovávání podkladů pro výběrová řízení</t>
  </si>
  <si>
    <t>přeprava účastníků cvičení</t>
  </si>
  <si>
    <t>nájem techniky pro potřeby cvičení</t>
  </si>
  <si>
    <t>nájem techniky pro tlumočení</t>
  </si>
  <si>
    <t>Propagace a publicita</t>
  </si>
  <si>
    <t>nájemné</t>
  </si>
  <si>
    <t>Informační systém IZS</t>
  </si>
  <si>
    <t>školení a vzdělávání</t>
  </si>
  <si>
    <t>programové vybavení</t>
  </si>
  <si>
    <t>výpočetní technika</t>
  </si>
  <si>
    <t>Vozidlo pro zabezpečení mobilního velení</t>
  </si>
  <si>
    <t>zakoupení dopravního prostředku</t>
  </si>
  <si>
    <t>vybavení dopravního prostředku</t>
  </si>
  <si>
    <t>Systémy varování a vyrozumění pro ohrožená místa</t>
  </si>
  <si>
    <t>Kapitola 923 01 - Spolufinancování EU</t>
  </si>
  <si>
    <t>923 01 - S P O L U F I N A N C O V Á N Í   E U</t>
  </si>
  <si>
    <t>Přeshraniční integrace při předcházení a řešení povodní a katastrof - Administrace</t>
  </si>
  <si>
    <t>Odbor kultury, památkové péče a cestovního ruchu</t>
  </si>
  <si>
    <t>Kapitola 923 07 - Spolufinancování EU</t>
  </si>
  <si>
    <t>923 07 - S P O L U F I N A N C O V Á N Í   E U</t>
  </si>
  <si>
    <t>Revitalizace městských lázní na galerijní objekt</t>
  </si>
  <si>
    <t>investiční transfery obcím - město Liberec</t>
  </si>
  <si>
    <t>0750110000</t>
  </si>
  <si>
    <t xml:space="preserve">Cíl 3 - Moderní příležitosti marketingu cestovního ruchu </t>
  </si>
  <si>
    <t>drobný hmnotný dlouhodobý majetek</t>
  </si>
  <si>
    <t>služby telekomunikací a radiokomunikací</t>
  </si>
  <si>
    <t>zpracování dat a služby souvis.s inform. a komunik.tech.</t>
  </si>
  <si>
    <t xml:space="preserve">pohoštění </t>
  </si>
  <si>
    <t>ocenitelná práva</t>
  </si>
  <si>
    <t>příloha č. 1 k ZR-RO č. 40/14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</si>
</sst>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000"/>
    <numFmt numFmtId="166" formatCode="0\2\5\6\5\50000"/>
    <numFmt numFmtId="167" formatCode="#,##0.000"/>
    <numFmt numFmtId="168" formatCode="#,##0.000\ _K_č"/>
    <numFmt numFmtId="169" formatCode="00000000"/>
    <numFmt numFmtId="170" formatCode="000\ 00"/>
    <numFmt numFmtId="171" formatCode="#,##0.0"/>
    <numFmt numFmtId="172" formatCode="0000000000"/>
    <numFmt numFmtId="173" formatCode="#,##0.00_ ;[Red]\-#,##0.0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"/>
      <color indexed="8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sz val="8"/>
      <name val="Arial CE"/>
      <family val="0"/>
    </font>
    <font>
      <b/>
      <sz val="10"/>
      <color indexed="21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56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8"/>
      <color rgb="FF0000FF"/>
      <name val="Arial"/>
      <family val="2"/>
    </font>
    <font>
      <b/>
      <sz val="8"/>
      <color theme="3" tint="-0.24997000396251678"/>
      <name val="Arial"/>
      <family val="2"/>
    </font>
    <font>
      <b/>
      <sz val="8"/>
      <color theme="4" tint="-0.4999699890613556"/>
      <name val="Arial"/>
      <family val="2"/>
    </font>
    <font>
      <b/>
      <sz val="8"/>
      <color theme="3" tint="-0.4999699890613556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C66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7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7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35" borderId="3" applyNumberFormat="0" applyAlignment="0" applyProtection="0"/>
    <xf numFmtId="0" fontId="14" fillId="36" borderId="4" applyNumberFormat="0" applyAlignment="0" applyProtection="0"/>
    <xf numFmtId="0" fontId="14" fillId="36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53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54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1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41" borderId="0">
      <alignment horizontal="left" vertical="center"/>
      <protection/>
    </xf>
    <xf numFmtId="0" fontId="59" fillId="4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43" borderId="15" applyNumberFormat="0" applyAlignment="0" applyProtection="0"/>
    <xf numFmtId="0" fontId="24" fillId="13" borderId="16" applyNumberFormat="0" applyAlignment="0" applyProtection="0"/>
    <xf numFmtId="0" fontId="24" fillId="13" borderId="16" applyNumberFormat="0" applyAlignment="0" applyProtection="0"/>
    <xf numFmtId="0" fontId="62" fillId="44" borderId="15" applyNumberFormat="0" applyAlignment="0" applyProtection="0"/>
    <xf numFmtId="0" fontId="25" fillId="45" borderId="16" applyNumberFormat="0" applyAlignment="0" applyProtection="0"/>
    <xf numFmtId="0" fontId="25" fillId="45" borderId="16" applyNumberFormat="0" applyAlignment="0" applyProtection="0"/>
    <xf numFmtId="0" fontId="63" fillId="44" borderId="17" applyNumberFormat="0" applyAlignment="0" applyProtection="0"/>
    <xf numFmtId="0" fontId="26" fillId="45" borderId="18" applyNumberFormat="0" applyAlignment="0" applyProtection="0"/>
    <xf numFmtId="0" fontId="26" fillId="45" borderId="18" applyNumberFormat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47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47" fillId="52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7" fillId="53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7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</cellStyleXfs>
  <cellXfs count="1132">
    <xf numFmtId="0" fontId="0" fillId="0" borderId="0" xfId="0" applyFont="1" applyAlignment="1">
      <alignment/>
    </xf>
    <xf numFmtId="0" fontId="3" fillId="0" borderId="0" xfId="115">
      <alignment/>
      <protection/>
    </xf>
    <xf numFmtId="0" fontId="3" fillId="0" borderId="0" xfId="115" applyBorder="1">
      <alignment/>
      <protection/>
    </xf>
    <xf numFmtId="0" fontId="7" fillId="0" borderId="19" xfId="133" applyFont="1" applyFill="1" applyBorder="1" applyAlignment="1">
      <alignment horizontal="center" vertical="center"/>
      <protection/>
    </xf>
    <xf numFmtId="0" fontId="7" fillId="0" borderId="20" xfId="133" applyFont="1" applyFill="1" applyBorder="1" applyAlignment="1">
      <alignment horizontal="center" vertical="center"/>
      <protection/>
    </xf>
    <xf numFmtId="0" fontId="7" fillId="0" borderId="21" xfId="133" applyFont="1" applyFill="1" applyBorder="1" applyAlignment="1">
      <alignment horizontal="center" vertical="center"/>
      <protection/>
    </xf>
    <xf numFmtId="0" fontId="7" fillId="0" borderId="22" xfId="133" applyFont="1" applyFill="1" applyBorder="1" applyAlignment="1">
      <alignment horizontal="center" vertical="center"/>
      <protection/>
    </xf>
    <xf numFmtId="0" fontId="7" fillId="0" borderId="23" xfId="133" applyFont="1" applyFill="1" applyBorder="1" applyAlignment="1">
      <alignment horizontal="center" vertical="center"/>
      <protection/>
    </xf>
    <xf numFmtId="49" fontId="7" fillId="0" borderId="24" xfId="133" applyNumberFormat="1" applyFont="1" applyFill="1" applyBorder="1" applyAlignment="1">
      <alignment horizontal="center" vertical="center"/>
      <protection/>
    </xf>
    <xf numFmtId="0" fontId="7" fillId="0" borderId="25" xfId="133" applyFont="1" applyFill="1" applyBorder="1" applyAlignment="1">
      <alignment horizontal="center" vertical="center"/>
      <protection/>
    </xf>
    <xf numFmtId="0" fontId="7" fillId="0" borderId="26" xfId="133" applyFont="1" applyFill="1" applyBorder="1" applyAlignment="1">
      <alignment horizontal="center" vertical="center"/>
      <protection/>
    </xf>
    <xf numFmtId="0" fontId="7" fillId="0" borderId="25" xfId="133" applyFont="1" applyFill="1" applyBorder="1" applyAlignment="1">
      <alignment vertical="center" wrapText="1"/>
      <protection/>
    </xf>
    <xf numFmtId="4" fontId="7" fillId="0" borderId="24" xfId="133" applyNumberFormat="1" applyFont="1" applyFill="1" applyBorder="1" applyAlignment="1">
      <alignment vertical="center"/>
      <protection/>
    </xf>
    <xf numFmtId="4" fontId="7" fillId="0" borderId="27" xfId="133" applyNumberFormat="1" applyFont="1" applyFill="1" applyBorder="1" applyAlignment="1">
      <alignment vertical="center"/>
      <protection/>
    </xf>
    <xf numFmtId="0" fontId="3" fillId="0" borderId="0" xfId="129">
      <alignment/>
      <protection/>
    </xf>
    <xf numFmtId="0" fontId="8" fillId="0" borderId="28" xfId="128" applyFont="1" applyFill="1" applyBorder="1" applyAlignment="1">
      <alignment horizontal="center" vertical="center"/>
      <protection/>
    </xf>
    <xf numFmtId="49" fontId="8" fillId="0" borderId="28" xfId="128" applyNumberFormat="1" applyFont="1" applyFill="1" applyBorder="1" applyAlignment="1">
      <alignment horizontal="center" vertical="center"/>
      <protection/>
    </xf>
    <xf numFmtId="0" fontId="7" fillId="0" borderId="29" xfId="133" applyFont="1" applyFill="1" applyBorder="1" applyAlignment="1">
      <alignment horizontal="center" vertical="center"/>
      <protection/>
    </xf>
    <xf numFmtId="0" fontId="7" fillId="0" borderId="30" xfId="133" applyFont="1" applyFill="1" applyBorder="1" applyAlignment="1">
      <alignment horizontal="center" vertical="center"/>
      <protection/>
    </xf>
    <xf numFmtId="0" fontId="3" fillId="0" borderId="0" xfId="130" applyAlignment="1">
      <alignment vertical="center"/>
      <protection/>
    </xf>
    <xf numFmtId="4" fontId="3" fillId="0" borderId="0" xfId="130" applyNumberFormat="1" applyAlignment="1">
      <alignment vertical="center"/>
      <protection/>
    </xf>
    <xf numFmtId="0" fontId="5" fillId="0" borderId="0" xfId="126" applyFont="1" applyAlignment="1">
      <alignment vertical="center"/>
      <protection/>
    </xf>
    <xf numFmtId="0" fontId="2" fillId="0" borderId="0" xfId="126" applyAlignment="1">
      <alignment vertical="center"/>
      <protection/>
    </xf>
    <xf numFmtId="0" fontId="3" fillId="0" borderId="0" xfId="111" applyAlignment="1">
      <alignment vertical="center"/>
      <protection/>
    </xf>
    <xf numFmtId="0" fontId="8" fillId="0" borderId="31" xfId="128" applyFont="1" applyBorder="1" applyAlignment="1">
      <alignment vertical="center"/>
      <protection/>
    </xf>
    <xf numFmtId="4" fontId="7" fillId="0" borderId="28" xfId="130" applyNumberFormat="1" applyFont="1" applyFill="1" applyBorder="1" applyAlignment="1">
      <alignment vertical="center"/>
      <protection/>
    </xf>
    <xf numFmtId="0" fontId="3" fillId="0" borderId="0" xfId="133" applyAlignment="1">
      <alignment vertical="center"/>
      <protection/>
    </xf>
    <xf numFmtId="4" fontId="3" fillId="0" borderId="0" xfId="133" applyNumberFormat="1" applyAlignment="1">
      <alignment vertical="center"/>
      <protection/>
    </xf>
    <xf numFmtId="0" fontId="7" fillId="0" borderId="0" xfId="133" applyFont="1" applyAlignment="1">
      <alignment horizontal="center" vertical="center"/>
      <protection/>
    </xf>
    <xf numFmtId="0" fontId="7" fillId="0" borderId="30" xfId="133" applyFont="1" applyFill="1" applyBorder="1" applyAlignment="1">
      <alignment horizontal="left" vertical="center"/>
      <protection/>
    </xf>
    <xf numFmtId="4" fontId="7" fillId="0" borderId="32" xfId="133" applyNumberFormat="1" applyFont="1" applyFill="1" applyBorder="1" applyAlignment="1">
      <alignment vertical="center"/>
      <protection/>
    </xf>
    <xf numFmtId="0" fontId="7" fillId="0" borderId="33" xfId="133" applyFont="1" applyFill="1" applyBorder="1" applyAlignment="1">
      <alignment horizontal="center" vertical="center"/>
      <protection/>
    </xf>
    <xf numFmtId="49" fontId="7" fillId="0" borderId="34" xfId="133" applyNumberFormat="1" applyFont="1" applyFill="1" applyBorder="1" applyAlignment="1">
      <alignment horizontal="center" vertical="center"/>
      <protection/>
    </xf>
    <xf numFmtId="0" fontId="8" fillId="0" borderId="28" xfId="128" applyFont="1" applyFill="1" applyBorder="1" applyAlignment="1">
      <alignment horizontal="center" vertical="center"/>
      <protection/>
    </xf>
    <xf numFmtId="49" fontId="8" fillId="0" borderId="28" xfId="128" applyNumberFormat="1" applyFont="1" applyFill="1" applyBorder="1" applyAlignment="1">
      <alignment horizontal="center" vertical="center"/>
      <protection/>
    </xf>
    <xf numFmtId="4" fontId="8" fillId="0" borderId="28" xfId="133" applyNumberFormat="1" applyFont="1" applyFill="1" applyBorder="1" applyAlignment="1">
      <alignment vertical="center"/>
      <protection/>
    </xf>
    <xf numFmtId="4" fontId="8" fillId="0" borderId="35" xfId="133" applyNumberFormat="1" applyFont="1" applyFill="1" applyBorder="1" applyAlignment="1">
      <alignment vertical="center"/>
      <protection/>
    </xf>
    <xf numFmtId="4" fontId="8" fillId="0" borderId="36" xfId="133" applyNumberFormat="1" applyFont="1" applyFill="1" applyBorder="1" applyAlignment="1">
      <alignment vertical="center"/>
      <protection/>
    </xf>
    <xf numFmtId="0" fontId="8" fillId="0" borderId="35" xfId="128" applyFont="1" applyFill="1" applyBorder="1" applyAlignment="1">
      <alignment horizontal="center" vertical="center"/>
      <protection/>
    </xf>
    <xf numFmtId="0" fontId="8" fillId="0" borderId="35" xfId="128" applyFont="1" applyFill="1" applyBorder="1" applyAlignment="1">
      <alignment horizontal="center" vertical="center"/>
      <protection/>
    </xf>
    <xf numFmtId="49" fontId="8" fillId="0" borderId="31" xfId="128" applyNumberFormat="1" applyFont="1" applyFill="1" applyBorder="1" applyAlignment="1">
      <alignment horizontal="center" vertical="center"/>
      <protection/>
    </xf>
    <xf numFmtId="0" fontId="7" fillId="0" borderId="37" xfId="133" applyFont="1" applyFill="1" applyBorder="1" applyAlignment="1">
      <alignment horizontal="center" vertical="center"/>
      <protection/>
    </xf>
    <xf numFmtId="49" fontId="7" fillId="0" borderId="38" xfId="133" applyNumberFormat="1" applyFont="1" applyFill="1" applyBorder="1" applyAlignment="1">
      <alignment horizontal="center" vertical="center"/>
      <protection/>
    </xf>
    <xf numFmtId="4" fontId="8" fillId="0" borderId="39" xfId="133" applyNumberFormat="1" applyFont="1" applyFill="1" applyBorder="1" applyAlignment="1">
      <alignment vertical="center"/>
      <protection/>
    </xf>
    <xf numFmtId="0" fontId="7" fillId="0" borderId="23" xfId="133" applyFont="1" applyFill="1" applyBorder="1" applyAlignment="1">
      <alignment horizontal="center" vertical="center"/>
      <protection/>
    </xf>
    <xf numFmtId="49" fontId="7" fillId="0" borderId="24" xfId="133" applyNumberFormat="1" applyFont="1" applyFill="1" applyBorder="1" applyAlignment="1">
      <alignment horizontal="center" vertical="center"/>
      <protection/>
    </xf>
    <xf numFmtId="0" fontId="7" fillId="0" borderId="25" xfId="133" applyFont="1" applyFill="1" applyBorder="1" applyAlignment="1">
      <alignment horizontal="center" vertical="center"/>
      <protection/>
    </xf>
    <xf numFmtId="49" fontId="7" fillId="0" borderId="26" xfId="133" applyNumberFormat="1" applyFont="1" applyFill="1" applyBorder="1" applyAlignment="1">
      <alignment horizontal="center" vertical="center"/>
      <protection/>
    </xf>
    <xf numFmtId="0" fontId="7" fillId="0" borderId="25" xfId="133" applyFont="1" applyFill="1" applyBorder="1" applyAlignment="1">
      <alignment vertical="center" wrapText="1"/>
      <protection/>
    </xf>
    <xf numFmtId="4" fontId="7" fillId="0" borderId="40" xfId="133" applyNumberFormat="1" applyFont="1" applyFill="1" applyBorder="1" applyAlignment="1">
      <alignment vertical="center"/>
      <protection/>
    </xf>
    <xf numFmtId="4" fontId="7" fillId="0" borderId="27" xfId="133" applyNumberFormat="1" applyFont="1" applyFill="1" applyBorder="1" applyAlignment="1">
      <alignment vertical="center"/>
      <protection/>
    </xf>
    <xf numFmtId="0" fontId="8" fillId="0" borderId="31" xfId="128" applyFont="1" applyBorder="1" applyAlignment="1">
      <alignment horizontal="center" vertical="center"/>
      <protection/>
    </xf>
    <xf numFmtId="0" fontId="8" fillId="0" borderId="41" xfId="128" applyFont="1" applyBorder="1" applyAlignment="1">
      <alignment vertical="center"/>
      <protection/>
    </xf>
    <xf numFmtId="49" fontId="8" fillId="0" borderId="42" xfId="128" applyNumberFormat="1" applyFont="1" applyFill="1" applyBorder="1" applyAlignment="1">
      <alignment horizontal="center" vertical="center"/>
      <protection/>
    </xf>
    <xf numFmtId="0" fontId="8" fillId="0" borderId="42" xfId="128" applyFont="1" applyBorder="1" applyAlignment="1">
      <alignment horizontal="center" vertical="center"/>
      <protection/>
    </xf>
    <xf numFmtId="0" fontId="8" fillId="0" borderId="43" xfId="128" applyFont="1" applyBorder="1" applyAlignment="1">
      <alignment horizontal="center" vertical="center"/>
      <protection/>
    </xf>
    <xf numFmtId="49" fontId="8" fillId="0" borderId="43" xfId="128" applyNumberFormat="1" applyFont="1" applyFill="1" applyBorder="1" applyAlignment="1">
      <alignment horizontal="center" vertical="center"/>
      <protection/>
    </xf>
    <xf numFmtId="0" fontId="8" fillId="0" borderId="43" xfId="128" applyFont="1" applyBorder="1" applyAlignment="1">
      <alignment vertical="center"/>
      <protection/>
    </xf>
    <xf numFmtId="4" fontId="8" fillId="0" borderId="44" xfId="133" applyNumberFormat="1" applyFont="1" applyFill="1" applyBorder="1" applyAlignment="1">
      <alignment vertical="center"/>
      <protection/>
    </xf>
    <xf numFmtId="0" fontId="8" fillId="0" borderId="28" xfId="128" applyFont="1" applyFill="1" applyBorder="1" applyAlignment="1">
      <alignment horizontal="left" vertical="center" wrapText="1"/>
      <protection/>
    </xf>
    <xf numFmtId="4" fontId="8" fillId="0" borderId="34" xfId="133" applyNumberFormat="1" applyFont="1" applyFill="1" applyBorder="1" applyAlignment="1">
      <alignment vertical="center"/>
      <protection/>
    </xf>
    <xf numFmtId="0" fontId="8" fillId="0" borderId="45" xfId="128" applyFont="1" applyFill="1" applyBorder="1" applyAlignment="1">
      <alignment horizontal="center" vertical="center"/>
      <protection/>
    </xf>
    <xf numFmtId="49" fontId="8" fillId="0" borderId="45" xfId="128" applyNumberFormat="1" applyFont="1" applyFill="1" applyBorder="1" applyAlignment="1">
      <alignment horizontal="center" vertical="center"/>
      <protection/>
    </xf>
    <xf numFmtId="0" fontId="8" fillId="0" borderId="45" xfId="128" applyFont="1" applyFill="1" applyBorder="1" applyAlignment="1">
      <alignment horizontal="left" vertical="center" wrapText="1"/>
      <protection/>
    </xf>
    <xf numFmtId="49" fontId="8" fillId="0" borderId="28" xfId="131" applyNumberFormat="1" applyFont="1" applyFill="1" applyBorder="1" applyAlignment="1">
      <alignment horizontal="center" vertical="center"/>
      <protection/>
    </xf>
    <xf numFmtId="0" fontId="8" fillId="0" borderId="44" xfId="128" applyFont="1" applyFill="1" applyBorder="1" applyAlignment="1">
      <alignment horizontal="center" vertical="center"/>
      <protection/>
    </xf>
    <xf numFmtId="49" fontId="8" fillId="0" borderId="44" xfId="131" applyNumberFormat="1" applyFont="1" applyFill="1" applyBorder="1" applyAlignment="1">
      <alignment horizontal="center" vertical="center"/>
      <protection/>
    </xf>
    <xf numFmtId="0" fontId="8" fillId="0" borderId="44" xfId="128" applyFont="1" applyFill="1" applyBorder="1" applyAlignment="1">
      <alignment horizontal="left" vertical="center" wrapText="1"/>
      <protection/>
    </xf>
    <xf numFmtId="0" fontId="8" fillId="0" borderId="44" xfId="131" applyFont="1" applyFill="1" applyBorder="1" applyAlignment="1">
      <alignment horizontal="center" vertical="center"/>
      <protection/>
    </xf>
    <xf numFmtId="0" fontId="8" fillId="0" borderId="43" xfId="131" applyFont="1" applyFill="1" applyBorder="1" applyAlignment="1">
      <alignment horizontal="center" vertical="center"/>
      <protection/>
    </xf>
    <xf numFmtId="0" fontId="8" fillId="0" borderId="43" xfId="13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167" fontId="3" fillId="0" borderId="0" xfId="130" applyNumberFormat="1" applyAlignment="1">
      <alignment vertical="center"/>
      <protection/>
    </xf>
    <xf numFmtId="0" fontId="3" fillId="0" borderId="0" xfId="134" applyAlignment="1">
      <alignment vertical="center"/>
      <protection/>
    </xf>
    <xf numFmtId="0" fontId="3" fillId="0" borderId="0" xfId="111" applyAlignment="1">
      <alignment/>
      <protection/>
    </xf>
    <xf numFmtId="4" fontId="8" fillId="0" borderId="46" xfId="133" applyNumberFormat="1" applyFont="1" applyFill="1" applyBorder="1" applyAlignment="1">
      <alignment vertical="center"/>
      <protection/>
    </xf>
    <xf numFmtId="4" fontId="8" fillId="0" borderId="47" xfId="133" applyNumberFormat="1" applyFont="1" applyFill="1" applyBorder="1" applyAlignment="1">
      <alignment vertical="center"/>
      <protection/>
    </xf>
    <xf numFmtId="0" fontId="8" fillId="0" borderId="48" xfId="128" applyFont="1" applyFill="1" applyBorder="1" applyAlignment="1">
      <alignment horizontal="center" vertical="center"/>
      <protection/>
    </xf>
    <xf numFmtId="0" fontId="8" fillId="0" borderId="49" xfId="128" applyFont="1" applyFill="1" applyBorder="1" applyAlignment="1">
      <alignment horizontal="center" vertical="center"/>
      <protection/>
    </xf>
    <xf numFmtId="4" fontId="8" fillId="0" borderId="50" xfId="133" applyNumberFormat="1" applyFont="1" applyFill="1" applyBorder="1" applyAlignment="1">
      <alignment vertical="center"/>
      <protection/>
    </xf>
    <xf numFmtId="0" fontId="6" fillId="0" borderId="0" xfId="115" applyFont="1" applyAlignment="1">
      <alignment horizontal="center"/>
      <protection/>
    </xf>
    <xf numFmtId="0" fontId="7" fillId="0" borderId="51" xfId="133" applyFont="1" applyFill="1" applyBorder="1" applyAlignment="1">
      <alignment horizontal="center" vertical="center"/>
      <protection/>
    </xf>
    <xf numFmtId="0" fontId="7" fillId="0" borderId="52" xfId="113" applyFont="1" applyBorder="1" applyAlignment="1">
      <alignment horizontal="center" vertical="center" wrapText="1"/>
      <protection/>
    </xf>
    <xf numFmtId="0" fontId="7" fillId="0" borderId="53" xfId="113" applyFont="1" applyBorder="1" applyAlignment="1">
      <alignment horizontal="center" vertical="center" wrapText="1"/>
      <protection/>
    </xf>
    <xf numFmtId="4" fontId="8" fillId="41" borderId="28" xfId="128" applyNumberFormat="1" applyFont="1" applyFill="1" applyBorder="1" applyAlignment="1">
      <alignment vertical="center"/>
      <protection/>
    </xf>
    <xf numFmtId="4" fontId="8" fillId="41" borderId="44" xfId="128" applyNumberFormat="1" applyFont="1" applyFill="1" applyBorder="1" applyAlignment="1">
      <alignment vertical="center"/>
      <protection/>
    </xf>
    <xf numFmtId="4" fontId="10" fillId="41" borderId="28" xfId="128" applyNumberFormat="1" applyFont="1" applyFill="1" applyBorder="1" applyAlignment="1">
      <alignment vertical="center"/>
      <protection/>
    </xf>
    <xf numFmtId="0" fontId="7" fillId="0" borderId="25" xfId="115" applyFont="1" applyFill="1" applyBorder="1" applyAlignment="1">
      <alignment horizontal="center" vertical="center" wrapText="1"/>
      <protection/>
    </xf>
    <xf numFmtId="4" fontId="7" fillId="56" borderId="25" xfId="133" applyNumberFormat="1" applyFont="1" applyFill="1" applyBorder="1" applyAlignment="1">
      <alignment vertical="center"/>
      <protection/>
    </xf>
    <xf numFmtId="4" fontId="7" fillId="56" borderId="25" xfId="133" applyNumberFormat="1" applyFont="1" applyFill="1" applyBorder="1" applyAlignment="1">
      <alignment vertical="center"/>
      <protection/>
    </xf>
    <xf numFmtId="49" fontId="7" fillId="0" borderId="0" xfId="133" applyNumberFormat="1" applyFont="1" applyFill="1" applyBorder="1" applyAlignment="1">
      <alignment horizontal="center" vertical="center"/>
      <protection/>
    </xf>
    <xf numFmtId="4" fontId="8" fillId="0" borderId="54" xfId="133" applyNumberFormat="1" applyFont="1" applyFill="1" applyBorder="1" applyAlignment="1">
      <alignment vertical="center"/>
      <protection/>
    </xf>
    <xf numFmtId="1" fontId="8" fillId="0" borderId="28" xfId="128" applyNumberFormat="1" applyFont="1" applyFill="1" applyBorder="1" applyAlignment="1">
      <alignment horizontal="center" vertical="center"/>
      <protection/>
    </xf>
    <xf numFmtId="1" fontId="8" fillId="0" borderId="48" xfId="128" applyNumberFormat="1" applyFont="1" applyFill="1" applyBorder="1" applyAlignment="1">
      <alignment horizontal="center" vertical="center"/>
      <protection/>
    </xf>
    <xf numFmtId="1" fontId="8" fillId="0" borderId="49" xfId="128" applyNumberFormat="1" applyFont="1" applyFill="1" applyBorder="1" applyAlignment="1">
      <alignment horizontal="center" vertical="center"/>
      <protection/>
    </xf>
    <xf numFmtId="1" fontId="8" fillId="0" borderId="44" xfId="128" applyNumberFormat="1" applyFont="1" applyFill="1" applyBorder="1" applyAlignment="1">
      <alignment horizontal="center" vertical="center"/>
      <protection/>
    </xf>
    <xf numFmtId="4" fontId="7" fillId="56" borderId="25" xfId="128" applyNumberFormat="1" applyFont="1" applyFill="1" applyBorder="1" applyAlignment="1">
      <alignment vertical="center"/>
      <protection/>
    </xf>
    <xf numFmtId="49" fontId="8" fillId="0" borderId="44" xfId="128" applyNumberFormat="1" applyFont="1" applyFill="1" applyBorder="1" applyAlignment="1">
      <alignment horizontal="center" vertical="center"/>
      <protection/>
    </xf>
    <xf numFmtId="0" fontId="7" fillId="0" borderId="28" xfId="128" applyFont="1" applyFill="1" applyBorder="1" applyAlignment="1">
      <alignment horizontal="center" vertical="center"/>
      <protection/>
    </xf>
    <xf numFmtId="49" fontId="9" fillId="0" borderId="28" xfId="128" applyNumberFormat="1" applyFont="1" applyFill="1" applyBorder="1" applyAlignment="1">
      <alignment horizontal="center" vertical="center"/>
      <protection/>
    </xf>
    <xf numFmtId="0" fontId="7" fillId="41" borderId="28" xfId="128" applyFont="1" applyFill="1" applyBorder="1" applyAlignment="1">
      <alignment horizontal="left" vertical="center" wrapText="1"/>
      <protection/>
    </xf>
    <xf numFmtId="4" fontId="7" fillId="41" borderId="28" xfId="128" applyNumberFormat="1" applyFont="1" applyFill="1" applyBorder="1" applyAlignment="1">
      <alignment vertical="center"/>
      <protection/>
    </xf>
    <xf numFmtId="4" fontId="7" fillId="56" borderId="28" xfId="128" applyNumberFormat="1" applyFont="1" applyFill="1" applyBorder="1" applyAlignment="1">
      <alignment vertical="center"/>
      <protection/>
    </xf>
    <xf numFmtId="49" fontId="7" fillId="41" borderId="25" xfId="128" applyNumberFormat="1" applyFont="1" applyFill="1" applyBorder="1" applyAlignment="1">
      <alignment horizontal="center" vertical="center"/>
      <protection/>
    </xf>
    <xf numFmtId="0" fontId="7" fillId="41" borderId="25" xfId="128" applyFont="1" applyFill="1" applyBorder="1" applyAlignment="1">
      <alignment horizontal="center" vertical="center"/>
      <protection/>
    </xf>
    <xf numFmtId="49" fontId="9" fillId="0" borderId="25" xfId="128" applyNumberFormat="1" applyFont="1" applyFill="1" applyBorder="1" applyAlignment="1">
      <alignment horizontal="center" vertical="center"/>
      <protection/>
    </xf>
    <xf numFmtId="0" fontId="7" fillId="41" borderId="25" xfId="128" applyFont="1" applyFill="1" applyBorder="1" applyAlignment="1">
      <alignment horizontal="left" vertical="center" wrapText="1"/>
      <protection/>
    </xf>
    <xf numFmtId="4" fontId="7" fillId="41" borderId="25" xfId="128" applyNumberFormat="1" applyFont="1" applyFill="1" applyBorder="1" applyAlignment="1">
      <alignment vertical="center"/>
      <protection/>
    </xf>
    <xf numFmtId="0" fontId="8" fillId="0" borderId="45" xfId="128" applyFont="1" applyFill="1" applyBorder="1" applyAlignment="1">
      <alignment horizontal="center" vertical="center"/>
      <protection/>
    </xf>
    <xf numFmtId="49" fontId="8" fillId="0" borderId="41" xfId="128" applyNumberFormat="1" applyFont="1" applyFill="1" applyBorder="1" applyAlignment="1">
      <alignment horizontal="center" vertical="center"/>
      <protection/>
    </xf>
    <xf numFmtId="0" fontId="4" fillId="0" borderId="41" xfId="125" applyFont="1" applyFill="1" applyBorder="1" applyAlignment="1">
      <alignment vertical="center" wrapText="1"/>
      <protection/>
    </xf>
    <xf numFmtId="4" fontId="8" fillId="0" borderId="55" xfId="133" applyNumberFormat="1" applyFont="1" applyFill="1" applyBorder="1" applyAlignment="1">
      <alignment vertical="center"/>
      <protection/>
    </xf>
    <xf numFmtId="4" fontId="7" fillId="41" borderId="56" xfId="128" applyNumberFormat="1" applyFont="1" applyFill="1" applyBorder="1" applyAlignment="1">
      <alignment vertical="center"/>
      <protection/>
    </xf>
    <xf numFmtId="4" fontId="8" fillId="41" borderId="47" xfId="128" applyNumberFormat="1" applyFont="1" applyFill="1" applyBorder="1" applyAlignment="1">
      <alignment vertical="center"/>
      <protection/>
    </xf>
    <xf numFmtId="4" fontId="7" fillId="41" borderId="46" xfId="128" applyNumberFormat="1" applyFont="1" applyFill="1" applyBorder="1" applyAlignment="1">
      <alignment vertical="center"/>
      <protection/>
    </xf>
    <xf numFmtId="4" fontId="10" fillId="41" borderId="46" xfId="128" applyNumberFormat="1" applyFont="1" applyFill="1" applyBorder="1" applyAlignment="1">
      <alignment vertical="center"/>
      <protection/>
    </xf>
    <xf numFmtId="4" fontId="8" fillId="41" borderId="46" xfId="128" applyNumberFormat="1" applyFont="1" applyFill="1" applyBorder="1" applyAlignment="1">
      <alignment vertical="center"/>
      <protection/>
    </xf>
    <xf numFmtId="4" fontId="8" fillId="0" borderId="57" xfId="133" applyNumberFormat="1" applyFont="1" applyFill="1" applyBorder="1" applyAlignment="1">
      <alignment vertical="center"/>
      <protection/>
    </xf>
    <xf numFmtId="4" fontId="7" fillId="0" borderId="46" xfId="130" applyNumberFormat="1" applyFont="1" applyFill="1" applyBorder="1" applyAlignment="1">
      <alignment vertical="center"/>
      <protection/>
    </xf>
    <xf numFmtId="4" fontId="7" fillId="57" borderId="30" xfId="133" applyNumberFormat="1" applyFont="1" applyFill="1" applyBorder="1" applyAlignment="1">
      <alignment vertical="center"/>
      <protection/>
    </xf>
    <xf numFmtId="1" fontId="8" fillId="0" borderId="51" xfId="128" applyNumberFormat="1" applyFont="1" applyFill="1" applyBorder="1" applyAlignment="1">
      <alignment horizontal="center" vertical="center"/>
      <protection/>
    </xf>
    <xf numFmtId="1" fontId="8" fillId="0" borderId="54" xfId="128" applyNumberFormat="1" applyFont="1" applyFill="1" applyBorder="1" applyAlignment="1">
      <alignment horizontal="center" vertical="center"/>
      <protection/>
    </xf>
    <xf numFmtId="4" fontId="8" fillId="41" borderId="54" xfId="128" applyNumberFormat="1" applyFont="1" applyFill="1" applyBorder="1" applyAlignment="1">
      <alignment vertical="center"/>
      <protection/>
    </xf>
    <xf numFmtId="4" fontId="8" fillId="41" borderId="57" xfId="128" applyNumberFormat="1" applyFont="1" applyFill="1" applyBorder="1" applyAlignment="1">
      <alignment vertical="center"/>
      <protection/>
    </xf>
    <xf numFmtId="0" fontId="8" fillId="0" borderId="44" xfId="128" applyFont="1" applyFill="1" applyBorder="1" applyAlignment="1">
      <alignment horizontal="center" vertical="center"/>
      <protection/>
    </xf>
    <xf numFmtId="49" fontId="8" fillId="0" borderId="43" xfId="128" applyNumberFormat="1" applyFont="1" applyFill="1" applyBorder="1" applyAlignment="1">
      <alignment horizontal="center" vertical="center"/>
      <protection/>
    </xf>
    <xf numFmtId="49" fontId="7" fillId="0" borderId="44" xfId="128" applyNumberFormat="1" applyFont="1" applyFill="1" applyBorder="1" applyAlignment="1">
      <alignment horizontal="center" vertical="center"/>
      <protection/>
    </xf>
    <xf numFmtId="4" fontId="7" fillId="0" borderId="30" xfId="133" applyNumberFormat="1" applyFont="1" applyFill="1" applyBorder="1" applyAlignment="1">
      <alignment vertical="center"/>
      <protection/>
    </xf>
    <xf numFmtId="4" fontId="10" fillId="41" borderId="54" xfId="128" applyNumberFormat="1" applyFont="1" applyFill="1" applyBorder="1" applyAlignment="1">
      <alignment vertical="center"/>
      <protection/>
    </xf>
    <xf numFmtId="0" fontId="8" fillId="0" borderId="42" xfId="128" applyFont="1" applyFill="1" applyBorder="1" applyAlignment="1">
      <alignment horizontal="center" vertical="center"/>
      <protection/>
    </xf>
    <xf numFmtId="4" fontId="7" fillId="0" borderId="58" xfId="133" applyNumberFormat="1" applyFont="1" applyFill="1" applyBorder="1" applyAlignment="1">
      <alignment vertical="center"/>
      <protection/>
    </xf>
    <xf numFmtId="49" fontId="7" fillId="0" borderId="25" xfId="128" applyNumberFormat="1" applyFont="1" applyFill="1" applyBorder="1" applyAlignment="1">
      <alignment horizontal="center" vertical="center"/>
      <protection/>
    </xf>
    <xf numFmtId="0" fontId="7" fillId="0" borderId="25" xfId="128" applyFont="1" applyFill="1" applyBorder="1" applyAlignment="1">
      <alignment horizontal="center" vertical="center"/>
      <protection/>
    </xf>
    <xf numFmtId="49" fontId="7" fillId="0" borderId="25" xfId="136" applyNumberFormat="1" applyFont="1" applyFill="1" applyBorder="1" applyAlignment="1">
      <alignment horizontal="center" vertical="center"/>
      <protection/>
    </xf>
    <xf numFmtId="0" fontId="7" fillId="41" borderId="25" xfId="0" applyFont="1" applyFill="1" applyBorder="1" applyAlignment="1">
      <alignment vertical="center" wrapText="1"/>
    </xf>
    <xf numFmtId="4" fontId="7" fillId="0" borderId="25" xfId="128" applyNumberFormat="1" applyFont="1" applyFill="1" applyBorder="1" applyAlignment="1">
      <alignment vertical="center" wrapText="1"/>
      <protection/>
    </xf>
    <xf numFmtId="4" fontId="7" fillId="56" borderId="25" xfId="128" applyNumberFormat="1" applyFont="1" applyFill="1" applyBorder="1" applyAlignment="1">
      <alignment vertical="center" wrapText="1"/>
      <protection/>
    </xf>
    <xf numFmtId="0" fontId="7" fillId="0" borderId="48" xfId="133" applyFont="1" applyFill="1" applyBorder="1" applyAlignment="1">
      <alignment horizontal="center" vertical="center"/>
      <protection/>
    </xf>
    <xf numFmtId="1" fontId="8" fillId="0" borderId="28" xfId="128" applyNumberFormat="1" applyFont="1" applyFill="1" applyBorder="1" applyAlignment="1">
      <alignment horizontal="center" vertical="center" wrapText="1"/>
      <protection/>
    </xf>
    <xf numFmtId="0" fontId="8" fillId="0" borderId="28" xfId="128" applyFont="1" applyFill="1" applyBorder="1" applyAlignment="1">
      <alignment horizontal="center" vertical="center" wrapText="1"/>
      <protection/>
    </xf>
    <xf numFmtId="49" fontId="8" fillId="0" borderId="28" xfId="128" applyNumberFormat="1" applyFont="1" applyFill="1" applyBorder="1" applyAlignment="1">
      <alignment horizontal="center" vertical="center" wrapText="1"/>
      <protection/>
    </xf>
    <xf numFmtId="4" fontId="10" fillId="0" borderId="28" xfId="128" applyNumberFormat="1" applyFont="1" applyFill="1" applyBorder="1" applyAlignment="1">
      <alignment vertical="center" wrapText="1"/>
      <protection/>
    </xf>
    <xf numFmtId="0" fontId="8" fillId="0" borderId="31" xfId="128" applyFont="1" applyFill="1" applyBorder="1" applyAlignment="1">
      <alignment horizontal="center" vertical="center"/>
      <protection/>
    </xf>
    <xf numFmtId="0" fontId="8" fillId="0" borderId="35" xfId="128" applyFont="1" applyFill="1" applyBorder="1" applyAlignment="1">
      <alignment horizontal="center" vertical="center" wrapText="1"/>
      <protection/>
    </xf>
    <xf numFmtId="0" fontId="3" fillId="0" borderId="48" xfId="130" applyFont="1" applyBorder="1" applyAlignment="1">
      <alignment vertical="center"/>
      <protection/>
    </xf>
    <xf numFmtId="0" fontId="65" fillId="0" borderId="48" xfId="0" applyFont="1" applyBorder="1" applyAlignment="1">
      <alignment vertical="center"/>
    </xf>
    <xf numFmtId="1" fontId="7" fillId="0" borderId="25" xfId="128" applyNumberFormat="1" applyFont="1" applyFill="1" applyBorder="1" applyAlignment="1">
      <alignment horizontal="center" vertical="center" wrapText="1"/>
      <protection/>
    </xf>
    <xf numFmtId="0" fontId="7" fillId="0" borderId="25" xfId="128" applyFont="1" applyFill="1" applyBorder="1" applyAlignment="1">
      <alignment horizontal="center" vertical="center" wrapText="1"/>
      <protection/>
    </xf>
    <xf numFmtId="49" fontId="9" fillId="0" borderId="25" xfId="128" applyNumberFormat="1" applyFont="1" applyFill="1" applyBorder="1" applyAlignment="1">
      <alignment horizontal="center" vertical="center" wrapText="1"/>
      <protection/>
    </xf>
    <xf numFmtId="0" fontId="7" fillId="0" borderId="25" xfId="128" applyFont="1" applyFill="1" applyBorder="1" applyAlignment="1">
      <alignment horizontal="left" vertical="center" wrapText="1"/>
      <protection/>
    </xf>
    <xf numFmtId="0" fontId="3" fillId="0" borderId="49" xfId="130" applyBorder="1" applyAlignment="1">
      <alignment vertical="center"/>
      <protection/>
    </xf>
    <xf numFmtId="1" fontId="8" fillId="0" borderId="44" xfId="128" applyNumberFormat="1" applyFont="1" applyFill="1" applyBorder="1" applyAlignment="1">
      <alignment horizontal="center" vertical="center" wrapText="1"/>
      <protection/>
    </xf>
    <xf numFmtId="0" fontId="8" fillId="0" borderId="44" xfId="128" applyFont="1" applyFill="1" applyBorder="1" applyAlignment="1">
      <alignment horizontal="center" vertical="center" wrapText="1"/>
      <protection/>
    </xf>
    <xf numFmtId="49" fontId="8" fillId="0" borderId="44" xfId="128" applyNumberFormat="1" applyFont="1" applyFill="1" applyBorder="1" applyAlignment="1">
      <alignment horizontal="center" vertical="center" wrapText="1"/>
      <protection/>
    </xf>
    <xf numFmtId="4" fontId="10" fillId="0" borderId="44" xfId="128" applyNumberFormat="1" applyFont="1" applyFill="1" applyBorder="1" applyAlignment="1">
      <alignment vertical="center" wrapText="1"/>
      <protection/>
    </xf>
    <xf numFmtId="49" fontId="7" fillId="0" borderId="25" xfId="128" applyNumberFormat="1" applyFont="1" applyFill="1" applyBorder="1" applyAlignment="1">
      <alignment horizontal="center" vertical="center" wrapText="1"/>
      <protection/>
    </xf>
    <xf numFmtId="0" fontId="7" fillId="0" borderId="49" xfId="133" applyFont="1" applyFill="1" applyBorder="1" applyAlignment="1">
      <alignment horizontal="center" vertical="center"/>
      <protection/>
    </xf>
    <xf numFmtId="0" fontId="7" fillId="0" borderId="21" xfId="133" applyFont="1" applyFill="1" applyBorder="1" applyAlignment="1">
      <alignment horizontal="left" vertical="center"/>
      <protection/>
    </xf>
    <xf numFmtId="4" fontId="7" fillId="0" borderId="52" xfId="133" applyNumberFormat="1" applyFont="1" applyFill="1" applyBorder="1" applyAlignment="1">
      <alignment vertical="center"/>
      <protection/>
    </xf>
    <xf numFmtId="0" fontId="7" fillId="0" borderId="35" xfId="128" applyFont="1" applyFill="1" applyBorder="1" applyAlignment="1">
      <alignment horizontal="center" vertical="center" wrapText="1"/>
      <protection/>
    </xf>
    <xf numFmtId="49" fontId="7" fillId="0" borderId="35" xfId="128" applyNumberFormat="1" applyFont="1" applyFill="1" applyBorder="1" applyAlignment="1">
      <alignment horizontal="center" vertical="center" wrapText="1"/>
      <protection/>
    </xf>
    <xf numFmtId="0" fontId="7" fillId="0" borderId="35" xfId="128" applyFont="1" applyFill="1" applyBorder="1" applyAlignment="1">
      <alignment horizontal="left" vertical="center" wrapText="1"/>
      <protection/>
    </xf>
    <xf numFmtId="4" fontId="28" fillId="0" borderId="28" xfId="128" applyNumberFormat="1" applyFont="1" applyFill="1" applyBorder="1" applyAlignment="1">
      <alignment vertical="center" wrapText="1"/>
      <protection/>
    </xf>
    <xf numFmtId="0" fontId="7" fillId="0" borderId="33" xfId="133" applyFont="1" applyFill="1" applyBorder="1" applyAlignment="1">
      <alignment horizontal="center" vertical="center"/>
      <protection/>
    </xf>
    <xf numFmtId="49" fontId="7" fillId="0" borderId="35" xfId="128" applyNumberFormat="1" applyFont="1" applyFill="1" applyBorder="1" applyAlignment="1">
      <alignment horizontal="center" vertical="center"/>
      <protection/>
    </xf>
    <xf numFmtId="0" fontId="7" fillId="0" borderId="35" xfId="128" applyFont="1" applyFill="1" applyBorder="1" applyAlignment="1">
      <alignment horizontal="center" vertical="center"/>
      <protection/>
    </xf>
    <xf numFmtId="49" fontId="7" fillId="0" borderId="35" xfId="136" applyNumberFormat="1" applyFont="1" applyFill="1" applyBorder="1" applyAlignment="1">
      <alignment horizontal="center" vertical="center"/>
      <protection/>
    </xf>
    <xf numFmtId="0" fontId="7" fillId="41" borderId="35" xfId="0" applyFont="1" applyFill="1" applyBorder="1" applyAlignment="1">
      <alignment vertical="center" wrapText="1"/>
    </xf>
    <xf numFmtId="4" fontId="7" fillId="0" borderId="35" xfId="128" applyNumberFormat="1" applyFont="1" applyFill="1" applyBorder="1" applyAlignment="1">
      <alignment vertical="center" wrapText="1"/>
      <protection/>
    </xf>
    <xf numFmtId="0" fontId="8" fillId="0" borderId="0" xfId="124" applyFont="1" applyAlignment="1">
      <alignment vertical="center" wrapText="1"/>
      <protection/>
    </xf>
    <xf numFmtId="0" fontId="7" fillId="0" borderId="0" xfId="127" applyFont="1" applyAlignment="1">
      <alignment horizontal="center" vertical="center" wrapText="1"/>
      <protection/>
    </xf>
    <xf numFmtId="0" fontId="34" fillId="0" borderId="0" xfId="124" applyFont="1">
      <alignment/>
      <protection/>
    </xf>
    <xf numFmtId="0" fontId="6" fillId="0" borderId="0" xfId="127" applyFont="1" applyAlignment="1">
      <alignment horizontal="center"/>
      <protection/>
    </xf>
    <xf numFmtId="0" fontId="8" fillId="0" borderId="0" xfId="124" applyFont="1">
      <alignment/>
      <protection/>
    </xf>
    <xf numFmtId="0" fontId="7" fillId="0" borderId="38" xfId="127" applyFont="1" applyBorder="1" applyAlignment="1">
      <alignment/>
      <protection/>
    </xf>
    <xf numFmtId="0" fontId="7" fillId="0" borderId="38" xfId="127" applyFont="1" applyBorder="1" applyAlignment="1">
      <alignment horizontal="right"/>
      <protection/>
    </xf>
    <xf numFmtId="0" fontId="8" fillId="0" borderId="59" xfId="124" applyFont="1" applyBorder="1" applyAlignment="1">
      <alignment vertical="center" wrapText="1"/>
      <protection/>
    </xf>
    <xf numFmtId="0" fontId="8" fillId="0" borderId="60" xfId="124" applyFont="1" applyBorder="1" applyAlignment="1">
      <alignment vertical="center" wrapText="1"/>
      <protection/>
    </xf>
    <xf numFmtId="0" fontId="7" fillId="45" borderId="61" xfId="127" applyFont="1" applyFill="1" applyBorder="1" applyAlignment="1">
      <alignment horizontal="center" vertical="center" wrapText="1"/>
      <protection/>
    </xf>
    <xf numFmtId="0" fontId="8" fillId="0" borderId="62" xfId="124" applyFont="1" applyBorder="1" applyAlignment="1">
      <alignment horizontal="center" vertical="center"/>
      <protection/>
    </xf>
    <xf numFmtId="0" fontId="7" fillId="0" borderId="63" xfId="127" applyFont="1" applyBorder="1" applyAlignment="1">
      <alignment vertical="center"/>
      <protection/>
    </xf>
    <xf numFmtId="0" fontId="8" fillId="0" borderId="64" xfId="124" applyFont="1" applyBorder="1" applyAlignment="1">
      <alignment horizontal="center" vertical="center"/>
      <protection/>
    </xf>
    <xf numFmtId="0" fontId="8" fillId="0" borderId="65" xfId="124" applyFont="1" applyBorder="1" applyAlignment="1">
      <alignment horizontal="center" vertical="center"/>
      <protection/>
    </xf>
    <xf numFmtId="0" fontId="7" fillId="0" borderId="65" xfId="127" applyFont="1" applyBorder="1" applyAlignment="1">
      <alignment vertical="center"/>
      <protection/>
    </xf>
    <xf numFmtId="0" fontId="8" fillId="0" borderId="63" xfId="124" applyFont="1" applyBorder="1" applyAlignment="1">
      <alignment horizontal="center" vertical="center"/>
      <protection/>
    </xf>
    <xf numFmtId="0" fontId="8" fillId="0" borderId="66" xfId="124" applyFont="1" applyBorder="1" applyAlignment="1">
      <alignment horizontal="center" vertical="center"/>
      <protection/>
    </xf>
    <xf numFmtId="0" fontId="9" fillId="58" borderId="66" xfId="127" applyFont="1" applyFill="1" applyBorder="1" applyAlignment="1">
      <alignment vertical="center"/>
      <protection/>
    </xf>
    <xf numFmtId="4" fontId="35" fillId="58" borderId="61" xfId="127" applyNumberFormat="1" applyFont="1" applyFill="1" applyBorder="1" applyAlignment="1">
      <alignment vertical="center"/>
      <protection/>
    </xf>
    <xf numFmtId="0" fontId="3" fillId="0" borderId="0" xfId="128" applyFill="1" applyAlignment="1">
      <alignment/>
      <protection/>
    </xf>
    <xf numFmtId="49" fontId="3" fillId="0" borderId="0" xfId="128" applyNumberFormat="1" applyFill="1" applyAlignment="1">
      <alignment horizontal="center"/>
      <protection/>
    </xf>
    <xf numFmtId="0" fontId="3" fillId="0" borderId="0" xfId="128">
      <alignment/>
      <protection/>
    </xf>
    <xf numFmtId="0" fontId="2" fillId="0" borderId="0" xfId="126" applyFill="1">
      <alignment/>
      <protection/>
    </xf>
    <xf numFmtId="4" fontId="2" fillId="0" borderId="0" xfId="126" applyNumberFormat="1" applyFill="1">
      <alignment/>
      <protection/>
    </xf>
    <xf numFmtId="0" fontId="0" fillId="0" borderId="0" xfId="0" applyFill="1" applyAlignment="1">
      <alignment/>
    </xf>
    <xf numFmtId="49" fontId="36" fillId="0" borderId="0" xfId="126" applyNumberFormat="1" applyFont="1" applyBorder="1" applyAlignment="1">
      <alignment vertical="center" textRotation="90"/>
      <protection/>
    </xf>
    <xf numFmtId="0" fontId="8" fillId="0" borderId="0" xfId="131" applyFont="1" applyFill="1" applyBorder="1" applyAlignment="1">
      <alignment horizontal="center"/>
      <protection/>
    </xf>
    <xf numFmtId="49" fontId="8" fillId="0" borderId="0" xfId="131" applyNumberFormat="1" applyFont="1" applyFill="1" applyBorder="1" applyAlignment="1">
      <alignment horizontal="center"/>
      <protection/>
    </xf>
    <xf numFmtId="169" fontId="8" fillId="0" borderId="0" xfId="131" applyNumberFormat="1" applyFont="1" applyFill="1" applyBorder="1" applyAlignment="1">
      <alignment horizontal="center"/>
      <protection/>
    </xf>
    <xf numFmtId="4" fontId="8" fillId="0" borderId="0" xfId="131" applyNumberFormat="1" applyFont="1" applyFill="1" applyBorder="1" applyAlignment="1">
      <alignment horizontal="left"/>
      <protection/>
    </xf>
    <xf numFmtId="4" fontId="8" fillId="0" borderId="0" xfId="131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9" fillId="0" borderId="0" xfId="128" applyFont="1" applyAlignment="1">
      <alignment horizontal="center"/>
      <protection/>
    </xf>
    <xf numFmtId="49" fontId="37" fillId="0" borderId="0" xfId="128" applyNumberFormat="1" applyFont="1" applyAlignment="1">
      <alignment horizontal="center"/>
      <protection/>
    </xf>
    <xf numFmtId="4" fontId="7" fillId="0" borderId="0" xfId="128" applyNumberFormat="1" applyFont="1" applyAlignment="1">
      <alignment horizontal="center"/>
      <protection/>
    </xf>
    <xf numFmtId="4" fontId="7" fillId="0" borderId="0" xfId="128" applyNumberFormat="1" applyFont="1" applyAlignment="1">
      <alignment horizontal="right"/>
      <protection/>
    </xf>
    <xf numFmtId="0" fontId="7" fillId="59" borderId="23" xfId="128" applyFont="1" applyFill="1" applyBorder="1" applyAlignment="1">
      <alignment vertical="center" wrapText="1"/>
      <protection/>
    </xf>
    <xf numFmtId="0" fontId="7" fillId="59" borderId="26" xfId="128" applyFont="1" applyFill="1" applyBorder="1" applyAlignment="1">
      <alignment horizontal="center" vertical="center" wrapText="1"/>
      <protection/>
    </xf>
    <xf numFmtId="0" fontId="7" fillId="59" borderId="25" xfId="128" applyFont="1" applyFill="1" applyBorder="1" applyAlignment="1">
      <alignment horizontal="center" vertical="center" wrapText="1"/>
      <protection/>
    </xf>
    <xf numFmtId="4" fontId="7" fillId="59" borderId="25" xfId="128" applyNumberFormat="1" applyFont="1" applyFill="1" applyBorder="1" applyAlignment="1">
      <alignment horizontal="center" vertical="center" wrapText="1"/>
      <protection/>
    </xf>
    <xf numFmtId="4" fontId="7" fillId="59" borderId="56" xfId="128" applyNumberFormat="1" applyFont="1" applyFill="1" applyBorder="1" applyAlignment="1">
      <alignment horizontal="center" vertical="center" wrapText="1"/>
      <protection/>
    </xf>
    <xf numFmtId="0" fontId="7" fillId="60" borderId="33" xfId="128" applyFont="1" applyFill="1" applyBorder="1" applyAlignment="1">
      <alignment horizontal="center" vertical="center"/>
      <protection/>
    </xf>
    <xf numFmtId="0" fontId="7" fillId="60" borderId="31" xfId="128" applyFont="1" applyFill="1" applyBorder="1" applyAlignment="1">
      <alignment horizontal="center" vertical="center"/>
      <protection/>
    </xf>
    <xf numFmtId="0" fontId="7" fillId="60" borderId="35" xfId="128" applyFont="1" applyFill="1" applyBorder="1" applyAlignment="1">
      <alignment horizontal="center" vertical="center"/>
      <protection/>
    </xf>
    <xf numFmtId="0" fontId="7" fillId="60" borderId="35" xfId="129" applyFont="1" applyFill="1" applyBorder="1" applyAlignment="1">
      <alignment horizontal="left" vertical="center" wrapText="1"/>
      <protection/>
    </xf>
    <xf numFmtId="4" fontId="7" fillId="60" borderId="35" xfId="128" applyNumberFormat="1" applyFont="1" applyFill="1" applyBorder="1" applyAlignment="1">
      <alignment vertical="center"/>
      <protection/>
    </xf>
    <xf numFmtId="165" fontId="7" fillId="60" borderId="35" xfId="128" applyNumberFormat="1" applyFont="1" applyFill="1" applyBorder="1" applyAlignment="1">
      <alignment vertical="center"/>
      <protection/>
    </xf>
    <xf numFmtId="4" fontId="7" fillId="60" borderId="50" xfId="128" applyNumberFormat="1" applyFont="1" applyFill="1" applyBorder="1" applyAlignment="1">
      <alignment vertical="center"/>
      <protection/>
    </xf>
    <xf numFmtId="0" fontId="66" fillId="41" borderId="48" xfId="128" applyFont="1" applyFill="1" applyBorder="1" applyAlignment="1">
      <alignment horizontal="center" vertical="center" wrapText="1"/>
      <protection/>
    </xf>
    <xf numFmtId="0" fontId="66" fillId="41" borderId="31" xfId="128" applyFont="1" applyFill="1" applyBorder="1" applyAlignment="1">
      <alignment horizontal="center" vertical="center" wrapText="1"/>
      <protection/>
    </xf>
    <xf numFmtId="49" fontId="66" fillId="41" borderId="28" xfId="128" applyNumberFormat="1" applyFont="1" applyFill="1" applyBorder="1" applyAlignment="1">
      <alignment horizontal="center" vertical="center" wrapText="1"/>
      <protection/>
    </xf>
    <xf numFmtId="0" fontId="66" fillId="41" borderId="28" xfId="128" applyFont="1" applyFill="1" applyBorder="1" applyAlignment="1">
      <alignment horizontal="left" vertical="center" wrapText="1"/>
      <protection/>
    </xf>
    <xf numFmtId="4" fontId="66" fillId="41" borderId="28" xfId="128" applyNumberFormat="1" applyFont="1" applyFill="1" applyBorder="1" applyAlignment="1">
      <alignment vertical="center"/>
      <protection/>
    </xf>
    <xf numFmtId="165" fontId="66" fillId="41" borderId="28" xfId="128" applyNumberFormat="1" applyFont="1" applyFill="1" applyBorder="1" applyAlignment="1">
      <alignment vertical="center"/>
      <protection/>
    </xf>
    <xf numFmtId="4" fontId="66" fillId="41" borderId="46" xfId="128" applyNumberFormat="1" applyFont="1" applyFill="1" applyBorder="1" applyAlignment="1">
      <alignment vertical="center"/>
      <protection/>
    </xf>
    <xf numFmtId="0" fontId="8" fillId="41" borderId="48" xfId="128" applyFont="1" applyFill="1" applyBorder="1" applyAlignment="1">
      <alignment horizontal="center" vertical="center" wrapText="1"/>
      <protection/>
    </xf>
    <xf numFmtId="0" fontId="8" fillId="41" borderId="31" xfId="128" applyFont="1" applyFill="1" applyBorder="1" applyAlignment="1">
      <alignment horizontal="center" vertical="center" wrapText="1"/>
      <protection/>
    </xf>
    <xf numFmtId="0" fontId="8" fillId="41" borderId="28" xfId="128" applyFont="1" applyFill="1" applyBorder="1" applyAlignment="1">
      <alignment horizontal="center" vertical="center" wrapText="1"/>
      <protection/>
    </xf>
    <xf numFmtId="49" fontId="8" fillId="41" borderId="28" xfId="128" applyNumberFormat="1" applyFont="1" applyFill="1" applyBorder="1" applyAlignment="1">
      <alignment horizontal="center" vertical="center" wrapText="1"/>
      <protection/>
    </xf>
    <xf numFmtId="0" fontId="8" fillId="41" borderId="28" xfId="128" applyFont="1" applyFill="1" applyBorder="1" applyAlignment="1">
      <alignment horizontal="left" vertical="center" wrapText="1"/>
      <protection/>
    </xf>
    <xf numFmtId="165" fontId="8" fillId="0" borderId="28" xfId="128" applyNumberFormat="1" applyFont="1" applyFill="1" applyBorder="1" applyAlignment="1">
      <alignment vertical="center"/>
      <protection/>
    </xf>
    <xf numFmtId="4" fontId="8" fillId="0" borderId="46" xfId="128" applyNumberFormat="1" applyFont="1" applyFill="1" applyBorder="1" applyAlignment="1">
      <alignment vertical="center"/>
      <protection/>
    </xf>
    <xf numFmtId="0" fontId="66" fillId="0" borderId="28" xfId="128" applyFont="1" applyFill="1" applyBorder="1" applyAlignment="1">
      <alignment horizontal="left" vertical="center" wrapText="1"/>
      <protection/>
    </xf>
    <xf numFmtId="0" fontId="66" fillId="41" borderId="28" xfId="128" applyFont="1" applyFill="1" applyBorder="1" applyAlignment="1">
      <alignment horizontal="center" vertical="center" wrapText="1"/>
      <protection/>
    </xf>
    <xf numFmtId="0" fontId="8" fillId="41" borderId="49" xfId="128" applyFont="1" applyFill="1" applyBorder="1" applyAlignment="1">
      <alignment horizontal="center" vertical="center" wrapText="1"/>
      <protection/>
    </xf>
    <xf numFmtId="0" fontId="8" fillId="41" borderId="43" xfId="128" applyFont="1" applyFill="1" applyBorder="1" applyAlignment="1">
      <alignment horizontal="center" vertical="center" wrapText="1"/>
      <protection/>
    </xf>
    <xf numFmtId="0" fontId="8" fillId="41" borderId="44" xfId="128" applyFont="1" applyFill="1" applyBorder="1" applyAlignment="1">
      <alignment horizontal="center" vertical="center" wrapText="1"/>
      <protection/>
    </xf>
    <xf numFmtId="49" fontId="8" fillId="41" borderId="44" xfId="128" applyNumberFormat="1" applyFont="1" applyFill="1" applyBorder="1" applyAlignment="1">
      <alignment horizontal="center" vertical="center" wrapText="1"/>
      <protection/>
    </xf>
    <xf numFmtId="0" fontId="8" fillId="41" borderId="44" xfId="128" applyFont="1" applyFill="1" applyBorder="1" applyAlignment="1">
      <alignment horizontal="left" vertical="center" wrapText="1"/>
      <protection/>
    </xf>
    <xf numFmtId="4" fontId="3" fillId="0" borderId="0" xfId="129" applyNumberFormat="1">
      <alignment/>
      <protection/>
    </xf>
    <xf numFmtId="0" fontId="3" fillId="0" borderId="0" xfId="131">
      <alignment/>
      <protection/>
    </xf>
    <xf numFmtId="4" fontId="3" fillId="0" borderId="0" xfId="131" applyNumberFormat="1">
      <alignment/>
      <protection/>
    </xf>
    <xf numFmtId="0" fontId="2" fillId="0" borderId="0" xfId="126">
      <alignment/>
      <protection/>
    </xf>
    <xf numFmtId="0" fontId="3" fillId="0" borderId="0" xfId="113">
      <alignment/>
      <protection/>
    </xf>
    <xf numFmtId="0" fontId="3" fillId="0" borderId="0" xfId="133">
      <alignment/>
      <protection/>
    </xf>
    <xf numFmtId="4" fontId="3" fillId="0" borderId="0" xfId="133" applyNumberFormat="1">
      <alignment/>
      <protection/>
    </xf>
    <xf numFmtId="0" fontId="7" fillId="0" borderId="0" xfId="133" applyFont="1" applyAlignment="1">
      <alignment horizontal="center"/>
      <protection/>
    </xf>
    <xf numFmtId="0" fontId="9" fillId="0" borderId="0" xfId="131" applyFont="1">
      <alignment/>
      <protection/>
    </xf>
    <xf numFmtId="4" fontId="7" fillId="61" borderId="21" xfId="133" applyNumberFormat="1" applyFont="1" applyFill="1" applyBorder="1" applyAlignment="1">
      <alignment vertical="center"/>
      <protection/>
    </xf>
    <xf numFmtId="4" fontId="7" fillId="0" borderId="53" xfId="133" applyNumberFormat="1" applyFont="1" applyFill="1" applyBorder="1" applyAlignment="1">
      <alignment vertical="center"/>
      <protection/>
    </xf>
    <xf numFmtId="0" fontId="7" fillId="60" borderId="33" xfId="133" applyFont="1" applyFill="1" applyBorder="1" applyAlignment="1">
      <alignment horizontal="center" vertical="center"/>
      <protection/>
    </xf>
    <xf numFmtId="49" fontId="7" fillId="60" borderId="34" xfId="133" applyNumberFormat="1" applyFont="1" applyFill="1" applyBorder="1" applyAlignment="1">
      <alignment horizontal="center" vertical="center"/>
      <protection/>
    </xf>
    <xf numFmtId="0" fontId="8" fillId="60" borderId="35" xfId="133" applyFont="1" applyFill="1" applyBorder="1" applyAlignment="1">
      <alignment horizontal="center" vertical="center"/>
      <protection/>
    </xf>
    <xf numFmtId="49" fontId="8" fillId="60" borderId="42" xfId="133" applyNumberFormat="1" applyFont="1" applyFill="1" applyBorder="1" applyAlignment="1">
      <alignment horizontal="center" vertical="center"/>
      <protection/>
    </xf>
    <xf numFmtId="0" fontId="8" fillId="60" borderId="35" xfId="133" applyFont="1" applyFill="1" applyBorder="1" applyAlignment="1">
      <alignment vertical="center" wrapText="1"/>
      <protection/>
    </xf>
    <xf numFmtId="4" fontId="8" fillId="60" borderId="34" xfId="133" applyNumberFormat="1" applyFont="1" applyFill="1" applyBorder="1" applyAlignment="1">
      <alignment vertical="center"/>
      <protection/>
    </xf>
    <xf numFmtId="4" fontId="8" fillId="60" borderId="35" xfId="133" applyNumberFormat="1" applyFont="1" applyFill="1" applyBorder="1" applyAlignment="1">
      <alignment vertical="center"/>
      <protection/>
    </xf>
    <xf numFmtId="4" fontId="8" fillId="60" borderId="36" xfId="133" applyNumberFormat="1" applyFont="1" applyFill="1" applyBorder="1" applyAlignment="1">
      <alignment vertical="center"/>
      <protection/>
    </xf>
    <xf numFmtId="49" fontId="8" fillId="0" borderId="34" xfId="133" applyNumberFormat="1" applyFont="1" applyFill="1" applyBorder="1" applyAlignment="1">
      <alignment horizontal="center" vertical="center"/>
      <protection/>
    </xf>
    <xf numFmtId="0" fontId="8" fillId="0" borderId="35" xfId="133" applyFont="1" applyFill="1" applyBorder="1" applyAlignment="1">
      <alignment horizontal="center" vertical="center"/>
      <protection/>
    </xf>
    <xf numFmtId="49" fontId="8" fillId="0" borderId="42" xfId="133" applyNumberFormat="1" applyFont="1" applyFill="1" applyBorder="1" applyAlignment="1">
      <alignment horizontal="center" vertical="center"/>
      <protection/>
    </xf>
    <xf numFmtId="0" fontId="8" fillId="0" borderId="35" xfId="133" applyFont="1" applyFill="1" applyBorder="1" applyAlignment="1">
      <alignment vertical="center" wrapText="1"/>
      <protection/>
    </xf>
    <xf numFmtId="4" fontId="8" fillId="0" borderId="34" xfId="133" applyNumberFormat="1" applyFont="1" applyFill="1" applyBorder="1" applyAlignment="1">
      <alignment vertical="center"/>
      <protection/>
    </xf>
    <xf numFmtId="4" fontId="8" fillId="62" borderId="35" xfId="133" applyNumberFormat="1" applyFont="1" applyFill="1" applyBorder="1" applyAlignment="1">
      <alignment vertical="center"/>
      <protection/>
    </xf>
    <xf numFmtId="4" fontId="8" fillId="0" borderId="36" xfId="133" applyNumberFormat="1" applyFont="1" applyFill="1" applyBorder="1" applyAlignment="1">
      <alignment vertical="center"/>
      <protection/>
    </xf>
    <xf numFmtId="49" fontId="8" fillId="60" borderId="34" xfId="133" applyNumberFormat="1" applyFont="1" applyFill="1" applyBorder="1" applyAlignment="1">
      <alignment horizontal="center" vertical="center"/>
      <protection/>
    </xf>
    <xf numFmtId="0" fontId="7" fillId="0" borderId="37" xfId="133" applyFont="1" applyFill="1" applyBorder="1" applyAlignment="1">
      <alignment horizontal="center" vertical="center"/>
      <protection/>
    </xf>
    <xf numFmtId="49" fontId="8" fillId="0" borderId="38" xfId="133" applyNumberFormat="1" applyFont="1" applyFill="1" applyBorder="1" applyAlignment="1">
      <alignment horizontal="center" vertical="center"/>
      <protection/>
    </xf>
    <xf numFmtId="0" fontId="8" fillId="0" borderId="39" xfId="133" applyFont="1" applyFill="1" applyBorder="1" applyAlignment="1">
      <alignment horizontal="center" vertical="center"/>
      <protection/>
    </xf>
    <xf numFmtId="49" fontId="8" fillId="0" borderId="67" xfId="133" applyNumberFormat="1" applyFont="1" applyFill="1" applyBorder="1" applyAlignment="1">
      <alignment horizontal="center" vertical="center"/>
      <protection/>
    </xf>
    <xf numFmtId="0" fontId="8" fillId="0" borderId="39" xfId="133" applyFont="1" applyFill="1" applyBorder="1" applyAlignment="1">
      <alignment vertical="center" wrapText="1"/>
      <protection/>
    </xf>
    <xf numFmtId="4" fontId="8" fillId="0" borderId="38" xfId="133" applyNumberFormat="1" applyFont="1" applyFill="1" applyBorder="1" applyAlignment="1">
      <alignment vertical="center"/>
      <protection/>
    </xf>
    <xf numFmtId="4" fontId="8" fillId="62" borderId="39" xfId="133" applyNumberFormat="1" applyFont="1" applyFill="1" applyBorder="1" applyAlignment="1">
      <alignment vertical="center"/>
      <protection/>
    </xf>
    <xf numFmtId="4" fontId="8" fillId="0" borderId="68" xfId="133" applyNumberFormat="1" applyFont="1" applyFill="1" applyBorder="1" applyAlignment="1">
      <alignment vertical="center"/>
      <protection/>
    </xf>
    <xf numFmtId="49" fontId="7" fillId="0" borderId="25" xfId="133" applyNumberFormat="1" applyFont="1" applyFill="1" applyBorder="1" applyAlignment="1">
      <alignment horizontal="center" vertical="center"/>
      <protection/>
    </xf>
    <xf numFmtId="49" fontId="8" fillId="0" borderId="28" xfId="133" applyNumberFormat="1" applyFont="1" applyFill="1" applyBorder="1" applyAlignment="1">
      <alignment horizontal="center" vertical="center"/>
      <protection/>
    </xf>
    <xf numFmtId="0" fontId="8" fillId="0" borderId="42" xfId="133" applyFont="1" applyFill="1" applyBorder="1" applyAlignment="1">
      <alignment horizontal="center" vertical="center"/>
      <protection/>
    </xf>
    <xf numFmtId="4" fontId="7" fillId="0" borderId="35" xfId="133" applyNumberFormat="1" applyFont="1" applyFill="1" applyBorder="1" applyAlignment="1">
      <alignment vertical="center"/>
      <protection/>
    </xf>
    <xf numFmtId="0" fontId="7" fillId="60" borderId="48" xfId="133" applyFont="1" applyFill="1" applyBorder="1" applyAlignment="1">
      <alignment horizontal="center" vertical="center"/>
      <protection/>
    </xf>
    <xf numFmtId="49" fontId="8" fillId="60" borderId="28" xfId="133" applyNumberFormat="1" applyFont="1" applyFill="1" applyBorder="1" applyAlignment="1">
      <alignment horizontal="center" vertical="center"/>
      <protection/>
    </xf>
    <xf numFmtId="0" fontId="8" fillId="60" borderId="42" xfId="133" applyFont="1" applyFill="1" applyBorder="1" applyAlignment="1">
      <alignment horizontal="center" vertical="center"/>
      <protection/>
    </xf>
    <xf numFmtId="0" fontId="8" fillId="60" borderId="28" xfId="133" applyFont="1" applyFill="1" applyBorder="1" applyAlignment="1">
      <alignment vertical="center" wrapText="1"/>
      <protection/>
    </xf>
    <xf numFmtId="4" fontId="8" fillId="60" borderId="28" xfId="133" applyNumberFormat="1" applyFont="1" applyFill="1" applyBorder="1" applyAlignment="1">
      <alignment vertical="center"/>
      <protection/>
    </xf>
    <xf numFmtId="4" fontId="8" fillId="60" borderId="46" xfId="133" applyNumberFormat="1" applyFont="1" applyFill="1" applyBorder="1" applyAlignment="1">
      <alignment vertical="center"/>
      <protection/>
    </xf>
    <xf numFmtId="0" fontId="7" fillId="0" borderId="48" xfId="133" applyFont="1" applyFill="1" applyBorder="1" applyAlignment="1">
      <alignment horizontal="center" vertical="center"/>
      <protection/>
    </xf>
    <xf numFmtId="0" fontId="8" fillId="0" borderId="28" xfId="133" applyFont="1" applyFill="1" applyBorder="1" applyAlignment="1">
      <alignment horizontal="center" vertical="center"/>
      <protection/>
    </xf>
    <xf numFmtId="0" fontId="8" fillId="0" borderId="31" xfId="133" applyFont="1" applyFill="1" applyBorder="1" applyAlignment="1">
      <alignment horizontal="center" vertical="center"/>
      <protection/>
    </xf>
    <xf numFmtId="0" fontId="8" fillId="0" borderId="28" xfId="133" applyFont="1" applyFill="1" applyBorder="1" applyAlignment="1">
      <alignment vertical="center" wrapText="1"/>
      <protection/>
    </xf>
    <xf numFmtId="49" fontId="8" fillId="0" borderId="35" xfId="133" applyNumberFormat="1" applyFont="1" applyFill="1" applyBorder="1" applyAlignment="1">
      <alignment horizontal="center" vertical="center"/>
      <protection/>
    </xf>
    <xf numFmtId="0" fontId="7" fillId="0" borderId="69" xfId="133" applyFont="1" applyFill="1" applyBorder="1" applyAlignment="1">
      <alignment horizontal="center" vertical="center"/>
      <protection/>
    </xf>
    <xf numFmtId="49" fontId="8" fillId="0" borderId="45" xfId="133" applyNumberFormat="1" applyFont="1" applyFill="1" applyBorder="1" applyAlignment="1">
      <alignment horizontal="center" vertical="center"/>
      <protection/>
    </xf>
    <xf numFmtId="0" fontId="8" fillId="0" borderId="54" xfId="133" applyFont="1" applyFill="1" applyBorder="1" applyAlignment="1">
      <alignment horizontal="center" vertical="center"/>
      <protection/>
    </xf>
    <xf numFmtId="0" fontId="8" fillId="0" borderId="70" xfId="133" applyFont="1" applyFill="1" applyBorder="1" applyAlignment="1">
      <alignment horizontal="center" vertical="center"/>
      <protection/>
    </xf>
    <xf numFmtId="0" fontId="8" fillId="0" borderId="45" xfId="133" applyFont="1" applyFill="1" applyBorder="1" applyAlignment="1">
      <alignment vertical="center" wrapText="1"/>
      <protection/>
    </xf>
    <xf numFmtId="4" fontId="8" fillId="0" borderId="45" xfId="133" applyNumberFormat="1" applyFont="1" applyFill="1" applyBorder="1" applyAlignment="1">
      <alignment vertical="center"/>
      <protection/>
    </xf>
    <xf numFmtId="4" fontId="8" fillId="0" borderId="71" xfId="133" applyNumberFormat="1" applyFont="1" applyFill="1" applyBorder="1" applyAlignment="1">
      <alignment vertical="center"/>
      <protection/>
    </xf>
    <xf numFmtId="4" fontId="7" fillId="0" borderId="25" xfId="133" applyNumberFormat="1" applyFont="1" applyFill="1" applyBorder="1" applyAlignment="1">
      <alignment vertical="center"/>
      <protection/>
    </xf>
    <xf numFmtId="4" fontId="8" fillId="0" borderId="35" xfId="133" applyNumberFormat="1" applyFont="1" applyFill="1" applyBorder="1" applyAlignment="1">
      <alignment vertical="center"/>
      <protection/>
    </xf>
    <xf numFmtId="49" fontId="7" fillId="0" borderId="72" xfId="133" applyNumberFormat="1" applyFont="1" applyFill="1" applyBorder="1" applyAlignment="1">
      <alignment horizontal="center" vertical="center"/>
      <protection/>
    </xf>
    <xf numFmtId="0" fontId="8" fillId="0" borderId="28" xfId="133" applyFont="1" applyFill="1" applyBorder="1" applyAlignment="1">
      <alignment horizontal="center" vertical="center"/>
      <protection/>
    </xf>
    <xf numFmtId="49" fontId="8" fillId="41" borderId="31" xfId="133" applyNumberFormat="1" applyFont="1" applyFill="1" applyBorder="1" applyAlignment="1">
      <alignment horizontal="center" vertical="center"/>
      <protection/>
    </xf>
    <xf numFmtId="0" fontId="8" fillId="0" borderId="28" xfId="133" applyFont="1" applyFill="1" applyBorder="1" applyAlignment="1">
      <alignment vertical="center" wrapText="1"/>
      <protection/>
    </xf>
    <xf numFmtId="4" fontId="8" fillId="0" borderId="73" xfId="133" applyNumberFormat="1" applyFont="1" applyFill="1" applyBorder="1" applyAlignment="1">
      <alignment vertical="center"/>
      <protection/>
    </xf>
    <xf numFmtId="4" fontId="7" fillId="0" borderId="28" xfId="133" applyNumberFormat="1" applyFont="1" applyFill="1" applyBorder="1" applyAlignment="1">
      <alignment vertical="center"/>
      <protection/>
    </xf>
    <xf numFmtId="4" fontId="8" fillId="0" borderId="74" xfId="133" applyNumberFormat="1" applyFont="1" applyFill="1" applyBorder="1" applyAlignment="1">
      <alignment vertical="center"/>
      <protection/>
    </xf>
    <xf numFmtId="0" fontId="8" fillId="0" borderId="39" xfId="133" applyFont="1" applyFill="1" applyBorder="1" applyAlignment="1">
      <alignment horizontal="center" vertical="center"/>
      <protection/>
    </xf>
    <xf numFmtId="49" fontId="8" fillId="41" borderId="67" xfId="133" applyNumberFormat="1" applyFont="1" applyFill="1" applyBorder="1" applyAlignment="1">
      <alignment horizontal="center" vertical="center"/>
      <protection/>
    </xf>
    <xf numFmtId="0" fontId="8" fillId="0" borderId="39" xfId="133" applyFont="1" applyFill="1" applyBorder="1" applyAlignment="1">
      <alignment vertical="center" wrapText="1"/>
      <protection/>
    </xf>
    <xf numFmtId="0" fontId="0" fillId="0" borderId="0" xfId="131" applyFont="1">
      <alignment/>
      <protection/>
    </xf>
    <xf numFmtId="14" fontId="3" fillId="0" borderId="0" xfId="131" applyNumberFormat="1" applyAlignment="1">
      <alignment horizontal="left"/>
      <protection/>
    </xf>
    <xf numFmtId="4" fontId="7" fillId="0" borderId="56" xfId="128" applyNumberFormat="1" applyFont="1" applyFill="1" applyBorder="1" applyAlignment="1">
      <alignment vertical="center" wrapText="1"/>
      <protection/>
    </xf>
    <xf numFmtId="4" fontId="7" fillId="0" borderId="50" xfId="128" applyNumberFormat="1" applyFont="1" applyFill="1" applyBorder="1" applyAlignment="1">
      <alignment vertical="center" wrapText="1"/>
      <protection/>
    </xf>
    <xf numFmtId="4" fontId="10" fillId="0" borderId="46" xfId="128" applyNumberFormat="1" applyFont="1" applyFill="1" applyBorder="1" applyAlignment="1">
      <alignment vertical="center" wrapText="1"/>
      <protection/>
    </xf>
    <xf numFmtId="0" fontId="7" fillId="0" borderId="33" xfId="128" applyFont="1" applyFill="1" applyBorder="1" applyAlignment="1">
      <alignment horizontal="center" vertical="center" wrapText="1"/>
      <protection/>
    </xf>
    <xf numFmtId="4" fontId="28" fillId="0" borderId="46" xfId="128" applyNumberFormat="1" applyFont="1" applyFill="1" applyBorder="1" applyAlignment="1">
      <alignment vertical="center" wrapText="1"/>
      <protection/>
    </xf>
    <xf numFmtId="0" fontId="8" fillId="0" borderId="48" xfId="128" applyFont="1" applyFill="1" applyBorder="1" applyAlignment="1">
      <alignment horizontal="center" vertical="center" wrapText="1"/>
      <protection/>
    </xf>
    <xf numFmtId="4" fontId="10" fillId="0" borderId="47" xfId="128" applyNumberFormat="1" applyFont="1" applyFill="1" applyBorder="1" applyAlignment="1">
      <alignment vertical="center" wrapText="1"/>
      <protection/>
    </xf>
    <xf numFmtId="0" fontId="3" fillId="0" borderId="0" xfId="111">
      <alignment/>
      <protection/>
    </xf>
    <xf numFmtId="0" fontId="8" fillId="0" borderId="0" xfId="132" applyFont="1" applyFill="1" applyBorder="1" applyAlignment="1">
      <alignment horizontal="center"/>
      <protection/>
    </xf>
    <xf numFmtId="49" fontId="8" fillId="0" borderId="0" xfId="132" applyNumberFormat="1" applyFont="1" applyFill="1" applyBorder="1" applyAlignment="1">
      <alignment horizontal="center"/>
      <protection/>
    </xf>
    <xf numFmtId="4" fontId="8" fillId="0" borderId="0" xfId="113" applyNumberFormat="1" applyFont="1" applyFill="1" applyBorder="1">
      <alignment/>
      <protection/>
    </xf>
    <xf numFmtId="4" fontId="8" fillId="0" borderId="0" xfId="132" applyNumberFormat="1" applyFont="1" applyFill="1" applyBorder="1" applyAlignment="1">
      <alignment/>
      <protection/>
    </xf>
    <xf numFmtId="165" fontId="8" fillId="0" borderId="0" xfId="132" applyNumberFormat="1" applyFont="1" applyFill="1" applyBorder="1" applyAlignment="1">
      <alignment/>
      <protection/>
    </xf>
    <xf numFmtId="0" fontId="7" fillId="0" borderId="0" xfId="129" applyFont="1" applyAlignment="1">
      <alignment horizontal="center"/>
      <protection/>
    </xf>
    <xf numFmtId="0" fontId="7" fillId="0" borderId="19" xfId="129" applyFont="1" applyBorder="1" applyAlignment="1">
      <alignment horizontal="center" vertical="center" wrapText="1"/>
      <protection/>
    </xf>
    <xf numFmtId="0" fontId="7" fillId="0" borderId="22" xfId="129" applyFont="1" applyBorder="1" applyAlignment="1">
      <alignment horizontal="center" vertical="center" wrapText="1"/>
      <protection/>
    </xf>
    <xf numFmtId="0" fontId="7" fillId="0" borderId="21" xfId="129" applyFont="1" applyBorder="1" applyAlignment="1">
      <alignment horizontal="center" vertical="center" wrapText="1"/>
      <protection/>
    </xf>
    <xf numFmtId="0" fontId="7" fillId="0" borderId="22" xfId="129" applyFont="1" applyBorder="1" applyAlignment="1">
      <alignment horizontal="center" vertical="center" wrapText="1"/>
      <protection/>
    </xf>
    <xf numFmtId="0" fontId="3" fillId="0" borderId="0" xfId="129" applyAlignment="1">
      <alignment vertical="center" wrapText="1"/>
      <protection/>
    </xf>
    <xf numFmtId="0" fontId="7" fillId="0" borderId="2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7" fillId="0" borderId="30" xfId="129" applyFont="1" applyBorder="1" applyAlignment="1">
      <alignment horizontal="center" vertical="center"/>
      <protection/>
    </xf>
    <xf numFmtId="0" fontId="7" fillId="0" borderId="30" xfId="129" applyFont="1" applyFill="1" applyBorder="1" applyAlignment="1">
      <alignment horizontal="left" vertical="center"/>
      <protection/>
    </xf>
    <xf numFmtId="4" fontId="7" fillId="0" borderId="58" xfId="129" applyNumberFormat="1" applyFont="1" applyFill="1" applyBorder="1" applyAlignment="1">
      <alignment vertical="center"/>
      <protection/>
    </xf>
    <xf numFmtId="4" fontId="7" fillId="57" borderId="30" xfId="129" applyNumberFormat="1" applyFont="1" applyFill="1" applyBorder="1" applyAlignment="1">
      <alignment vertical="center"/>
      <protection/>
    </xf>
    <xf numFmtId="4" fontId="7" fillId="0" borderId="32" xfId="129" applyNumberFormat="1" applyFont="1" applyFill="1" applyBorder="1" applyAlignment="1">
      <alignment vertical="center"/>
      <protection/>
    </xf>
    <xf numFmtId="0" fontId="7" fillId="39" borderId="48" xfId="129" applyFont="1" applyFill="1" applyBorder="1" applyAlignment="1">
      <alignment vertical="center"/>
      <protection/>
    </xf>
    <xf numFmtId="49" fontId="7" fillId="39" borderId="28" xfId="128" applyNumberFormat="1" applyFont="1" applyFill="1" applyBorder="1" applyAlignment="1">
      <alignment horizontal="center" vertical="center" wrapText="1"/>
      <protection/>
    </xf>
    <xf numFmtId="0" fontId="7" fillId="39" borderId="28" xfId="128" applyFont="1" applyFill="1" applyBorder="1" applyAlignment="1">
      <alignment horizontal="center" vertical="center" wrapText="1"/>
      <protection/>
    </xf>
    <xf numFmtId="0" fontId="7" fillId="39" borderId="28" xfId="0" applyFont="1" applyFill="1" applyBorder="1" applyAlignment="1">
      <alignment vertical="center" wrapText="1"/>
    </xf>
    <xf numFmtId="4" fontId="7" fillId="41" borderId="28" xfId="128" applyNumberFormat="1" applyFont="1" applyFill="1" applyBorder="1" applyAlignment="1">
      <alignment vertical="center" wrapText="1"/>
      <protection/>
    </xf>
    <xf numFmtId="165" fontId="7" fillId="56" borderId="28" xfId="128" applyNumberFormat="1" applyFont="1" applyFill="1" applyBorder="1" applyAlignment="1">
      <alignment vertical="center" wrapText="1"/>
      <protection/>
    </xf>
    <xf numFmtId="4" fontId="7" fillId="0" borderId="46" xfId="128" applyNumberFormat="1" applyFont="1" applyFill="1" applyBorder="1" applyAlignment="1">
      <alignment vertical="center" wrapText="1"/>
      <protection/>
    </xf>
    <xf numFmtId="0" fontId="3" fillId="0" borderId="0" xfId="129" applyAlignment="1">
      <alignment vertical="center"/>
      <protection/>
    </xf>
    <xf numFmtId="0" fontId="7" fillId="0" borderId="48" xfId="129" applyFont="1" applyFill="1" applyBorder="1" applyAlignment="1">
      <alignment vertical="center"/>
      <protection/>
    </xf>
    <xf numFmtId="170" fontId="10" fillId="0" borderId="28" xfId="128" applyNumberFormat="1" applyFont="1" applyFill="1" applyBorder="1" applyAlignment="1">
      <alignment horizontal="center" vertical="center" wrapText="1"/>
      <protection/>
    </xf>
    <xf numFmtId="0" fontId="8" fillId="60" borderId="28" xfId="128" applyFont="1" applyFill="1" applyBorder="1" applyAlignment="1">
      <alignment horizontal="center" vertical="center" wrapText="1"/>
      <protection/>
    </xf>
    <xf numFmtId="49" fontId="8" fillId="60" borderId="28" xfId="128" applyNumberFormat="1" applyFont="1" applyFill="1" applyBorder="1" applyAlignment="1">
      <alignment horizontal="center" vertical="center" wrapText="1"/>
      <protection/>
    </xf>
    <xf numFmtId="0" fontId="10" fillId="60" borderId="28" xfId="128" applyFont="1" applyFill="1" applyBorder="1" applyAlignment="1">
      <alignment horizontal="left" vertical="center" wrapText="1"/>
      <protection/>
    </xf>
    <xf numFmtId="4" fontId="10" fillId="60" borderId="28" xfId="128" applyNumberFormat="1" applyFont="1" applyFill="1" applyBorder="1" applyAlignment="1">
      <alignment vertical="center"/>
      <protection/>
    </xf>
    <xf numFmtId="165" fontId="10" fillId="60" borderId="28" xfId="128" applyNumberFormat="1" applyFont="1" applyFill="1" applyBorder="1" applyAlignment="1">
      <alignment vertical="center"/>
      <protection/>
    </xf>
    <xf numFmtId="4" fontId="10" fillId="60" borderId="46" xfId="128" applyNumberFormat="1" applyFont="1" applyFill="1" applyBorder="1" applyAlignment="1">
      <alignment vertical="center"/>
      <protection/>
    </xf>
    <xf numFmtId="0" fontId="3" fillId="0" borderId="48" xfId="129" applyBorder="1">
      <alignment/>
      <protection/>
    </xf>
    <xf numFmtId="170" fontId="10" fillId="41" borderId="28" xfId="128" applyNumberFormat="1" applyFont="1" applyFill="1" applyBorder="1" applyAlignment="1">
      <alignment horizontal="center" vertical="center" wrapText="1"/>
      <protection/>
    </xf>
    <xf numFmtId="0" fontId="10" fillId="41" borderId="28" xfId="128" applyFont="1" applyFill="1" applyBorder="1" applyAlignment="1">
      <alignment horizontal="center" vertical="center"/>
      <protection/>
    </xf>
    <xf numFmtId="49" fontId="10" fillId="41" borderId="28" xfId="128" applyNumberFormat="1" applyFont="1" applyFill="1" applyBorder="1" applyAlignment="1">
      <alignment horizontal="center" vertical="center"/>
      <protection/>
    </xf>
    <xf numFmtId="0" fontId="10" fillId="41" borderId="28" xfId="128" applyFont="1" applyFill="1" applyBorder="1" applyAlignment="1">
      <alignment horizontal="left" vertical="center" wrapText="1"/>
      <protection/>
    </xf>
    <xf numFmtId="165" fontId="10" fillId="41" borderId="28" xfId="128" applyNumberFormat="1" applyFont="1" applyFill="1" applyBorder="1" applyAlignment="1">
      <alignment vertical="center"/>
      <protection/>
    </xf>
    <xf numFmtId="4" fontId="10" fillId="0" borderId="46" xfId="128" applyNumberFormat="1" applyFont="1" applyFill="1" applyBorder="1" applyAlignment="1">
      <alignment vertical="center"/>
      <protection/>
    </xf>
    <xf numFmtId="0" fontId="10" fillId="0" borderId="28" xfId="128" applyFont="1" applyFill="1" applyBorder="1" applyAlignment="1">
      <alignment horizontal="center" vertical="center"/>
      <protection/>
    </xf>
    <xf numFmtId="0" fontId="10" fillId="0" borderId="28" xfId="128" applyFont="1" applyFill="1" applyBorder="1" applyAlignment="1">
      <alignment horizontal="left" vertical="center" wrapText="1"/>
      <protection/>
    </xf>
    <xf numFmtId="172" fontId="8" fillId="0" borderId="0" xfId="128" applyNumberFormat="1" applyFont="1" applyFill="1" applyBorder="1" applyAlignment="1">
      <alignment horizontal="left"/>
      <protection/>
    </xf>
    <xf numFmtId="0" fontId="10" fillId="0" borderId="0" xfId="128" applyFont="1" applyFill="1" applyBorder="1" applyAlignment="1">
      <alignment horizontal="center" vertical="center"/>
      <protection/>
    </xf>
    <xf numFmtId="169" fontId="10" fillId="0" borderId="0" xfId="128" applyNumberFormat="1" applyFont="1" applyFill="1" applyBorder="1" applyAlignment="1">
      <alignment horizontal="center" vertical="center"/>
      <protection/>
    </xf>
    <xf numFmtId="0" fontId="10" fillId="0" borderId="0" xfId="128" applyFont="1" applyFill="1" applyBorder="1" applyAlignment="1">
      <alignment horizontal="left" vertical="center"/>
      <protection/>
    </xf>
    <xf numFmtId="0" fontId="3" fillId="0" borderId="0" xfId="129" applyBorder="1">
      <alignment/>
      <protection/>
    </xf>
    <xf numFmtId="49" fontId="10" fillId="0" borderId="28" xfId="128" applyNumberFormat="1" applyFont="1" applyFill="1" applyBorder="1" applyAlignment="1">
      <alignment horizontal="center" vertical="center"/>
      <protection/>
    </xf>
    <xf numFmtId="0" fontId="10" fillId="60" borderId="28" xfId="128" applyFont="1" applyFill="1" applyBorder="1" applyAlignment="1">
      <alignment horizontal="center" vertical="center"/>
      <protection/>
    </xf>
    <xf numFmtId="49" fontId="10" fillId="60" borderId="28" xfId="128" applyNumberFormat="1" applyFont="1" applyFill="1" applyBorder="1" applyAlignment="1">
      <alignment horizontal="center" vertical="center"/>
      <protection/>
    </xf>
    <xf numFmtId="0" fontId="10" fillId="60" borderId="28" xfId="128" applyFont="1" applyFill="1" applyBorder="1" applyAlignment="1">
      <alignment horizontal="left" vertical="center"/>
      <protection/>
    </xf>
    <xf numFmtId="49" fontId="28" fillId="0" borderId="28" xfId="128" applyNumberFormat="1" applyFont="1" applyFill="1" applyBorder="1" applyAlignment="1">
      <alignment horizontal="center" vertical="center" wrapText="1"/>
      <protection/>
    </xf>
    <xf numFmtId="4" fontId="28" fillId="0" borderId="46" xfId="128" applyNumberFormat="1" applyFont="1" applyFill="1" applyBorder="1" applyAlignment="1">
      <alignment vertical="center"/>
      <protection/>
    </xf>
    <xf numFmtId="49" fontId="28" fillId="60" borderId="28" xfId="128" applyNumberFormat="1" applyFont="1" applyFill="1" applyBorder="1" applyAlignment="1">
      <alignment horizontal="center" vertical="center" wrapText="1"/>
      <protection/>
    </xf>
    <xf numFmtId="0" fontId="8" fillId="60" borderId="28" xfId="128" applyFont="1" applyFill="1" applyBorder="1" applyAlignment="1">
      <alignment horizontal="left" vertical="center" wrapText="1"/>
      <protection/>
    </xf>
    <xf numFmtId="4" fontId="28" fillId="60" borderId="46" xfId="128" applyNumberFormat="1" applyFont="1" applyFill="1" applyBorder="1" applyAlignment="1">
      <alignment vertical="center"/>
      <protection/>
    </xf>
    <xf numFmtId="0" fontId="7" fillId="0" borderId="75" xfId="129" applyFont="1" applyFill="1" applyBorder="1" applyAlignment="1">
      <alignment vertical="center"/>
      <protection/>
    </xf>
    <xf numFmtId="49" fontId="28" fillId="0" borderId="35" xfId="128" applyNumberFormat="1" applyFont="1" applyFill="1" applyBorder="1" applyAlignment="1">
      <alignment horizontal="center" vertical="center" wrapText="1"/>
      <protection/>
    </xf>
    <xf numFmtId="0" fontId="8" fillId="41" borderId="35" xfId="128" applyFont="1" applyFill="1" applyBorder="1" applyAlignment="1">
      <alignment horizontal="center" vertical="center" wrapText="1"/>
      <protection/>
    </xf>
    <xf numFmtId="49" fontId="8" fillId="41" borderId="35" xfId="128" applyNumberFormat="1" applyFont="1" applyFill="1" applyBorder="1" applyAlignment="1">
      <alignment horizontal="center" vertical="center" wrapText="1"/>
      <protection/>
    </xf>
    <xf numFmtId="0" fontId="8" fillId="41" borderId="35" xfId="128" applyFont="1" applyFill="1" applyBorder="1" applyAlignment="1">
      <alignment horizontal="left" vertical="center" wrapText="1"/>
      <protection/>
    </xf>
    <xf numFmtId="4" fontId="10" fillId="41" borderId="35" xfId="128" applyNumberFormat="1" applyFont="1" applyFill="1" applyBorder="1" applyAlignment="1">
      <alignment vertical="center"/>
      <protection/>
    </xf>
    <xf numFmtId="165" fontId="10" fillId="41" borderId="35" xfId="128" applyNumberFormat="1" applyFont="1" applyFill="1" applyBorder="1" applyAlignment="1">
      <alignment vertical="center"/>
      <protection/>
    </xf>
    <xf numFmtId="4" fontId="28" fillId="0" borderId="50" xfId="128" applyNumberFormat="1" applyFont="1" applyFill="1" applyBorder="1" applyAlignment="1">
      <alignment vertical="center"/>
      <protection/>
    </xf>
    <xf numFmtId="165" fontId="3" fillId="0" borderId="0" xfId="129" applyNumberFormat="1" applyAlignment="1">
      <alignment vertical="center"/>
      <protection/>
    </xf>
    <xf numFmtId="0" fontId="8" fillId="0" borderId="35" xfId="133" applyFont="1" applyFill="1" applyBorder="1" applyAlignment="1">
      <alignment horizontal="center" vertical="center"/>
      <protection/>
    </xf>
    <xf numFmtId="49" fontId="8" fillId="0" borderId="42" xfId="133" applyNumberFormat="1" applyFont="1" applyFill="1" applyBorder="1" applyAlignment="1">
      <alignment horizontal="center" vertical="center"/>
      <protection/>
    </xf>
    <xf numFmtId="0" fontId="8" fillId="0" borderId="35" xfId="133" applyFont="1" applyFill="1" applyBorder="1" applyAlignment="1">
      <alignment vertical="center" wrapText="1"/>
      <protection/>
    </xf>
    <xf numFmtId="49" fontId="7" fillId="0" borderId="28" xfId="133" applyNumberFormat="1" applyFont="1" applyFill="1" applyBorder="1" applyAlignment="1">
      <alignment horizontal="center" vertical="center"/>
      <protection/>
    </xf>
    <xf numFmtId="49" fontId="8" fillId="0" borderId="28" xfId="133" applyNumberFormat="1" applyFont="1" applyFill="1" applyBorder="1" applyAlignment="1">
      <alignment horizontal="center" vertical="center"/>
      <protection/>
    </xf>
    <xf numFmtId="49" fontId="7" fillId="0" borderId="72" xfId="133" applyNumberFormat="1" applyFont="1" applyFill="1" applyBorder="1" applyAlignment="1">
      <alignment horizontal="center" vertical="center"/>
      <protection/>
    </xf>
    <xf numFmtId="4" fontId="8" fillId="0" borderId="73" xfId="133" applyNumberFormat="1" applyFont="1" applyFill="1" applyBorder="1" applyAlignment="1">
      <alignment vertical="center"/>
      <protection/>
    </xf>
    <xf numFmtId="49" fontId="8" fillId="0" borderId="35" xfId="133" applyNumberFormat="1" applyFont="1" applyFill="1" applyBorder="1" applyAlignment="1">
      <alignment horizontal="center" vertical="center"/>
      <protection/>
    </xf>
    <xf numFmtId="49" fontId="7" fillId="0" borderId="35" xfId="133" applyNumberFormat="1" applyFont="1" applyFill="1" applyBorder="1" applyAlignment="1">
      <alignment horizontal="center" vertical="center"/>
      <protection/>
    </xf>
    <xf numFmtId="0" fontId="8" fillId="0" borderId="44" xfId="133" applyFont="1" applyFill="1" applyBorder="1" applyAlignment="1">
      <alignment horizontal="center" vertical="center"/>
      <protection/>
    </xf>
    <xf numFmtId="49" fontId="8" fillId="0" borderId="67" xfId="133" applyNumberFormat="1" applyFont="1" applyFill="1" applyBorder="1" applyAlignment="1">
      <alignment horizontal="center" vertical="center"/>
      <protection/>
    </xf>
    <xf numFmtId="0" fontId="8" fillId="0" borderId="44" xfId="133" applyFont="1" applyFill="1" applyBorder="1" applyAlignment="1">
      <alignment vertical="center" wrapText="1"/>
      <protection/>
    </xf>
    <xf numFmtId="4" fontId="8" fillId="0" borderId="76" xfId="133" applyNumberFormat="1" applyFont="1" applyFill="1" applyBorder="1" applyAlignment="1">
      <alignment vertical="center"/>
      <protection/>
    </xf>
    <xf numFmtId="49" fontId="8" fillId="0" borderId="31" xfId="133" applyNumberFormat="1" applyFont="1" applyFill="1" applyBorder="1" applyAlignment="1">
      <alignment horizontal="center" vertical="center"/>
      <protection/>
    </xf>
    <xf numFmtId="4" fontId="8" fillId="0" borderId="28" xfId="133" applyNumberFormat="1" applyFont="1" applyFill="1" applyBorder="1" applyAlignment="1">
      <alignment vertical="center"/>
      <protection/>
    </xf>
    <xf numFmtId="4" fontId="8" fillId="0" borderId="0" xfId="133" applyNumberFormat="1" applyFont="1" applyFill="1" applyBorder="1" applyAlignment="1">
      <alignment vertical="center"/>
      <protection/>
    </xf>
    <xf numFmtId="4" fontId="8" fillId="0" borderId="77" xfId="133" applyNumberFormat="1" applyFont="1" applyFill="1" applyBorder="1" applyAlignment="1">
      <alignment vertical="center"/>
      <protection/>
    </xf>
    <xf numFmtId="0" fontId="7" fillId="0" borderId="49" xfId="133" applyFont="1" applyFill="1" applyBorder="1" applyAlignment="1">
      <alignment horizontal="center" vertical="center"/>
      <protection/>
    </xf>
    <xf numFmtId="4" fontId="8" fillId="0" borderId="39" xfId="133" applyNumberFormat="1" applyFont="1" applyFill="1" applyBorder="1" applyAlignment="1">
      <alignment vertical="center"/>
      <protection/>
    </xf>
    <xf numFmtId="4" fontId="8" fillId="0" borderId="44" xfId="133" applyNumberFormat="1" applyFont="1" applyFill="1" applyBorder="1" applyAlignment="1">
      <alignment vertical="center"/>
      <protection/>
    </xf>
    <xf numFmtId="0" fontId="7" fillId="0" borderId="78" xfId="133" applyFont="1" applyFill="1" applyBorder="1" applyAlignment="1">
      <alignment horizontal="center" vertical="center"/>
      <protection/>
    </xf>
    <xf numFmtId="49" fontId="7" fillId="0" borderId="25" xfId="133" applyNumberFormat="1" applyFont="1" applyFill="1" applyBorder="1" applyAlignment="1">
      <alignment horizontal="center" vertical="center"/>
      <protection/>
    </xf>
    <xf numFmtId="0" fontId="7" fillId="0" borderId="79" xfId="133" applyFont="1" applyFill="1" applyBorder="1" applyAlignment="1">
      <alignment horizontal="center" vertical="center"/>
      <protection/>
    </xf>
    <xf numFmtId="0" fontId="7" fillId="0" borderId="79" xfId="133" applyFont="1" applyFill="1" applyBorder="1" applyAlignment="1">
      <alignment horizontal="center" vertical="center"/>
      <protection/>
    </xf>
    <xf numFmtId="0" fontId="7" fillId="0" borderId="80" xfId="133" applyFont="1" applyFill="1" applyBorder="1" applyAlignment="1">
      <alignment horizontal="center" vertical="center"/>
      <protection/>
    </xf>
    <xf numFmtId="4" fontId="8" fillId="0" borderId="42" xfId="133" applyNumberFormat="1" applyFont="1" applyFill="1" applyBorder="1" applyAlignment="1">
      <alignment vertical="center"/>
      <protection/>
    </xf>
    <xf numFmtId="0" fontId="7" fillId="0" borderId="81" xfId="133" applyFont="1" applyFill="1" applyBorder="1" applyAlignment="1">
      <alignment horizontal="center" vertical="center"/>
      <protection/>
    </xf>
    <xf numFmtId="49" fontId="7" fillId="0" borderId="39" xfId="133" applyNumberFormat="1" applyFont="1" applyFill="1" applyBorder="1" applyAlignment="1">
      <alignment horizontal="center" vertical="center"/>
      <protection/>
    </xf>
    <xf numFmtId="0" fontId="7" fillId="0" borderId="35" xfId="133" applyFont="1" applyFill="1" applyBorder="1" applyAlignment="1">
      <alignment horizontal="center" vertical="center"/>
      <protection/>
    </xf>
    <xf numFmtId="0" fontId="7" fillId="0" borderId="42" xfId="133" applyFont="1" applyFill="1" applyBorder="1" applyAlignment="1">
      <alignment horizontal="center" vertical="center"/>
      <protection/>
    </xf>
    <xf numFmtId="0" fontId="7" fillId="0" borderId="35" xfId="133" applyFont="1" applyFill="1" applyBorder="1" applyAlignment="1">
      <alignment vertical="center" wrapText="1"/>
      <protection/>
    </xf>
    <xf numFmtId="4" fontId="7" fillId="39" borderId="34" xfId="133" applyNumberFormat="1" applyFont="1" applyFill="1" applyBorder="1" applyAlignment="1">
      <alignment vertical="center"/>
      <protection/>
    </xf>
    <xf numFmtId="4" fontId="7" fillId="56" borderId="35" xfId="133" applyNumberFormat="1" applyFont="1" applyFill="1" applyBorder="1" applyAlignment="1">
      <alignment vertical="center"/>
      <protection/>
    </xf>
    <xf numFmtId="4" fontId="7" fillId="0" borderId="36" xfId="133" applyNumberFormat="1" applyFont="1" applyFill="1" applyBorder="1" applyAlignment="1">
      <alignment vertical="center"/>
      <protection/>
    </xf>
    <xf numFmtId="4" fontId="8" fillId="0" borderId="38" xfId="133" applyNumberFormat="1" applyFont="1" applyFill="1" applyBorder="1" applyAlignment="1">
      <alignment vertical="center"/>
      <protection/>
    </xf>
    <xf numFmtId="4" fontId="8" fillId="0" borderId="68" xfId="133" applyNumberFormat="1" applyFont="1" applyFill="1" applyBorder="1" applyAlignment="1">
      <alignment vertical="center"/>
      <protection/>
    </xf>
    <xf numFmtId="0" fontId="8" fillId="41" borderId="48" xfId="128" applyFont="1" applyFill="1" applyBorder="1" applyAlignment="1">
      <alignment horizontal="center"/>
      <protection/>
    </xf>
    <xf numFmtId="1" fontId="8" fillId="0" borderId="28" xfId="128" applyNumberFormat="1" applyFont="1" applyFill="1" applyBorder="1" applyAlignment="1">
      <alignment horizontal="center"/>
      <protection/>
    </xf>
    <xf numFmtId="49" fontId="8" fillId="0" borderId="28" xfId="128" applyNumberFormat="1" applyFont="1" applyFill="1" applyBorder="1" applyAlignment="1">
      <alignment horizontal="center"/>
      <protection/>
    </xf>
    <xf numFmtId="0" fontId="8" fillId="0" borderId="28" xfId="128" applyFont="1" applyFill="1" applyBorder="1" applyAlignment="1">
      <alignment horizontal="center"/>
      <protection/>
    </xf>
    <xf numFmtId="49" fontId="8" fillId="0" borderId="28" xfId="136" applyNumberFormat="1" applyFont="1" applyFill="1" applyBorder="1" applyAlignment="1">
      <alignment horizontal="center"/>
      <protection/>
    </xf>
    <xf numFmtId="0" fontId="8" fillId="0" borderId="28" xfId="136" applyFont="1" applyFill="1" applyBorder="1" applyAlignment="1">
      <alignment/>
      <protection/>
    </xf>
    <xf numFmtId="4" fontId="8" fillId="0" borderId="28" xfId="0" applyNumberFormat="1" applyFont="1" applyFill="1" applyBorder="1" applyAlignment="1">
      <alignment horizontal="right" vertical="center"/>
    </xf>
    <xf numFmtId="4" fontId="8" fillId="0" borderId="28" xfId="0" applyNumberFormat="1" applyFont="1" applyFill="1" applyBorder="1" applyAlignment="1">
      <alignment vertical="center"/>
    </xf>
    <xf numFmtId="4" fontId="8" fillId="0" borderId="46" xfId="0" applyNumberFormat="1" applyFont="1" applyFill="1" applyBorder="1" applyAlignment="1">
      <alignment horizontal="right" vertical="center"/>
    </xf>
    <xf numFmtId="1" fontId="8" fillId="0" borderId="72" xfId="128" applyNumberFormat="1" applyFont="1" applyFill="1" applyBorder="1" applyAlignment="1">
      <alignment horizontal="center"/>
      <protection/>
    </xf>
    <xf numFmtId="4" fontId="8" fillId="0" borderId="72" xfId="133" applyNumberFormat="1" applyFont="1" applyFill="1" applyBorder="1" applyAlignment="1">
      <alignment vertical="center"/>
      <protection/>
    </xf>
    <xf numFmtId="4" fontId="8" fillId="0" borderId="74" xfId="133" applyNumberFormat="1" applyFont="1" applyFill="1" applyBorder="1" applyAlignment="1">
      <alignment vertical="center"/>
      <protection/>
    </xf>
    <xf numFmtId="49" fontId="8" fillId="0" borderId="45" xfId="136" applyNumberFormat="1" applyFont="1" applyFill="1" applyBorder="1" applyAlignment="1">
      <alignment horizontal="center"/>
      <protection/>
    </xf>
    <xf numFmtId="1" fontId="7" fillId="0" borderId="25" xfId="128" applyNumberFormat="1" applyFont="1" applyFill="1" applyBorder="1" applyAlignment="1">
      <alignment horizontal="center" vertical="center"/>
      <protection/>
    </xf>
    <xf numFmtId="0" fontId="7" fillId="0" borderId="25" xfId="128" applyFont="1" applyBorder="1" applyAlignment="1">
      <alignment horizontal="center" vertical="center"/>
      <protection/>
    </xf>
    <xf numFmtId="49" fontId="7" fillId="0" borderId="25" xfId="128" applyNumberFormat="1" applyFont="1" applyBorder="1" applyAlignment="1">
      <alignment horizontal="center" vertical="center"/>
      <protection/>
    </xf>
    <xf numFmtId="0" fontId="7" fillId="0" borderId="25" xfId="125" applyFont="1" applyFill="1" applyBorder="1" applyAlignment="1">
      <alignment vertical="center" wrapText="1"/>
      <protection/>
    </xf>
    <xf numFmtId="4" fontId="7" fillId="0" borderId="25" xfId="128" applyNumberFormat="1" applyFont="1" applyFill="1" applyBorder="1" applyAlignment="1">
      <alignment vertical="center"/>
      <protection/>
    </xf>
    <xf numFmtId="4" fontId="7" fillId="0" borderId="56" xfId="128" applyNumberFormat="1" applyFont="1" applyFill="1" applyBorder="1" applyAlignment="1">
      <alignment vertical="center"/>
      <protection/>
    </xf>
    <xf numFmtId="4" fontId="8" fillId="0" borderId="28" xfId="0" applyNumberFormat="1" applyFont="1" applyFill="1" applyBorder="1" applyAlignment="1">
      <alignment horizontal="right"/>
    </xf>
    <xf numFmtId="4" fontId="8" fillId="0" borderId="46" xfId="0" applyNumberFormat="1" applyFont="1" applyFill="1" applyBorder="1" applyAlignment="1">
      <alignment horizontal="right"/>
    </xf>
    <xf numFmtId="49" fontId="8" fillId="0" borderId="45" xfId="128" applyNumberFormat="1" applyFont="1" applyFill="1" applyBorder="1" applyAlignment="1">
      <alignment horizontal="center"/>
      <protection/>
    </xf>
    <xf numFmtId="0" fontId="8" fillId="0" borderId="45" xfId="128" applyFont="1" applyFill="1" applyBorder="1" applyAlignment="1">
      <alignment horizontal="center"/>
      <protection/>
    </xf>
    <xf numFmtId="0" fontId="8" fillId="0" borderId="45" xfId="136" applyFont="1" applyFill="1" applyBorder="1" applyAlignment="1">
      <alignment/>
      <protection/>
    </xf>
    <xf numFmtId="4" fontId="8" fillId="0" borderId="45" xfId="0" applyNumberFormat="1" applyFont="1" applyFill="1" applyBorder="1" applyAlignment="1">
      <alignment vertical="center"/>
    </xf>
    <xf numFmtId="0" fontId="7" fillId="0" borderId="25" xfId="125" applyFont="1" applyFill="1" applyBorder="1" applyAlignment="1">
      <alignment horizontal="left" vertical="center" wrapText="1"/>
      <protection/>
    </xf>
    <xf numFmtId="4" fontId="7" fillId="0" borderId="25" xfId="128" applyNumberFormat="1" applyFont="1" applyFill="1" applyBorder="1" applyAlignment="1">
      <alignment horizontal="right" vertical="center"/>
      <protection/>
    </xf>
    <xf numFmtId="4" fontId="7" fillId="56" borderId="25" xfId="128" applyNumberFormat="1" applyFont="1" applyFill="1" applyBorder="1" applyAlignment="1">
      <alignment horizontal="right" vertical="center"/>
      <protection/>
    </xf>
    <xf numFmtId="4" fontId="7" fillId="0" borderId="56" xfId="128" applyNumberFormat="1" applyFont="1" applyFill="1" applyBorder="1" applyAlignment="1">
      <alignment horizontal="right" vertical="center"/>
      <protection/>
    </xf>
    <xf numFmtId="49" fontId="8" fillId="0" borderId="35" xfId="128" applyNumberFormat="1" applyFont="1" applyFill="1" applyBorder="1" applyAlignment="1">
      <alignment horizontal="center"/>
      <protection/>
    </xf>
    <xf numFmtId="0" fontId="8" fillId="0" borderId="35" xfId="128" applyFont="1" applyFill="1" applyBorder="1" applyAlignment="1">
      <alignment horizontal="center"/>
      <protection/>
    </xf>
    <xf numFmtId="49" fontId="8" fillId="0" borderId="35" xfId="136" applyNumberFormat="1" applyFont="1" applyFill="1" applyBorder="1" applyAlignment="1">
      <alignment horizontal="center"/>
      <protection/>
    </xf>
    <xf numFmtId="0" fontId="8" fillId="0" borderId="35" xfId="136" applyFont="1" applyFill="1" applyBorder="1" applyAlignment="1">
      <alignment/>
      <protection/>
    </xf>
    <xf numFmtId="4" fontId="8" fillId="0" borderId="35" xfId="0" applyNumberFormat="1" applyFont="1" applyFill="1" applyBorder="1" applyAlignment="1">
      <alignment horizontal="right"/>
    </xf>
    <xf numFmtId="4" fontId="8" fillId="0" borderId="35" xfId="0" applyNumberFormat="1" applyFont="1" applyFill="1" applyBorder="1" applyAlignment="1">
      <alignment vertical="center"/>
    </xf>
    <xf numFmtId="4" fontId="8" fillId="0" borderId="50" xfId="0" applyNumberFormat="1" applyFont="1" applyFill="1" applyBorder="1" applyAlignment="1">
      <alignment horizontal="right"/>
    </xf>
    <xf numFmtId="0" fontId="8" fillId="41" borderId="49" xfId="128" applyFont="1" applyFill="1" applyBorder="1" applyAlignment="1">
      <alignment horizontal="center"/>
      <protection/>
    </xf>
    <xf numFmtId="1" fontId="8" fillId="0" borderId="44" xfId="128" applyNumberFormat="1" applyFont="1" applyFill="1" applyBorder="1" applyAlignment="1">
      <alignment horizontal="center"/>
      <protection/>
    </xf>
    <xf numFmtId="4" fontId="8" fillId="0" borderId="44" xfId="0" applyNumberFormat="1" applyFont="1" applyFill="1" applyBorder="1" applyAlignment="1">
      <alignment horizontal="right"/>
    </xf>
    <xf numFmtId="4" fontId="8" fillId="0" borderId="44" xfId="0" applyNumberFormat="1" applyFont="1" applyFill="1" applyBorder="1" applyAlignment="1">
      <alignment vertical="center"/>
    </xf>
    <xf numFmtId="4" fontId="8" fillId="0" borderId="47" xfId="0" applyNumberFormat="1" applyFont="1" applyFill="1" applyBorder="1" applyAlignment="1">
      <alignment horizontal="right"/>
    </xf>
    <xf numFmtId="1" fontId="8" fillId="0" borderId="28" xfId="0" applyNumberFormat="1" applyFont="1" applyBorder="1" applyAlignment="1">
      <alignment/>
    </xf>
    <xf numFmtId="49" fontId="8" fillId="62" borderId="28" xfId="128" applyNumberFormat="1" applyFont="1" applyFill="1" applyBorder="1" applyAlignment="1">
      <alignment horizontal="center"/>
      <protection/>
    </xf>
    <xf numFmtId="49" fontId="7" fillId="0" borderId="34" xfId="133" applyNumberFormat="1" applyFont="1" applyFill="1" applyBorder="1" applyAlignment="1">
      <alignment horizontal="center" vertical="center"/>
      <protection/>
    </xf>
    <xf numFmtId="4" fontId="8" fillId="0" borderId="82" xfId="133" applyNumberFormat="1" applyFont="1" applyFill="1" applyBorder="1" applyAlignment="1">
      <alignment vertical="center"/>
      <protection/>
    </xf>
    <xf numFmtId="49" fontId="7" fillId="0" borderId="35" xfId="133" applyNumberFormat="1" applyFont="1" applyFill="1" applyBorder="1" applyAlignment="1">
      <alignment horizontal="center" vertical="center"/>
      <protection/>
    </xf>
    <xf numFmtId="4" fontId="8" fillId="0" borderId="50" xfId="133" applyNumberFormat="1" applyFont="1" applyFill="1" applyBorder="1" applyAlignment="1">
      <alignment vertical="center"/>
      <protection/>
    </xf>
    <xf numFmtId="49" fontId="7" fillId="0" borderId="28" xfId="133" applyNumberFormat="1" applyFont="1" applyFill="1" applyBorder="1" applyAlignment="1">
      <alignment horizontal="center" vertical="center"/>
      <protection/>
    </xf>
    <xf numFmtId="4" fontId="8" fillId="0" borderId="46" xfId="133" applyNumberFormat="1" applyFont="1" applyFill="1" applyBorder="1" applyAlignment="1">
      <alignment vertical="center"/>
      <protection/>
    </xf>
    <xf numFmtId="0" fontId="7" fillId="0" borderId="69" xfId="133" applyFont="1" applyFill="1" applyBorder="1" applyAlignment="1">
      <alignment horizontal="center" vertical="center"/>
      <protection/>
    </xf>
    <xf numFmtId="49" fontId="7" fillId="0" borderId="45" xfId="133" applyNumberFormat="1" applyFont="1" applyFill="1" applyBorder="1" applyAlignment="1">
      <alignment horizontal="center" vertical="center"/>
      <protection/>
    </xf>
    <xf numFmtId="4" fontId="8" fillId="0" borderId="45" xfId="133" applyNumberFormat="1" applyFont="1" applyFill="1" applyBorder="1" applyAlignment="1">
      <alignment vertical="center"/>
      <protection/>
    </xf>
    <xf numFmtId="4" fontId="8" fillId="0" borderId="71" xfId="133" applyNumberFormat="1" applyFont="1" applyFill="1" applyBorder="1" applyAlignment="1">
      <alignment vertical="center"/>
      <protection/>
    </xf>
    <xf numFmtId="49" fontId="7" fillId="0" borderId="44" xfId="133" applyNumberFormat="1" applyFont="1" applyFill="1" applyBorder="1" applyAlignment="1">
      <alignment horizontal="center" vertical="center"/>
      <protection/>
    </xf>
    <xf numFmtId="49" fontId="7" fillId="41" borderId="25" xfId="128" applyNumberFormat="1" applyFont="1" applyFill="1" applyBorder="1" applyAlignment="1">
      <alignment horizontal="center" vertical="center" wrapText="1"/>
      <protection/>
    </xf>
    <xf numFmtId="0" fontId="7" fillId="41" borderId="25" xfId="128" applyFont="1" applyFill="1" applyBorder="1" applyAlignment="1">
      <alignment horizontal="center" vertical="center" wrapText="1"/>
      <protection/>
    </xf>
    <xf numFmtId="0" fontId="3" fillId="0" borderId="48" xfId="131" applyBorder="1">
      <alignment/>
      <protection/>
    </xf>
    <xf numFmtId="1" fontId="10" fillId="41" borderId="28" xfId="128" applyNumberFormat="1" applyFont="1" applyFill="1" applyBorder="1" applyAlignment="1">
      <alignment horizontal="center" vertical="center" wrapText="1"/>
      <protection/>
    </xf>
    <xf numFmtId="0" fontId="3" fillId="0" borderId="69" xfId="131" applyBorder="1">
      <alignment/>
      <protection/>
    </xf>
    <xf numFmtId="1" fontId="10" fillId="41" borderId="45" xfId="128" applyNumberFormat="1" applyFont="1" applyFill="1" applyBorder="1" applyAlignment="1">
      <alignment horizontal="center" vertical="center" wrapText="1"/>
      <protection/>
    </xf>
    <xf numFmtId="4" fontId="10" fillId="0" borderId="45" xfId="128" applyNumberFormat="1" applyFont="1" applyFill="1" applyBorder="1" applyAlignment="1">
      <alignment vertical="center" wrapText="1"/>
      <protection/>
    </xf>
    <xf numFmtId="4" fontId="10" fillId="0" borderId="71" xfId="128" applyNumberFormat="1" applyFont="1" applyFill="1" applyBorder="1" applyAlignment="1">
      <alignment vertical="center" wrapText="1"/>
      <protection/>
    </xf>
    <xf numFmtId="0" fontId="7" fillId="41" borderId="25" xfId="125" applyFont="1" applyFill="1" applyBorder="1" applyAlignment="1">
      <alignment vertical="center" wrapText="1"/>
      <protection/>
    </xf>
    <xf numFmtId="0" fontId="3" fillId="0" borderId="48" xfId="131" applyFont="1" applyBorder="1">
      <alignment/>
      <protection/>
    </xf>
    <xf numFmtId="1" fontId="8" fillId="41" borderId="28" xfId="128" applyNumberFormat="1" applyFont="1" applyFill="1" applyBorder="1" applyAlignment="1">
      <alignment horizontal="center" vertical="center" wrapText="1"/>
      <protection/>
    </xf>
    <xf numFmtId="4" fontId="8" fillId="0" borderId="28" xfId="128" applyNumberFormat="1" applyFont="1" applyFill="1" applyBorder="1" applyAlignment="1">
      <alignment vertical="center" wrapText="1"/>
      <protection/>
    </xf>
    <xf numFmtId="4" fontId="8" fillId="0" borderId="46" xfId="128" applyNumberFormat="1" applyFont="1" applyFill="1" applyBorder="1" applyAlignment="1">
      <alignment vertical="center" wrapText="1"/>
      <protection/>
    </xf>
    <xf numFmtId="0" fontId="3" fillId="0" borderId="49" xfId="131" applyFont="1" applyBorder="1">
      <alignment/>
      <protection/>
    </xf>
    <xf numFmtId="1" fontId="8" fillId="41" borderId="44" xfId="128" applyNumberFormat="1" applyFont="1" applyFill="1" applyBorder="1" applyAlignment="1">
      <alignment horizontal="center" vertical="center" wrapText="1"/>
      <protection/>
    </xf>
    <xf numFmtId="49" fontId="8" fillId="0" borderId="44" xfId="136" applyNumberFormat="1" applyFont="1" applyFill="1" applyBorder="1" applyAlignment="1">
      <alignment horizontal="center"/>
      <protection/>
    </xf>
    <xf numFmtId="4" fontId="8" fillId="0" borderId="44" xfId="128" applyNumberFormat="1" applyFont="1" applyFill="1" applyBorder="1" applyAlignment="1">
      <alignment vertical="center" wrapText="1"/>
      <protection/>
    </xf>
    <xf numFmtId="4" fontId="8" fillId="0" borderId="47" xfId="128" applyNumberFormat="1" applyFont="1" applyFill="1" applyBorder="1" applyAlignment="1">
      <alignment vertical="center" wrapText="1"/>
      <protection/>
    </xf>
    <xf numFmtId="49" fontId="7" fillId="41" borderId="35" xfId="128" applyNumberFormat="1" applyFont="1" applyFill="1" applyBorder="1" applyAlignment="1">
      <alignment horizontal="center" vertical="center" wrapText="1"/>
      <protection/>
    </xf>
    <xf numFmtId="0" fontId="7" fillId="41" borderId="35" xfId="128" applyFont="1" applyFill="1" applyBorder="1" applyAlignment="1">
      <alignment horizontal="center" vertical="center" wrapText="1"/>
      <protection/>
    </xf>
    <xf numFmtId="0" fontId="7" fillId="41" borderId="35" xfId="125" applyFont="1" applyFill="1" applyBorder="1" applyAlignment="1">
      <alignment vertical="center" wrapText="1"/>
      <protection/>
    </xf>
    <xf numFmtId="4" fontId="7" fillId="56" borderId="35" xfId="128" applyNumberFormat="1" applyFont="1" applyFill="1" applyBorder="1" applyAlignment="1">
      <alignment vertical="center" wrapText="1"/>
      <protection/>
    </xf>
    <xf numFmtId="0" fontId="3" fillId="0" borderId="69" xfId="131" applyFont="1" applyBorder="1">
      <alignment/>
      <protection/>
    </xf>
    <xf numFmtId="1" fontId="8" fillId="41" borderId="45" xfId="128" applyNumberFormat="1" applyFont="1" applyFill="1" applyBorder="1" applyAlignment="1">
      <alignment horizontal="center" vertical="center" wrapText="1"/>
      <protection/>
    </xf>
    <xf numFmtId="0" fontId="8" fillId="41" borderId="45" xfId="128" applyFont="1" applyFill="1" applyBorder="1" applyAlignment="1">
      <alignment horizontal="center" vertical="center" wrapText="1"/>
      <protection/>
    </xf>
    <xf numFmtId="49" fontId="8" fillId="41" borderId="45" xfId="128" applyNumberFormat="1" applyFont="1" applyFill="1" applyBorder="1" applyAlignment="1">
      <alignment horizontal="center" vertical="center" wrapText="1"/>
      <protection/>
    </xf>
    <xf numFmtId="0" fontId="8" fillId="41" borderId="45" xfId="128" applyFont="1" applyFill="1" applyBorder="1" applyAlignment="1">
      <alignment horizontal="left" vertical="center" wrapText="1"/>
      <protection/>
    </xf>
    <xf numFmtId="4" fontId="8" fillId="0" borderId="45" xfId="128" applyNumberFormat="1" applyFont="1" applyFill="1" applyBorder="1" applyAlignment="1">
      <alignment vertical="center" wrapText="1"/>
      <protection/>
    </xf>
    <xf numFmtId="4" fontId="8" fillId="0" borderId="71" xfId="128" applyNumberFormat="1" applyFont="1" applyFill="1" applyBorder="1" applyAlignment="1">
      <alignment vertical="center" wrapText="1"/>
      <protection/>
    </xf>
    <xf numFmtId="1" fontId="8" fillId="0" borderId="48" xfId="128" applyNumberFormat="1" applyFont="1" applyFill="1" applyBorder="1" applyAlignment="1">
      <alignment horizontal="center" vertical="center" wrapText="1"/>
      <protection/>
    </xf>
    <xf numFmtId="1" fontId="8" fillId="0" borderId="49" xfId="128" applyNumberFormat="1" applyFont="1" applyFill="1" applyBorder="1" applyAlignment="1">
      <alignment horizontal="center" vertical="center" wrapText="1"/>
      <protection/>
    </xf>
    <xf numFmtId="1" fontId="7" fillId="41" borderId="25" xfId="128" applyNumberFormat="1" applyFont="1" applyFill="1" applyBorder="1" applyAlignment="1">
      <alignment horizontal="center" vertical="center" wrapText="1"/>
      <protection/>
    </xf>
    <xf numFmtId="0" fontId="7" fillId="0" borderId="78" xfId="132" applyFont="1" applyFill="1" applyBorder="1" applyAlignment="1">
      <alignment vertical="center" wrapText="1"/>
      <protection/>
    </xf>
    <xf numFmtId="49" fontId="7" fillId="0" borderId="25" xfId="132" applyNumberFormat="1" applyFont="1" applyFill="1" applyBorder="1" applyAlignment="1">
      <alignment horizontal="right" vertical="center" wrapText="1"/>
      <protection/>
    </xf>
    <xf numFmtId="49" fontId="7" fillId="0" borderId="25" xfId="132" applyNumberFormat="1" applyFont="1" applyFill="1" applyBorder="1" applyAlignment="1">
      <alignment horizontal="center" vertical="center" wrapText="1"/>
      <protection/>
    </xf>
    <xf numFmtId="49" fontId="7" fillId="0" borderId="24" xfId="132" applyNumberFormat="1" applyFont="1" applyFill="1" applyBorder="1" applyAlignment="1">
      <alignment horizontal="center" vertical="center" wrapText="1"/>
      <protection/>
    </xf>
    <xf numFmtId="0" fontId="7" fillId="0" borderId="25" xfId="132" applyFont="1" applyFill="1" applyBorder="1" applyAlignment="1">
      <alignment vertical="center" wrapText="1"/>
      <protection/>
    </xf>
    <xf numFmtId="4" fontId="7" fillId="39" borderId="25" xfId="133" applyNumberFormat="1" applyFont="1" applyFill="1" applyBorder="1" applyAlignment="1">
      <alignment vertical="center" wrapText="1"/>
      <protection/>
    </xf>
    <xf numFmtId="4" fontId="7" fillId="56" borderId="25" xfId="133" applyNumberFormat="1" applyFont="1" applyFill="1" applyBorder="1" applyAlignment="1">
      <alignment vertical="center" wrapText="1"/>
      <protection/>
    </xf>
    <xf numFmtId="4" fontId="7" fillId="0" borderId="56" xfId="133" applyNumberFormat="1" applyFont="1" applyFill="1" applyBorder="1" applyAlignment="1">
      <alignment vertical="center" wrapText="1"/>
      <protection/>
    </xf>
    <xf numFmtId="0" fontId="3" fillId="0" borderId="0" xfId="131" applyAlignment="1">
      <alignment vertical="center" wrapText="1"/>
      <protection/>
    </xf>
    <xf numFmtId="0" fontId="7" fillId="0" borderId="79" xfId="132" applyFont="1" applyFill="1" applyBorder="1" applyAlignment="1">
      <alignment vertical="center" wrapText="1"/>
      <protection/>
    </xf>
    <xf numFmtId="49" fontId="7" fillId="0" borderId="42" xfId="132" applyNumberFormat="1" applyFont="1" applyFill="1" applyBorder="1" applyAlignment="1">
      <alignment horizontal="right" vertical="center" wrapText="1"/>
      <protection/>
    </xf>
    <xf numFmtId="4" fontId="8" fillId="0" borderId="82" xfId="133" applyNumberFormat="1" applyFont="1" applyFill="1" applyBorder="1" applyAlignment="1">
      <alignment vertical="center" wrapText="1"/>
      <protection/>
    </xf>
    <xf numFmtId="4" fontId="8" fillId="0" borderId="35" xfId="133" applyNumberFormat="1" applyFont="1" applyFill="1" applyBorder="1" applyAlignment="1">
      <alignment vertical="center" wrapText="1"/>
      <protection/>
    </xf>
    <xf numFmtId="4" fontId="8" fillId="0" borderId="74" xfId="132" applyNumberFormat="1" applyFont="1" applyFill="1" applyBorder="1" applyAlignment="1">
      <alignment horizontal="right" vertical="center"/>
      <protection/>
    </xf>
    <xf numFmtId="0" fontId="8" fillId="0" borderId="48" xfId="132" applyFont="1" applyFill="1" applyBorder="1" applyAlignment="1">
      <alignment vertical="center"/>
      <protection/>
    </xf>
    <xf numFmtId="49" fontId="8" fillId="0" borderId="31" xfId="132" applyNumberFormat="1" applyFont="1" applyFill="1" applyBorder="1" applyAlignment="1">
      <alignment horizontal="right" vertical="center"/>
      <protection/>
    </xf>
    <xf numFmtId="49" fontId="8" fillId="0" borderId="28" xfId="132" applyNumberFormat="1" applyFont="1" applyFill="1" applyBorder="1" applyAlignment="1">
      <alignment horizontal="center" vertical="center"/>
      <protection/>
    </xf>
    <xf numFmtId="49" fontId="8" fillId="0" borderId="72" xfId="132" applyNumberFormat="1" applyFont="1" applyFill="1" applyBorder="1" applyAlignment="1">
      <alignment horizontal="center" vertical="center"/>
      <protection/>
    </xf>
    <xf numFmtId="0" fontId="8" fillId="0" borderId="28" xfId="132" applyFont="1" applyFill="1" applyBorder="1" applyAlignment="1">
      <alignment vertical="center"/>
      <protection/>
    </xf>
    <xf numFmtId="4" fontId="8" fillId="0" borderId="73" xfId="132" applyNumberFormat="1" applyFont="1" applyFill="1" applyBorder="1" applyAlignment="1">
      <alignment horizontal="right" vertical="center"/>
      <protection/>
    </xf>
    <xf numFmtId="4" fontId="8" fillId="0" borderId="28" xfId="132" applyNumberFormat="1" applyFont="1" applyFill="1" applyBorder="1" applyAlignment="1">
      <alignment horizontal="right" vertical="center"/>
      <protection/>
    </xf>
    <xf numFmtId="0" fontId="8" fillId="0" borderId="37" xfId="132" applyFont="1" applyFill="1" applyBorder="1" applyAlignment="1">
      <alignment vertical="center"/>
      <protection/>
    </xf>
    <xf numFmtId="49" fontId="8" fillId="0" borderId="67" xfId="132" applyNumberFormat="1" applyFont="1" applyFill="1" applyBorder="1" applyAlignment="1">
      <alignment horizontal="right" vertical="center"/>
      <protection/>
    </xf>
    <xf numFmtId="49" fontId="8" fillId="0" borderId="39" xfId="132" applyNumberFormat="1" applyFont="1" applyFill="1" applyBorder="1" applyAlignment="1">
      <alignment horizontal="center" vertical="center"/>
      <protection/>
    </xf>
    <xf numFmtId="49" fontId="8" fillId="0" borderId="38" xfId="132" applyNumberFormat="1" applyFont="1" applyFill="1" applyBorder="1" applyAlignment="1">
      <alignment horizontal="center" vertical="center"/>
      <protection/>
    </xf>
    <xf numFmtId="0" fontId="8" fillId="0" borderId="39" xfId="132" applyFont="1" applyFill="1" applyBorder="1" applyAlignment="1">
      <alignment vertical="center"/>
      <protection/>
    </xf>
    <xf numFmtId="4" fontId="8" fillId="0" borderId="76" xfId="132" applyNumberFormat="1" applyFont="1" applyFill="1" applyBorder="1" applyAlignment="1">
      <alignment horizontal="right" vertical="center"/>
      <protection/>
    </xf>
    <xf numFmtId="4" fontId="8" fillId="0" borderId="39" xfId="132" applyNumberFormat="1" applyFont="1" applyFill="1" applyBorder="1" applyAlignment="1">
      <alignment horizontal="right" vertical="center"/>
      <protection/>
    </xf>
    <xf numFmtId="0" fontId="7" fillId="41" borderId="25" xfId="128" applyFont="1" applyFill="1" applyBorder="1" applyAlignment="1">
      <alignment horizontal="center" vertical="center" wrapText="1"/>
      <protection/>
    </xf>
    <xf numFmtId="49" fontId="7" fillId="41" borderId="25" xfId="128" applyNumberFormat="1" applyFont="1" applyFill="1" applyBorder="1" applyAlignment="1">
      <alignment horizontal="center" vertical="center" wrapText="1"/>
      <protection/>
    </xf>
    <xf numFmtId="0" fontId="36" fillId="41" borderId="25" xfId="125" applyFont="1" applyFill="1" applyBorder="1" applyAlignment="1">
      <alignment vertical="center" wrapText="1"/>
      <protection/>
    </xf>
    <xf numFmtId="1" fontId="7" fillId="0" borderId="25" xfId="128" applyNumberFormat="1" applyFont="1" applyBorder="1" applyAlignment="1">
      <alignment horizontal="center" vertical="center" wrapText="1"/>
      <protection/>
    </xf>
    <xf numFmtId="0" fontId="7" fillId="0" borderId="25" xfId="128" applyFont="1" applyBorder="1" applyAlignment="1">
      <alignment vertical="center" wrapText="1"/>
      <protection/>
    </xf>
    <xf numFmtId="1" fontId="8" fillId="0" borderId="48" xfId="128" applyNumberFormat="1" applyFont="1" applyBorder="1" applyAlignment="1">
      <alignment horizontal="center" vertical="center" wrapText="1"/>
      <protection/>
    </xf>
    <xf numFmtId="1" fontId="8" fillId="0" borderId="28" xfId="128" applyNumberFormat="1" applyFont="1" applyBorder="1" applyAlignment="1">
      <alignment vertical="center" wrapText="1"/>
      <protection/>
    </xf>
    <xf numFmtId="0" fontId="8" fillId="0" borderId="28" xfId="128" applyFont="1" applyBorder="1" applyAlignment="1">
      <alignment vertical="center" wrapText="1"/>
      <protection/>
    </xf>
    <xf numFmtId="1" fontId="8" fillId="0" borderId="49" xfId="128" applyNumberFormat="1" applyFont="1" applyBorder="1" applyAlignment="1">
      <alignment horizontal="center" vertical="center" wrapText="1"/>
      <protection/>
    </xf>
    <xf numFmtId="1" fontId="8" fillId="0" borderId="44" xfId="128" applyNumberFormat="1" applyFont="1" applyBorder="1" applyAlignment="1">
      <alignment vertical="center" wrapText="1"/>
      <protection/>
    </xf>
    <xf numFmtId="0" fontId="8" fillId="0" borderId="44" xfId="128" applyFont="1" applyBorder="1" applyAlignment="1">
      <alignment vertical="center" wrapText="1"/>
      <protection/>
    </xf>
    <xf numFmtId="1" fontId="8" fillId="0" borderId="69" xfId="128" applyNumberFormat="1" applyFont="1" applyFill="1" applyBorder="1" applyAlignment="1">
      <alignment horizontal="center" vertical="center" wrapText="1"/>
      <protection/>
    </xf>
    <xf numFmtId="49" fontId="8" fillId="0" borderId="45" xfId="128" applyNumberFormat="1" applyFont="1" applyFill="1" applyBorder="1" applyAlignment="1">
      <alignment horizontal="center" vertical="center" wrapText="1"/>
      <protection/>
    </xf>
    <xf numFmtId="49" fontId="8" fillId="0" borderId="28" xfId="128" applyNumberFormat="1" applyFont="1" applyFill="1" applyBorder="1" applyAlignment="1">
      <alignment horizontal="center" vertical="center" wrapText="1"/>
      <protection/>
    </xf>
    <xf numFmtId="4" fontId="7" fillId="43" borderId="40" xfId="133" applyNumberFormat="1" applyFont="1" applyFill="1" applyBorder="1" applyAlignment="1">
      <alignment vertical="center"/>
      <protection/>
    </xf>
    <xf numFmtId="0" fontId="3" fillId="0" borderId="0" xfId="131" applyFill="1">
      <alignment/>
      <protection/>
    </xf>
    <xf numFmtId="0" fontId="7" fillId="0" borderId="30" xfId="115" applyFont="1" applyFill="1" applyBorder="1" applyAlignment="1">
      <alignment horizontal="center" vertical="center" wrapText="1"/>
      <protection/>
    </xf>
    <xf numFmtId="0" fontId="7" fillId="0" borderId="23" xfId="132" applyFont="1" applyFill="1" applyBorder="1" applyAlignment="1">
      <alignment horizontal="center" vertical="center"/>
      <protection/>
    </xf>
    <xf numFmtId="4" fontId="7" fillId="41" borderId="25" xfId="128" applyNumberFormat="1" applyFont="1" applyFill="1" applyBorder="1" applyAlignment="1">
      <alignment vertical="center" wrapText="1"/>
      <protection/>
    </xf>
    <xf numFmtId="4" fontId="7" fillId="41" borderId="56" xfId="128" applyNumberFormat="1" applyFont="1" applyFill="1" applyBorder="1" applyAlignment="1">
      <alignment vertical="center" wrapText="1"/>
      <protection/>
    </xf>
    <xf numFmtId="0" fontId="8" fillId="0" borderId="28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4" fontId="8" fillId="41" borderId="28" xfId="0" applyNumberFormat="1" applyFont="1" applyFill="1" applyBorder="1" applyAlignment="1">
      <alignment horizontal="right" vertical="center"/>
    </xf>
    <xf numFmtId="4" fontId="8" fillId="41" borderId="28" xfId="0" applyNumberFormat="1" applyFont="1" applyFill="1" applyBorder="1" applyAlignment="1">
      <alignment vertical="center"/>
    </xf>
    <xf numFmtId="4" fontId="8" fillId="41" borderId="46" xfId="0" applyNumberFormat="1" applyFont="1" applyFill="1" applyBorder="1" applyAlignment="1">
      <alignment horizontal="right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49" fontId="8" fillId="0" borderId="44" xfId="0" applyNumberFormat="1" applyFont="1" applyBorder="1" applyAlignment="1">
      <alignment horizontal="center" vertical="center"/>
    </xf>
    <xf numFmtId="4" fontId="8" fillId="41" borderId="44" xfId="0" applyNumberFormat="1" applyFont="1" applyFill="1" applyBorder="1" applyAlignment="1">
      <alignment horizontal="right" vertical="center"/>
    </xf>
    <xf numFmtId="4" fontId="8" fillId="41" borderId="44" xfId="0" applyNumberFormat="1" applyFont="1" applyFill="1" applyBorder="1" applyAlignment="1">
      <alignment vertical="center"/>
    </xf>
    <xf numFmtId="4" fontId="8" fillId="41" borderId="47" xfId="0" applyNumberFormat="1" applyFont="1" applyFill="1" applyBorder="1" applyAlignment="1">
      <alignment horizontal="right" vertical="center"/>
    </xf>
    <xf numFmtId="49" fontId="7" fillId="0" borderId="26" xfId="132" applyNumberFormat="1" applyFont="1" applyFill="1" applyBorder="1" applyAlignment="1">
      <alignment horizontal="right" vertical="center"/>
      <protection/>
    </xf>
    <xf numFmtId="49" fontId="7" fillId="0" borderId="25" xfId="132" applyNumberFormat="1" applyFont="1" applyFill="1" applyBorder="1" applyAlignment="1">
      <alignment horizontal="center" vertical="center"/>
      <protection/>
    </xf>
    <xf numFmtId="0" fontId="7" fillId="0" borderId="25" xfId="132" applyFont="1" applyFill="1" applyBorder="1" applyAlignment="1">
      <alignment vertical="center"/>
      <protection/>
    </xf>
    <xf numFmtId="4" fontId="7" fillId="0" borderId="40" xfId="132" applyNumberFormat="1" applyFont="1" applyFill="1" applyBorder="1" applyAlignment="1">
      <alignment horizontal="right" vertical="center"/>
      <protection/>
    </xf>
    <xf numFmtId="4" fontId="7" fillId="56" borderId="40" xfId="132" applyNumberFormat="1" applyFont="1" applyFill="1" applyBorder="1" applyAlignment="1">
      <alignment horizontal="right" vertical="center"/>
      <protection/>
    </xf>
    <xf numFmtId="4" fontId="7" fillId="0" borderId="27" xfId="132" applyNumberFormat="1" applyFont="1" applyFill="1" applyBorder="1" applyAlignment="1">
      <alignment horizontal="right" vertical="center"/>
      <protection/>
    </xf>
    <xf numFmtId="0" fontId="8" fillId="0" borderId="48" xfId="132" applyFont="1" applyFill="1" applyBorder="1" applyAlignment="1">
      <alignment horizontal="center" vertical="center"/>
      <protection/>
    </xf>
    <xf numFmtId="0" fontId="8" fillId="41" borderId="28" xfId="128" applyFont="1" applyFill="1" applyBorder="1" applyAlignment="1">
      <alignment horizontal="center" vertical="center"/>
      <protection/>
    </xf>
    <xf numFmtId="49" fontId="8" fillId="41" borderId="28" xfId="128" applyNumberFormat="1" applyFont="1" applyFill="1" applyBorder="1" applyAlignment="1">
      <alignment horizontal="center" vertical="center"/>
      <protection/>
    </xf>
    <xf numFmtId="0" fontId="8" fillId="41" borderId="28" xfId="128" applyFont="1" applyFill="1" applyBorder="1" applyAlignment="1">
      <alignment horizontal="left" vertical="center"/>
      <protection/>
    </xf>
    <xf numFmtId="4" fontId="8" fillId="0" borderId="82" xfId="132" applyNumberFormat="1" applyFont="1" applyFill="1" applyBorder="1" applyAlignment="1">
      <alignment vertical="center"/>
      <protection/>
    </xf>
    <xf numFmtId="0" fontId="8" fillId="0" borderId="28" xfId="128" applyFont="1" applyFill="1" applyBorder="1" applyAlignment="1">
      <alignment horizontal="left" vertical="center"/>
      <protection/>
    </xf>
    <xf numFmtId="0" fontId="8" fillId="0" borderId="69" xfId="132" applyFont="1" applyFill="1" applyBorder="1" applyAlignment="1">
      <alignment horizontal="center" vertical="center"/>
      <protection/>
    </xf>
    <xf numFmtId="49" fontId="8" fillId="0" borderId="41" xfId="132" applyNumberFormat="1" applyFont="1" applyFill="1" applyBorder="1" applyAlignment="1">
      <alignment horizontal="right" vertical="center"/>
      <protection/>
    </xf>
    <xf numFmtId="4" fontId="8" fillId="0" borderId="83" xfId="132" applyNumberFormat="1" applyFont="1" applyFill="1" applyBorder="1" applyAlignment="1">
      <alignment horizontal="right" vertical="center"/>
      <protection/>
    </xf>
    <xf numFmtId="4" fontId="8" fillId="0" borderId="28" xfId="132" applyNumberFormat="1" applyFont="1" applyFill="1" applyBorder="1" applyAlignment="1">
      <alignment vertical="center"/>
      <protection/>
    </xf>
    <xf numFmtId="0" fontId="8" fillId="41" borderId="45" xfId="128" applyFont="1" applyFill="1" applyBorder="1" applyAlignment="1">
      <alignment horizontal="center" vertical="center"/>
      <protection/>
    </xf>
    <xf numFmtId="49" fontId="8" fillId="41" borderId="45" xfId="128" applyNumberFormat="1" applyFont="1" applyFill="1" applyBorder="1" applyAlignment="1">
      <alignment horizontal="center" vertical="center"/>
      <protection/>
    </xf>
    <xf numFmtId="0" fontId="8" fillId="41" borderId="45" xfId="128" applyFont="1" applyFill="1" applyBorder="1" applyAlignment="1">
      <alignment horizontal="left" vertical="center"/>
      <protection/>
    </xf>
    <xf numFmtId="4" fontId="8" fillId="0" borderId="84" xfId="132" applyNumberFormat="1" applyFont="1" applyFill="1" applyBorder="1" applyAlignment="1">
      <alignment vertical="center"/>
      <protection/>
    </xf>
    <xf numFmtId="0" fontId="8" fillId="0" borderId="49" xfId="132" applyFont="1" applyFill="1" applyBorder="1" applyAlignment="1">
      <alignment horizontal="center" vertical="center"/>
      <protection/>
    </xf>
    <xf numFmtId="49" fontId="8" fillId="0" borderId="43" xfId="132" applyNumberFormat="1" applyFont="1" applyFill="1" applyBorder="1" applyAlignment="1">
      <alignment horizontal="center" vertical="center"/>
      <protection/>
    </xf>
    <xf numFmtId="0" fontId="8" fillId="41" borderId="44" xfId="128" applyFont="1" applyFill="1" applyBorder="1" applyAlignment="1">
      <alignment horizontal="center" vertical="center"/>
      <protection/>
    </xf>
    <xf numFmtId="49" fontId="8" fillId="41" borderId="44" xfId="128" applyNumberFormat="1" applyFont="1" applyFill="1" applyBorder="1" applyAlignment="1">
      <alignment horizontal="center" vertical="center"/>
      <protection/>
    </xf>
    <xf numFmtId="0" fontId="8" fillId="41" borderId="44" xfId="128" applyFont="1" applyFill="1" applyBorder="1" applyAlignment="1">
      <alignment horizontal="left" vertical="center"/>
      <protection/>
    </xf>
    <xf numFmtId="4" fontId="8" fillId="0" borderId="44" xfId="123" applyNumberFormat="1" applyFont="1" applyFill="1" applyBorder="1" applyAlignment="1">
      <alignment horizontal="right" vertical="center"/>
      <protection/>
    </xf>
    <xf numFmtId="4" fontId="8" fillId="0" borderId="85" xfId="132" applyNumberFormat="1" applyFont="1" applyFill="1" applyBorder="1" applyAlignment="1">
      <alignment vertical="center"/>
      <protection/>
    </xf>
    <xf numFmtId="4" fontId="8" fillId="0" borderId="86" xfId="132" applyNumberFormat="1" applyFont="1" applyFill="1" applyBorder="1" applyAlignment="1">
      <alignment horizontal="right" vertical="center"/>
      <protection/>
    </xf>
    <xf numFmtId="0" fontId="7" fillId="0" borderId="33" xfId="132" applyFont="1" applyFill="1" applyBorder="1" applyAlignment="1">
      <alignment horizontal="center" vertical="center"/>
      <protection/>
    </xf>
    <xf numFmtId="49" fontId="7" fillId="0" borderId="42" xfId="132" applyNumberFormat="1" applyFont="1" applyFill="1" applyBorder="1" applyAlignment="1">
      <alignment horizontal="right" vertical="center"/>
      <protection/>
    </xf>
    <xf numFmtId="49" fontId="7" fillId="0" borderId="35" xfId="132" applyNumberFormat="1" applyFont="1" applyFill="1" applyBorder="1" applyAlignment="1">
      <alignment horizontal="center" vertical="center"/>
      <protection/>
    </xf>
    <xf numFmtId="0" fontId="7" fillId="0" borderId="35" xfId="132" applyFont="1" applyFill="1" applyBorder="1" applyAlignment="1">
      <alignment vertical="center"/>
      <protection/>
    </xf>
    <xf numFmtId="4" fontId="7" fillId="0" borderId="35" xfId="132" applyNumberFormat="1" applyFont="1" applyFill="1" applyBorder="1" applyAlignment="1">
      <alignment horizontal="right" vertical="center"/>
      <protection/>
    </xf>
    <xf numFmtId="4" fontId="7" fillId="56" borderId="82" xfId="132" applyNumberFormat="1" applyFont="1" applyFill="1" applyBorder="1" applyAlignment="1">
      <alignment horizontal="right" vertical="center"/>
      <protection/>
    </xf>
    <xf numFmtId="4" fontId="7" fillId="0" borderId="50" xfId="132" applyNumberFormat="1" applyFont="1" applyFill="1" applyBorder="1" applyAlignment="1">
      <alignment horizontal="right" vertical="center"/>
      <protection/>
    </xf>
    <xf numFmtId="4" fontId="8" fillId="0" borderId="50" xfId="132" applyNumberFormat="1" applyFont="1" applyFill="1" applyBorder="1" applyAlignment="1">
      <alignment horizontal="right" vertical="center"/>
      <protection/>
    </xf>
    <xf numFmtId="49" fontId="8" fillId="0" borderId="31" xfId="132" applyNumberFormat="1" applyFont="1" applyFill="1" applyBorder="1" applyAlignment="1">
      <alignment horizontal="center" vertical="center"/>
      <protection/>
    </xf>
    <xf numFmtId="1" fontId="7" fillId="41" borderId="25" xfId="135" applyNumberFormat="1" applyFont="1" applyFill="1" applyBorder="1" applyAlignment="1">
      <alignment horizontal="center" vertical="center"/>
      <protection/>
    </xf>
    <xf numFmtId="0" fontId="7" fillId="41" borderId="25" xfId="135" applyFont="1" applyFill="1" applyBorder="1" applyAlignment="1">
      <alignment horizontal="center" vertical="center"/>
      <protection/>
    </xf>
    <xf numFmtId="49" fontId="7" fillId="41" borderId="25" xfId="135" applyNumberFormat="1" applyFont="1" applyFill="1" applyBorder="1" applyAlignment="1">
      <alignment horizontal="center" vertical="center"/>
      <protection/>
    </xf>
    <xf numFmtId="4" fontId="7" fillId="41" borderId="25" xfId="135" applyNumberFormat="1" applyFont="1" applyFill="1" applyBorder="1" applyAlignment="1">
      <alignment vertical="center"/>
      <protection/>
    </xf>
    <xf numFmtId="4" fontId="7" fillId="56" borderId="25" xfId="135" applyNumberFormat="1" applyFont="1" applyFill="1" applyBorder="1" applyAlignment="1">
      <alignment vertical="center"/>
      <protection/>
    </xf>
    <xf numFmtId="4" fontId="7" fillId="41" borderId="56" xfId="135" applyNumberFormat="1" applyFont="1" applyFill="1" applyBorder="1" applyAlignment="1">
      <alignment vertical="center"/>
      <protection/>
    </xf>
    <xf numFmtId="1" fontId="8" fillId="0" borderId="48" xfId="135" applyNumberFormat="1" applyFont="1" applyFill="1" applyBorder="1" applyAlignment="1">
      <alignment horizontal="center" vertical="center"/>
      <protection/>
    </xf>
    <xf numFmtId="1" fontId="8" fillId="0" borderId="28" xfId="135" applyNumberFormat="1" applyFont="1" applyFill="1" applyBorder="1" applyAlignment="1">
      <alignment horizontal="center" vertical="center"/>
      <protection/>
    </xf>
    <xf numFmtId="0" fontId="8" fillId="0" borderId="28" xfId="135" applyFont="1" applyFill="1" applyBorder="1" applyAlignment="1">
      <alignment horizontal="center" vertical="center"/>
      <protection/>
    </xf>
    <xf numFmtId="49" fontId="8" fillId="0" borderId="28" xfId="135" applyNumberFormat="1" applyFont="1" applyFill="1" applyBorder="1" applyAlignment="1">
      <alignment horizontal="center" vertical="center"/>
      <protection/>
    </xf>
    <xf numFmtId="0" fontId="8" fillId="0" borderId="28" xfId="135" applyFont="1" applyFill="1" applyBorder="1" applyAlignment="1">
      <alignment horizontal="left" vertical="center"/>
      <protection/>
    </xf>
    <xf numFmtId="0" fontId="7" fillId="0" borderId="23" xfId="132" applyFont="1" applyFill="1" applyBorder="1" applyAlignment="1">
      <alignment vertical="center" wrapText="1"/>
      <protection/>
    </xf>
    <xf numFmtId="1" fontId="7" fillId="0" borderId="25" xfId="128" applyNumberFormat="1" applyFont="1" applyFill="1" applyBorder="1" applyAlignment="1">
      <alignment vertical="center"/>
      <protection/>
    </xf>
    <xf numFmtId="0" fontId="8" fillId="0" borderId="44" xfId="128" applyFont="1" applyFill="1" applyBorder="1" applyAlignment="1">
      <alignment horizontal="left" vertical="center"/>
      <protection/>
    </xf>
    <xf numFmtId="49" fontId="7" fillId="0" borderId="26" xfId="132" applyNumberFormat="1" applyFont="1" applyFill="1" applyBorder="1" applyAlignment="1">
      <alignment horizontal="right" vertical="center" wrapText="1"/>
      <protection/>
    </xf>
    <xf numFmtId="4" fontId="7" fillId="39" borderId="25" xfId="132" applyNumberFormat="1" applyFont="1" applyFill="1" applyBorder="1" applyAlignment="1">
      <alignment horizontal="right" vertical="center" wrapText="1"/>
      <protection/>
    </xf>
    <xf numFmtId="4" fontId="7" fillId="56" borderId="40" xfId="132" applyNumberFormat="1" applyFont="1" applyFill="1" applyBorder="1" applyAlignment="1">
      <alignment horizontal="right" vertical="center" wrapText="1"/>
      <protection/>
    </xf>
    <xf numFmtId="4" fontId="7" fillId="0" borderId="56" xfId="132" applyNumberFormat="1" applyFont="1" applyFill="1" applyBorder="1" applyAlignment="1">
      <alignment horizontal="right" vertical="center" wrapText="1"/>
      <protection/>
    </xf>
    <xf numFmtId="0" fontId="8" fillId="0" borderId="37" xfId="132" applyFont="1" applyFill="1" applyBorder="1" applyAlignment="1">
      <alignment vertical="center" wrapText="1"/>
      <protection/>
    </xf>
    <xf numFmtId="49" fontId="8" fillId="0" borderId="67" xfId="132" applyNumberFormat="1" applyFont="1" applyFill="1" applyBorder="1" applyAlignment="1">
      <alignment horizontal="right" vertical="center" wrapText="1"/>
      <protection/>
    </xf>
    <xf numFmtId="49" fontId="8" fillId="0" borderId="44" xfId="132" applyNumberFormat="1" applyFont="1" applyFill="1" applyBorder="1" applyAlignment="1">
      <alignment horizontal="left" vertical="center" wrapText="1"/>
      <protection/>
    </xf>
    <xf numFmtId="49" fontId="8" fillId="0" borderId="44" xfId="132" applyNumberFormat="1" applyFont="1" applyFill="1" applyBorder="1" applyAlignment="1">
      <alignment horizontal="center" vertical="center" wrapText="1"/>
      <protection/>
    </xf>
    <xf numFmtId="49" fontId="8" fillId="0" borderId="87" xfId="132" applyNumberFormat="1" applyFont="1" applyFill="1" applyBorder="1" applyAlignment="1">
      <alignment horizontal="center" vertical="center" wrapText="1"/>
      <protection/>
    </xf>
    <xf numFmtId="0" fontId="8" fillId="0" borderId="44" xfId="132" applyFont="1" applyFill="1" applyBorder="1" applyAlignment="1">
      <alignment vertical="center" wrapText="1"/>
      <protection/>
    </xf>
    <xf numFmtId="4" fontId="8" fillId="0" borderId="39" xfId="132" applyNumberFormat="1" applyFont="1" applyFill="1" applyBorder="1" applyAlignment="1">
      <alignment horizontal="right" vertical="center" wrapText="1"/>
      <protection/>
    </xf>
    <xf numFmtId="4" fontId="8" fillId="0" borderId="76" xfId="132" applyNumberFormat="1" applyFont="1" applyFill="1" applyBorder="1" applyAlignment="1">
      <alignment horizontal="right" vertical="center" wrapText="1"/>
      <protection/>
    </xf>
    <xf numFmtId="4" fontId="8" fillId="0" borderId="55" xfId="132" applyNumberFormat="1" applyFont="1" applyFill="1" applyBorder="1" applyAlignment="1">
      <alignment horizontal="right" vertical="center" wrapText="1"/>
      <protection/>
    </xf>
    <xf numFmtId="0" fontId="7" fillId="0" borderId="37" xfId="132" applyFont="1" applyFill="1" applyBorder="1" applyAlignment="1">
      <alignment vertical="center" wrapText="1"/>
      <protection/>
    </xf>
    <xf numFmtId="49" fontId="8" fillId="0" borderId="43" xfId="132" applyNumberFormat="1" applyFont="1" applyFill="1" applyBorder="1" applyAlignment="1">
      <alignment horizontal="right" vertical="center" wrapText="1"/>
      <protection/>
    </xf>
    <xf numFmtId="4" fontId="8" fillId="0" borderId="44" xfId="132" applyNumberFormat="1" applyFont="1" applyFill="1" applyBorder="1" applyAlignment="1">
      <alignment horizontal="right" vertical="center" wrapText="1"/>
      <protection/>
    </xf>
    <xf numFmtId="4" fontId="8" fillId="0" borderId="85" xfId="132" applyNumberFormat="1" applyFont="1" applyFill="1" applyBorder="1" applyAlignment="1">
      <alignment horizontal="right" vertical="center" wrapText="1"/>
      <protection/>
    </xf>
    <xf numFmtId="4" fontId="8" fillId="0" borderId="47" xfId="132" applyNumberFormat="1" applyFont="1" applyFill="1" applyBorder="1" applyAlignment="1">
      <alignment horizontal="right" vertical="center" wrapText="1"/>
      <protection/>
    </xf>
    <xf numFmtId="0" fontId="8" fillId="41" borderId="49" xfId="128" applyFont="1" applyFill="1" applyBorder="1" applyAlignment="1">
      <alignment horizontal="center" vertical="center"/>
      <protection/>
    </xf>
    <xf numFmtId="1" fontId="8" fillId="0" borderId="44" xfId="0" applyNumberFormat="1" applyFont="1" applyBorder="1" applyAlignment="1">
      <alignment horizontal="center" vertical="center"/>
    </xf>
    <xf numFmtId="49" fontId="8" fillId="0" borderId="44" xfId="136" applyNumberFormat="1" applyFont="1" applyFill="1" applyBorder="1" applyAlignment="1">
      <alignment horizontal="center" vertical="center"/>
      <protection/>
    </xf>
    <xf numFmtId="0" fontId="8" fillId="0" borderId="44" xfId="136" applyFont="1" applyFill="1" applyBorder="1" applyAlignment="1">
      <alignment vertical="center"/>
      <protection/>
    </xf>
    <xf numFmtId="4" fontId="8" fillId="0" borderId="44" xfId="0" applyNumberFormat="1" applyFont="1" applyFill="1" applyBorder="1" applyAlignment="1">
      <alignment horizontal="right" vertical="center"/>
    </xf>
    <xf numFmtId="4" fontId="8" fillId="0" borderId="47" xfId="0" applyNumberFormat="1" applyFont="1" applyFill="1" applyBorder="1" applyAlignment="1">
      <alignment horizontal="right" vertical="center"/>
    </xf>
    <xf numFmtId="4" fontId="8" fillId="0" borderId="28" xfId="123" applyNumberFormat="1" applyFont="1" applyFill="1" applyBorder="1" applyAlignment="1">
      <alignment horizontal="right" vertical="center"/>
      <protection/>
    </xf>
    <xf numFmtId="4" fontId="8" fillId="0" borderId="46" xfId="123" applyNumberFormat="1" applyFont="1" applyFill="1" applyBorder="1" applyAlignment="1">
      <alignment horizontal="right" vertical="center"/>
      <protection/>
    </xf>
    <xf numFmtId="4" fontId="8" fillId="0" borderId="76" xfId="132" applyNumberFormat="1" applyFont="1" applyFill="1" applyBorder="1" applyAlignment="1">
      <alignment vertical="center"/>
      <protection/>
    </xf>
    <xf numFmtId="4" fontId="8" fillId="0" borderId="47" xfId="123" applyNumberFormat="1" applyFont="1" applyFill="1" applyBorder="1" applyAlignment="1">
      <alignment horizontal="right" vertical="center"/>
      <protection/>
    </xf>
    <xf numFmtId="0" fontId="7" fillId="0" borderId="48" xfId="132" applyFont="1" applyFill="1" applyBorder="1" applyAlignment="1">
      <alignment horizontal="center" vertical="center"/>
      <protection/>
    </xf>
    <xf numFmtId="49" fontId="7" fillId="0" borderId="28" xfId="128" applyNumberFormat="1" applyFont="1" applyFill="1" applyBorder="1" applyAlignment="1">
      <alignment horizontal="center" vertical="center"/>
      <protection/>
    </xf>
    <xf numFmtId="0" fontId="8" fillId="0" borderId="28" xfId="128" applyFont="1" applyBorder="1" applyAlignment="1">
      <alignment horizontal="center" vertical="center"/>
      <protection/>
    </xf>
    <xf numFmtId="49" fontId="10" fillId="0" borderId="28" xfId="137" applyNumberFormat="1" applyFont="1" applyFill="1" applyBorder="1" applyAlignment="1">
      <alignment horizontal="center" vertical="center"/>
      <protection/>
    </xf>
    <xf numFmtId="0" fontId="8" fillId="0" borderId="28" xfId="125" applyFont="1" applyFill="1" applyBorder="1" applyAlignment="1">
      <alignment vertical="center" wrapText="1"/>
      <protection/>
    </xf>
    <xf numFmtId="4" fontId="8" fillId="0" borderId="28" xfId="128" applyNumberFormat="1" applyFont="1" applyFill="1" applyBorder="1" applyAlignment="1">
      <alignment vertical="center"/>
      <protection/>
    </xf>
    <xf numFmtId="0" fontId="7" fillId="0" borderId="51" xfId="132" applyFont="1" applyFill="1" applyBorder="1" applyAlignment="1">
      <alignment horizontal="center" vertical="center"/>
      <protection/>
    </xf>
    <xf numFmtId="49" fontId="7" fillId="0" borderId="54" xfId="128" applyNumberFormat="1" applyFont="1" applyFill="1" applyBorder="1" applyAlignment="1">
      <alignment horizontal="center" vertical="center"/>
      <protection/>
    </xf>
    <xf numFmtId="0" fontId="8" fillId="0" borderId="54" xfId="128" applyFont="1" applyBorder="1" applyAlignment="1">
      <alignment horizontal="center" vertical="center"/>
      <protection/>
    </xf>
    <xf numFmtId="0" fontId="8" fillId="0" borderId="54" xfId="125" applyFont="1" applyFill="1" applyBorder="1" applyAlignment="1">
      <alignment vertical="center" wrapText="1"/>
      <protection/>
    </xf>
    <xf numFmtId="4" fontId="8" fillId="0" borderId="54" xfId="128" applyNumberFormat="1" applyFont="1" applyFill="1" applyBorder="1" applyAlignment="1">
      <alignment vertical="center"/>
      <protection/>
    </xf>
    <xf numFmtId="49" fontId="10" fillId="0" borderId="35" xfId="128" applyNumberFormat="1" applyFont="1" applyFill="1" applyBorder="1" applyAlignment="1">
      <alignment horizontal="center" vertical="center"/>
      <protection/>
    </xf>
    <xf numFmtId="0" fontId="10" fillId="0" borderId="35" xfId="128" applyFont="1" applyFill="1" applyBorder="1" applyAlignment="1">
      <alignment horizontal="center" vertical="center"/>
      <protection/>
    </xf>
    <xf numFmtId="49" fontId="10" fillId="0" borderId="35" xfId="137" applyNumberFormat="1" applyFont="1" applyFill="1" applyBorder="1" applyAlignment="1">
      <alignment horizontal="center" vertical="center"/>
      <protection/>
    </xf>
    <xf numFmtId="0" fontId="10" fillId="0" borderId="35" xfId="137" applyFont="1" applyFill="1" applyBorder="1" applyAlignment="1">
      <alignment vertical="center"/>
      <protection/>
    </xf>
    <xf numFmtId="0" fontId="10" fillId="0" borderId="28" xfId="137" applyFont="1" applyFill="1" applyBorder="1" applyAlignment="1">
      <alignment vertical="center"/>
      <protection/>
    </xf>
    <xf numFmtId="49" fontId="10" fillId="0" borderId="44" xfId="128" applyNumberFormat="1" applyFont="1" applyFill="1" applyBorder="1" applyAlignment="1">
      <alignment horizontal="center" vertical="center"/>
      <protection/>
    </xf>
    <xf numFmtId="0" fontId="10" fillId="0" borderId="44" xfId="128" applyFont="1" applyFill="1" applyBorder="1" applyAlignment="1">
      <alignment horizontal="center" vertical="center"/>
      <protection/>
    </xf>
    <xf numFmtId="49" fontId="10" fillId="0" borderId="44" xfId="137" applyNumberFormat="1" applyFont="1" applyFill="1" applyBorder="1" applyAlignment="1">
      <alignment horizontal="center" vertical="center"/>
      <protection/>
    </xf>
    <xf numFmtId="0" fontId="10" fillId="0" borderId="44" xfId="137" applyFont="1" applyFill="1" applyBorder="1" applyAlignment="1">
      <alignment vertical="center"/>
      <protection/>
    </xf>
    <xf numFmtId="49" fontId="7" fillId="63" borderId="29" xfId="128" applyNumberFormat="1" applyFont="1" applyFill="1" applyBorder="1" applyAlignment="1">
      <alignment horizontal="center" vertical="center"/>
      <protection/>
    </xf>
    <xf numFmtId="1" fontId="7" fillId="63" borderId="30" xfId="128" applyNumberFormat="1" applyFont="1" applyFill="1" applyBorder="1" applyAlignment="1">
      <alignment horizontal="center" vertical="center"/>
      <protection/>
    </xf>
    <xf numFmtId="49" fontId="7" fillId="63" borderId="30" xfId="128" applyNumberFormat="1" applyFont="1" applyFill="1" applyBorder="1" applyAlignment="1">
      <alignment horizontal="center" vertical="center"/>
      <protection/>
    </xf>
    <xf numFmtId="0" fontId="7" fillId="63" borderId="30" xfId="128" applyFont="1" applyFill="1" applyBorder="1" applyAlignment="1">
      <alignment horizontal="center" vertical="center"/>
      <protection/>
    </xf>
    <xf numFmtId="49" fontId="7" fillId="63" borderId="20" xfId="128" applyNumberFormat="1" applyFont="1" applyFill="1" applyBorder="1" applyAlignment="1">
      <alignment horizontal="center" vertical="center"/>
      <protection/>
    </xf>
    <xf numFmtId="0" fontId="7" fillId="63" borderId="66" xfId="128" applyFont="1" applyFill="1" applyBorder="1" applyAlignment="1">
      <alignment vertical="center"/>
      <protection/>
    </xf>
    <xf numFmtId="4" fontId="7" fillId="63" borderId="88" xfId="128" applyNumberFormat="1" applyFont="1" applyFill="1" applyBorder="1" applyAlignment="1">
      <alignment vertical="center"/>
      <protection/>
    </xf>
    <xf numFmtId="165" fontId="7" fillId="63" borderId="88" xfId="128" applyNumberFormat="1" applyFont="1" applyFill="1" applyBorder="1" applyAlignment="1">
      <alignment vertical="center"/>
      <protection/>
    </xf>
    <xf numFmtId="4" fontId="7" fillId="63" borderId="32" xfId="128" applyNumberFormat="1" applyFont="1" applyFill="1" applyBorder="1" applyAlignment="1">
      <alignment vertical="center"/>
      <protection/>
    </xf>
    <xf numFmtId="49" fontId="7" fillId="64" borderId="19" xfId="128" applyNumberFormat="1" applyFont="1" applyFill="1" applyBorder="1" applyAlignment="1">
      <alignment horizontal="center" vertical="center"/>
      <protection/>
    </xf>
    <xf numFmtId="1" fontId="7" fillId="64" borderId="21" xfId="128" applyNumberFormat="1" applyFont="1" applyFill="1" applyBorder="1" applyAlignment="1">
      <alignment horizontal="center" vertical="center"/>
      <protection/>
    </xf>
    <xf numFmtId="49" fontId="7" fillId="64" borderId="21" xfId="128" applyNumberFormat="1" applyFont="1" applyFill="1" applyBorder="1" applyAlignment="1">
      <alignment horizontal="center" vertical="center"/>
      <protection/>
    </xf>
    <xf numFmtId="0" fontId="7" fillId="64" borderId="21" xfId="128" applyFont="1" applyFill="1" applyBorder="1" applyAlignment="1">
      <alignment horizontal="center" vertical="center"/>
      <protection/>
    </xf>
    <xf numFmtId="49" fontId="7" fillId="64" borderId="22" xfId="128" applyNumberFormat="1" applyFont="1" applyFill="1" applyBorder="1" applyAlignment="1">
      <alignment horizontal="center" vertical="center"/>
      <protection/>
    </xf>
    <xf numFmtId="0" fontId="7" fillId="64" borderId="59" xfId="128" applyFont="1" applyFill="1" applyBorder="1" applyAlignment="1">
      <alignment vertical="center"/>
      <protection/>
    </xf>
    <xf numFmtId="4" fontId="7" fillId="64" borderId="89" xfId="128" applyNumberFormat="1" applyFont="1" applyFill="1" applyBorder="1" applyAlignment="1">
      <alignment vertical="center"/>
      <protection/>
    </xf>
    <xf numFmtId="165" fontId="7" fillId="64" borderId="89" xfId="128" applyNumberFormat="1" applyFont="1" applyFill="1" applyBorder="1" applyAlignment="1">
      <alignment vertical="center"/>
      <protection/>
    </xf>
    <xf numFmtId="4" fontId="7" fillId="64" borderId="90" xfId="128" applyNumberFormat="1" applyFont="1" applyFill="1" applyBorder="1" applyAlignment="1">
      <alignment vertical="center"/>
      <protection/>
    </xf>
    <xf numFmtId="0" fontId="38" fillId="0" borderId="23" xfId="128" applyFont="1" applyFill="1" applyBorder="1" applyAlignment="1">
      <alignment horizontal="center" vertical="center" wrapText="1"/>
      <protection/>
    </xf>
    <xf numFmtId="1" fontId="38" fillId="0" borderId="25" xfId="128" applyNumberFormat="1" applyFont="1" applyFill="1" applyBorder="1" applyAlignment="1">
      <alignment horizontal="center" vertical="center" wrapText="1"/>
      <protection/>
    </xf>
    <xf numFmtId="0" fontId="38" fillId="0" borderId="25" xfId="128" applyFont="1" applyFill="1" applyBorder="1" applyAlignment="1">
      <alignment horizontal="center" vertical="center" wrapText="1"/>
      <protection/>
    </xf>
    <xf numFmtId="49" fontId="7" fillId="0" borderId="26" xfId="128" applyNumberFormat="1" applyFont="1" applyFill="1" applyBorder="1" applyAlignment="1">
      <alignment horizontal="center" vertical="center" wrapText="1"/>
      <protection/>
    </xf>
    <xf numFmtId="49" fontId="38" fillId="0" borderId="62" xfId="128" applyNumberFormat="1" applyFont="1" applyFill="1" applyBorder="1" applyAlignment="1">
      <alignment horizontal="left" vertical="center" wrapText="1"/>
      <protection/>
    </xf>
    <xf numFmtId="4" fontId="38" fillId="0" borderId="40" xfId="128" applyNumberFormat="1" applyFont="1" applyFill="1" applyBorder="1" applyAlignment="1">
      <alignment vertical="center" wrapText="1"/>
      <protection/>
    </xf>
    <xf numFmtId="165" fontId="7" fillId="0" borderId="40" xfId="132" applyNumberFormat="1" applyFont="1" applyFill="1" applyBorder="1" applyAlignment="1">
      <alignment horizontal="right" vertical="center"/>
      <protection/>
    </xf>
    <xf numFmtId="4" fontId="38" fillId="0" borderId="56" xfId="128" applyNumberFormat="1" applyFont="1" applyFill="1" applyBorder="1" applyAlignment="1">
      <alignment vertical="center" wrapText="1"/>
      <protection/>
    </xf>
    <xf numFmtId="0" fontId="3" fillId="0" borderId="0" xfId="129" applyFill="1">
      <alignment/>
      <protection/>
    </xf>
    <xf numFmtId="0" fontId="38" fillId="0" borderId="33" xfId="128" applyFont="1" applyFill="1" applyBorder="1" applyAlignment="1">
      <alignment horizontal="center" vertical="center" wrapText="1"/>
      <protection/>
    </xf>
    <xf numFmtId="1" fontId="38" fillId="0" borderId="35" xfId="128" applyNumberFormat="1" applyFont="1" applyFill="1" applyBorder="1" applyAlignment="1">
      <alignment horizontal="center" vertical="center" wrapText="1"/>
      <protection/>
    </xf>
    <xf numFmtId="0" fontId="8" fillId="0" borderId="28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4" fontId="8" fillId="0" borderId="82" xfId="128" applyNumberFormat="1" applyFont="1" applyFill="1" applyBorder="1" applyAlignment="1">
      <alignment vertical="center" wrapText="1"/>
      <protection/>
    </xf>
    <xf numFmtId="165" fontId="8" fillId="0" borderId="28" xfId="0" applyNumberFormat="1" applyFont="1" applyFill="1" applyBorder="1" applyAlignment="1">
      <alignment vertical="center"/>
    </xf>
    <xf numFmtId="4" fontId="8" fillId="0" borderId="50" xfId="128" applyNumberFormat="1" applyFont="1" applyFill="1" applyBorder="1" applyAlignment="1">
      <alignment vertical="center" wrapText="1"/>
      <protection/>
    </xf>
    <xf numFmtId="0" fontId="38" fillId="0" borderId="37" xfId="128" applyFont="1" applyFill="1" applyBorder="1" applyAlignment="1">
      <alignment horizontal="center" vertical="center" wrapText="1"/>
      <protection/>
    </xf>
    <xf numFmtId="1" fontId="38" fillId="0" borderId="39" xfId="128" applyNumberFormat="1" applyFont="1" applyFill="1" applyBorder="1" applyAlignment="1">
      <alignment horizontal="center" vertical="center" wrapText="1"/>
      <protection/>
    </xf>
    <xf numFmtId="0" fontId="8" fillId="0" borderId="44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91" xfId="0" applyFont="1" applyFill="1" applyBorder="1" applyAlignment="1">
      <alignment vertical="center"/>
    </xf>
    <xf numFmtId="4" fontId="8" fillId="0" borderId="76" xfId="128" applyNumberFormat="1" applyFont="1" applyFill="1" applyBorder="1" applyAlignment="1">
      <alignment vertical="center" wrapText="1"/>
      <protection/>
    </xf>
    <xf numFmtId="165" fontId="8" fillId="0" borderId="44" xfId="0" applyNumberFormat="1" applyFont="1" applyFill="1" applyBorder="1" applyAlignment="1">
      <alignment vertical="center"/>
    </xf>
    <xf numFmtId="4" fontId="8" fillId="0" borderId="55" xfId="128" applyNumberFormat="1" applyFont="1" applyFill="1" applyBorder="1" applyAlignment="1">
      <alignment vertical="center" wrapText="1"/>
      <protection/>
    </xf>
    <xf numFmtId="0" fontId="38" fillId="0" borderId="23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165" fontId="38" fillId="0" borderId="25" xfId="128" applyNumberFormat="1" applyFont="1" applyFill="1" applyBorder="1" applyAlignment="1">
      <alignment vertical="center" wrapText="1"/>
      <protection/>
    </xf>
    <xf numFmtId="0" fontId="8" fillId="0" borderId="49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left" vertical="center" wrapText="1"/>
    </xf>
    <xf numFmtId="165" fontId="8" fillId="0" borderId="39" xfId="0" applyNumberFormat="1" applyFont="1" applyFill="1" applyBorder="1" applyAlignment="1">
      <alignment vertical="center"/>
    </xf>
    <xf numFmtId="0" fontId="38" fillId="0" borderId="4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left" vertical="center" wrapText="1"/>
    </xf>
    <xf numFmtId="165" fontId="38" fillId="0" borderId="40" xfId="128" applyNumberFormat="1" applyFont="1" applyFill="1" applyBorder="1" applyAlignment="1">
      <alignment vertical="center" wrapText="1"/>
      <protection/>
    </xf>
    <xf numFmtId="0" fontId="39" fillId="0" borderId="49" xfId="0" applyFont="1" applyFill="1" applyBorder="1" applyAlignment="1">
      <alignment horizontal="center" vertical="center" wrapText="1"/>
    </xf>
    <xf numFmtId="0" fontId="40" fillId="0" borderId="85" xfId="0" applyFont="1" applyFill="1" applyBorder="1" applyAlignment="1">
      <alignment vertical="center" wrapText="1"/>
    </xf>
    <xf numFmtId="0" fontId="8" fillId="0" borderId="92" xfId="0" applyFont="1" applyFill="1" applyBorder="1" applyAlignment="1">
      <alignment horizontal="left" vertical="center" wrapText="1"/>
    </xf>
    <xf numFmtId="49" fontId="7" fillId="64" borderId="29" xfId="128" applyNumberFormat="1" applyFont="1" applyFill="1" applyBorder="1" applyAlignment="1">
      <alignment horizontal="center" vertical="center"/>
      <protection/>
    </xf>
    <xf numFmtId="1" fontId="7" fillId="64" borderId="30" xfId="128" applyNumberFormat="1" applyFont="1" applyFill="1" applyBorder="1" applyAlignment="1">
      <alignment horizontal="center" vertical="center"/>
      <protection/>
    </xf>
    <xf numFmtId="49" fontId="7" fillId="64" borderId="30" xfId="128" applyNumberFormat="1" applyFont="1" applyFill="1" applyBorder="1" applyAlignment="1">
      <alignment horizontal="center" vertical="center"/>
      <protection/>
    </xf>
    <xf numFmtId="0" fontId="7" fillId="64" borderId="30" xfId="128" applyFont="1" applyFill="1" applyBorder="1" applyAlignment="1">
      <alignment horizontal="center" vertical="center"/>
      <protection/>
    </xf>
    <xf numFmtId="49" fontId="7" fillId="64" borderId="20" xfId="128" applyNumberFormat="1" applyFont="1" applyFill="1" applyBorder="1" applyAlignment="1">
      <alignment horizontal="center" vertical="center"/>
      <protection/>
    </xf>
    <xf numFmtId="0" fontId="7" fillId="64" borderId="66" xfId="128" applyFont="1" applyFill="1" applyBorder="1" applyAlignment="1">
      <alignment vertical="center"/>
      <protection/>
    </xf>
    <xf numFmtId="4" fontId="7" fillId="64" borderId="88" xfId="128" applyNumberFormat="1" applyFont="1" applyFill="1" applyBorder="1" applyAlignment="1">
      <alignment vertical="center"/>
      <protection/>
    </xf>
    <xf numFmtId="165" fontId="7" fillId="64" borderId="88" xfId="128" applyNumberFormat="1" applyFont="1" applyFill="1" applyBorder="1" applyAlignment="1">
      <alignment vertical="center"/>
      <protection/>
    </xf>
    <xf numFmtId="4" fontId="7" fillId="64" borderId="61" xfId="128" applyNumberFormat="1" applyFont="1" applyFill="1" applyBorder="1" applyAlignment="1">
      <alignment vertical="center"/>
      <protection/>
    </xf>
    <xf numFmtId="0" fontId="38" fillId="0" borderId="35" xfId="128" applyFont="1" applyFill="1" applyBorder="1" applyAlignment="1">
      <alignment horizontal="center" vertical="center" wrapText="1"/>
      <protection/>
    </xf>
    <xf numFmtId="49" fontId="7" fillId="0" borderId="42" xfId="128" applyNumberFormat="1" applyFont="1" applyFill="1" applyBorder="1" applyAlignment="1">
      <alignment horizontal="center" vertical="center" wrapText="1"/>
      <protection/>
    </xf>
    <xf numFmtId="49" fontId="38" fillId="0" borderId="64" xfId="128" applyNumberFormat="1" applyFont="1" applyFill="1" applyBorder="1" applyAlignment="1">
      <alignment vertical="center" wrapText="1"/>
      <protection/>
    </xf>
    <xf numFmtId="4" fontId="38" fillId="0" borderId="82" xfId="128" applyNumberFormat="1" applyFont="1" applyFill="1" applyBorder="1" applyAlignment="1">
      <alignment vertical="center" wrapText="1"/>
      <protection/>
    </xf>
    <xf numFmtId="165" fontId="7" fillId="0" borderId="82" xfId="132" applyNumberFormat="1" applyFont="1" applyFill="1" applyBorder="1" applyAlignment="1">
      <alignment horizontal="right" vertical="center"/>
      <protection/>
    </xf>
    <xf numFmtId="4" fontId="38" fillId="0" borderId="50" xfId="128" applyNumberFormat="1" applyFont="1" applyFill="1" applyBorder="1" applyAlignment="1">
      <alignment vertical="center" wrapText="1"/>
      <protection/>
    </xf>
    <xf numFmtId="0" fontId="38" fillId="0" borderId="48" xfId="128" applyFont="1" applyFill="1" applyBorder="1" applyAlignment="1">
      <alignment horizontal="center" vertical="center" wrapText="1"/>
      <protection/>
    </xf>
    <xf numFmtId="1" fontId="38" fillId="0" borderId="28" xfId="128" applyNumberFormat="1" applyFont="1" applyFill="1" applyBorder="1" applyAlignment="1">
      <alignment horizontal="center" vertical="center" wrapText="1"/>
      <protection/>
    </xf>
    <xf numFmtId="49" fontId="8" fillId="0" borderId="31" xfId="128" applyNumberFormat="1" applyFont="1" applyFill="1" applyBorder="1" applyAlignment="1">
      <alignment horizontal="center" vertical="center" wrapText="1"/>
      <protection/>
    </xf>
    <xf numFmtId="0" fontId="8" fillId="0" borderId="65" xfId="125" applyFont="1" applyFill="1" applyBorder="1" applyAlignment="1">
      <alignment vertical="center" wrapText="1"/>
      <protection/>
    </xf>
    <xf numFmtId="4" fontId="8" fillId="0" borderId="73" xfId="128" applyNumberFormat="1" applyFont="1" applyFill="1" applyBorder="1" applyAlignment="1">
      <alignment vertical="center" wrapText="1"/>
      <protection/>
    </xf>
    <xf numFmtId="4" fontId="38" fillId="0" borderId="46" xfId="128" applyNumberFormat="1" applyFont="1" applyFill="1" applyBorder="1" applyAlignment="1">
      <alignment vertical="center" wrapText="1"/>
      <protection/>
    </xf>
    <xf numFmtId="0" fontId="38" fillId="0" borderId="28" xfId="128" applyFont="1" applyFill="1" applyBorder="1" applyAlignment="1">
      <alignment horizontal="center" vertical="center" wrapText="1"/>
      <protection/>
    </xf>
    <xf numFmtId="49" fontId="7" fillId="0" borderId="31" xfId="128" applyNumberFormat="1" applyFont="1" applyFill="1" applyBorder="1" applyAlignment="1">
      <alignment horizontal="center" vertical="center" wrapText="1"/>
      <protection/>
    </xf>
    <xf numFmtId="49" fontId="38" fillId="0" borderId="65" xfId="128" applyNumberFormat="1" applyFont="1" applyFill="1" applyBorder="1" applyAlignment="1">
      <alignment vertical="center" wrapText="1"/>
      <protection/>
    </xf>
    <xf numFmtId="4" fontId="38" fillId="0" borderId="73" xfId="128" applyNumberFormat="1" applyFont="1" applyFill="1" applyBorder="1" applyAlignment="1">
      <alignment vertical="center" wrapText="1"/>
      <protection/>
    </xf>
    <xf numFmtId="0" fontId="38" fillId="0" borderId="69" xfId="128" applyFont="1" applyFill="1" applyBorder="1" applyAlignment="1">
      <alignment horizontal="center" vertical="center" wrapText="1"/>
      <protection/>
    </xf>
    <xf numFmtId="1" fontId="38" fillId="0" borderId="45" xfId="128" applyNumberFormat="1" applyFont="1" applyFill="1" applyBorder="1" applyAlignment="1">
      <alignment horizontal="center" vertical="center" wrapText="1"/>
      <protection/>
    </xf>
    <xf numFmtId="0" fontId="8" fillId="0" borderId="45" xfId="128" applyFont="1" applyFill="1" applyBorder="1" applyAlignment="1">
      <alignment horizontal="center" vertical="center" wrapText="1"/>
      <protection/>
    </xf>
    <xf numFmtId="49" fontId="8" fillId="0" borderId="41" xfId="128" applyNumberFormat="1" applyFont="1" applyFill="1" applyBorder="1" applyAlignment="1">
      <alignment horizontal="center" vertical="center" wrapText="1"/>
      <protection/>
    </xf>
    <xf numFmtId="0" fontId="8" fillId="0" borderId="63" xfId="125" applyFont="1" applyFill="1" applyBorder="1" applyAlignment="1">
      <alignment vertical="center" wrapText="1"/>
      <protection/>
    </xf>
    <xf numFmtId="4" fontId="8" fillId="0" borderId="83" xfId="128" applyNumberFormat="1" applyFont="1" applyFill="1" applyBorder="1" applyAlignment="1">
      <alignment vertical="center" wrapText="1"/>
      <protection/>
    </xf>
    <xf numFmtId="165" fontId="8" fillId="0" borderId="45" xfId="0" applyNumberFormat="1" applyFont="1" applyFill="1" applyBorder="1" applyAlignment="1">
      <alignment vertical="center"/>
    </xf>
    <xf numFmtId="0" fontId="38" fillId="0" borderId="23" xfId="128" applyFont="1" applyFill="1" applyBorder="1" applyAlignment="1">
      <alignment horizontal="center" vertical="center"/>
      <protection/>
    </xf>
    <xf numFmtId="1" fontId="38" fillId="0" borderId="25" xfId="128" applyNumberFormat="1" applyFont="1" applyFill="1" applyBorder="1" applyAlignment="1">
      <alignment horizontal="center" vertical="center"/>
      <protection/>
    </xf>
    <xf numFmtId="0" fontId="38" fillId="0" borderId="25" xfId="128" applyFont="1" applyFill="1" applyBorder="1" applyAlignment="1">
      <alignment horizontal="center" vertical="center"/>
      <protection/>
    </xf>
    <xf numFmtId="0" fontId="38" fillId="0" borderId="26" xfId="128" applyFont="1" applyFill="1" applyBorder="1" applyAlignment="1">
      <alignment horizontal="center" vertical="center"/>
      <protection/>
    </xf>
    <xf numFmtId="0" fontId="38" fillId="0" borderId="62" xfId="128" applyFont="1" applyFill="1" applyBorder="1" applyAlignment="1">
      <alignment vertical="center"/>
      <protection/>
    </xf>
    <xf numFmtId="4" fontId="38" fillId="0" borderId="40" xfId="128" applyNumberFormat="1" applyFont="1" applyFill="1" applyBorder="1" applyAlignment="1">
      <alignment vertical="center"/>
      <protection/>
    </xf>
    <xf numFmtId="4" fontId="38" fillId="0" borderId="56" xfId="128" applyNumberFormat="1" applyFont="1" applyFill="1" applyBorder="1" applyAlignment="1">
      <alignment vertical="center"/>
      <protection/>
    </xf>
    <xf numFmtId="0" fontId="38" fillId="0" borderId="48" xfId="128" applyFont="1" applyFill="1" applyBorder="1" applyAlignment="1">
      <alignment horizontal="center" vertical="center"/>
      <protection/>
    </xf>
    <xf numFmtId="1" fontId="38" fillId="0" borderId="28" xfId="128" applyNumberFormat="1" applyFont="1" applyFill="1" applyBorder="1" applyAlignment="1">
      <alignment horizontal="center" vertical="center"/>
      <protection/>
    </xf>
    <xf numFmtId="4" fontId="8" fillId="0" borderId="73" xfId="128" applyNumberFormat="1" applyFont="1" applyFill="1" applyBorder="1" applyAlignment="1">
      <alignment vertical="center"/>
      <protection/>
    </xf>
    <xf numFmtId="165" fontId="8" fillId="0" borderId="35" xfId="128" applyNumberFormat="1" applyFont="1" applyFill="1" applyBorder="1" applyAlignment="1">
      <alignment vertical="center" wrapText="1"/>
      <protection/>
    </xf>
    <xf numFmtId="165" fontId="8" fillId="0" borderId="28" xfId="128" applyNumberFormat="1" applyFont="1" applyFill="1" applyBorder="1" applyAlignment="1">
      <alignment vertical="center" wrapText="1"/>
      <protection/>
    </xf>
    <xf numFmtId="0" fontId="38" fillId="0" borderId="49" xfId="128" applyFont="1" applyFill="1" applyBorder="1" applyAlignment="1">
      <alignment horizontal="center" vertical="center"/>
      <protection/>
    </xf>
    <xf numFmtId="1" fontId="38" fillId="0" borderId="44" xfId="128" applyNumberFormat="1" applyFont="1" applyFill="1" applyBorder="1" applyAlignment="1">
      <alignment horizontal="center" vertical="center"/>
      <protection/>
    </xf>
    <xf numFmtId="4" fontId="8" fillId="0" borderId="85" xfId="128" applyNumberFormat="1" applyFont="1" applyFill="1" applyBorder="1" applyAlignment="1">
      <alignment vertical="center"/>
      <protection/>
    </xf>
    <xf numFmtId="165" fontId="8" fillId="0" borderId="44" xfId="128" applyNumberFormat="1" applyFont="1" applyFill="1" applyBorder="1" applyAlignment="1">
      <alignment vertical="center" wrapText="1"/>
      <protection/>
    </xf>
    <xf numFmtId="4" fontId="8" fillId="0" borderId="47" xfId="128" applyNumberFormat="1" applyFont="1" applyFill="1" applyBorder="1" applyAlignment="1">
      <alignment vertical="center"/>
      <protection/>
    </xf>
    <xf numFmtId="0" fontId="38" fillId="0" borderId="23" xfId="129" applyFont="1" applyFill="1" applyBorder="1" applyAlignment="1">
      <alignment horizontal="center" vertical="center"/>
      <protection/>
    </xf>
    <xf numFmtId="49" fontId="38" fillId="0" borderId="89" xfId="129" applyNumberFormat="1" applyFont="1" applyFill="1" applyBorder="1" applyAlignment="1">
      <alignment horizontal="center" vertical="center"/>
      <protection/>
    </xf>
    <xf numFmtId="0" fontId="38" fillId="0" borderId="21" xfId="129" applyFont="1" applyFill="1" applyBorder="1" applyAlignment="1">
      <alignment horizontal="center" vertical="center"/>
      <protection/>
    </xf>
    <xf numFmtId="0" fontId="38" fillId="0" borderId="22" xfId="129" applyFont="1" applyFill="1" applyBorder="1" applyAlignment="1">
      <alignment horizontal="center" vertical="center"/>
      <protection/>
    </xf>
    <xf numFmtId="0" fontId="38" fillId="0" borderId="62" xfId="111" applyFont="1" applyFill="1" applyBorder="1" applyAlignment="1">
      <alignment wrapText="1"/>
      <protection/>
    </xf>
    <xf numFmtId="4" fontId="38" fillId="0" borderId="23" xfId="128" applyNumberFormat="1" applyFont="1" applyFill="1" applyBorder="1" applyAlignment="1">
      <alignment vertical="center"/>
      <protection/>
    </xf>
    <xf numFmtId="49" fontId="38" fillId="0" borderId="89" xfId="129" applyNumberFormat="1" applyFont="1" applyFill="1" applyBorder="1" applyAlignment="1">
      <alignment horizontal="right" vertical="center"/>
      <protection/>
    </xf>
    <xf numFmtId="49" fontId="38" fillId="0" borderId="53" xfId="129" applyNumberFormat="1" applyFont="1" applyFill="1" applyBorder="1" applyAlignment="1">
      <alignment horizontal="right" vertical="center"/>
      <protection/>
    </xf>
    <xf numFmtId="0" fontId="3" fillId="0" borderId="48" xfId="129" applyFont="1" applyFill="1" applyBorder="1" applyAlignment="1">
      <alignment horizontal="center" vertical="center"/>
      <protection/>
    </xf>
    <xf numFmtId="0" fontId="3" fillId="0" borderId="73" xfId="129" applyFont="1" applyFill="1" applyBorder="1" applyAlignment="1">
      <alignment vertical="center"/>
      <protection/>
    </xf>
    <xf numFmtId="0" fontId="8" fillId="0" borderId="28" xfId="111" applyFont="1" applyFill="1" applyBorder="1" applyAlignment="1">
      <alignment vertical="center"/>
      <protection/>
    </xf>
    <xf numFmtId="0" fontId="8" fillId="0" borderId="31" xfId="111" applyFont="1" applyFill="1" applyBorder="1" applyAlignment="1">
      <alignment vertical="center"/>
      <protection/>
    </xf>
    <xf numFmtId="0" fontId="10" fillId="0" borderId="65" xfId="111" applyFont="1" applyFill="1" applyBorder="1" applyAlignment="1">
      <alignment horizontal="left" vertical="center" wrapText="1"/>
      <protection/>
    </xf>
    <xf numFmtId="4" fontId="8" fillId="0" borderId="48" xfId="128" applyNumberFormat="1" applyFont="1" applyFill="1" applyBorder="1" applyAlignment="1">
      <alignment vertical="center"/>
      <protection/>
    </xf>
    <xf numFmtId="0" fontId="3" fillId="0" borderId="69" xfId="129" applyFont="1" applyFill="1" applyBorder="1" applyAlignment="1">
      <alignment horizontal="center" vertical="center"/>
      <protection/>
    </xf>
    <xf numFmtId="0" fontId="3" fillId="0" borderId="83" xfId="129" applyFont="1" applyFill="1" applyBorder="1" applyAlignment="1">
      <alignment vertical="center"/>
      <protection/>
    </xf>
    <xf numFmtId="0" fontId="8" fillId="0" borderId="45" xfId="111" applyFont="1" applyFill="1" applyBorder="1" applyAlignment="1">
      <alignment vertical="center"/>
      <protection/>
    </xf>
    <xf numFmtId="0" fontId="8" fillId="0" borderId="41" xfId="111" applyFont="1" applyFill="1" applyBorder="1" applyAlignment="1">
      <alignment vertical="center"/>
      <protection/>
    </xf>
    <xf numFmtId="0" fontId="10" fillId="0" borderId="63" xfId="111" applyFont="1" applyFill="1" applyBorder="1" applyAlignment="1">
      <alignment horizontal="left" vertical="center" wrapText="1"/>
      <protection/>
    </xf>
    <xf numFmtId="0" fontId="3" fillId="0" borderId="49" xfId="129" applyFont="1" applyFill="1" applyBorder="1" applyAlignment="1">
      <alignment horizontal="center" vertical="center"/>
      <protection/>
    </xf>
    <xf numFmtId="0" fontId="3" fillId="0" borderId="85" xfId="129" applyFont="1" applyFill="1" applyBorder="1" applyAlignment="1">
      <alignment vertical="center"/>
      <protection/>
    </xf>
    <xf numFmtId="0" fontId="8" fillId="0" borderId="44" xfId="111" applyFont="1" applyFill="1" applyBorder="1" applyAlignment="1">
      <alignment vertical="center"/>
      <protection/>
    </xf>
    <xf numFmtId="0" fontId="8" fillId="0" borderId="43" xfId="111" applyFont="1" applyFill="1" applyBorder="1" applyAlignment="1">
      <alignment vertical="center"/>
      <protection/>
    </xf>
    <xf numFmtId="0" fontId="10" fillId="0" borderId="91" xfId="111" applyFont="1" applyFill="1" applyBorder="1" applyAlignment="1">
      <alignment horizontal="left" vertical="center" wrapText="1"/>
      <protection/>
    </xf>
    <xf numFmtId="4" fontId="8" fillId="0" borderId="49" xfId="128" applyNumberFormat="1" applyFont="1" applyFill="1" applyBorder="1" applyAlignment="1">
      <alignment vertical="center"/>
      <protection/>
    </xf>
    <xf numFmtId="167" fontId="8" fillId="0" borderId="44" xfId="128" applyNumberFormat="1" applyFont="1" applyFill="1" applyBorder="1" applyAlignment="1">
      <alignment vertical="center" wrapText="1"/>
      <protection/>
    </xf>
    <xf numFmtId="4" fontId="38" fillId="0" borderId="25" xfId="128" applyNumberFormat="1" applyFont="1" applyFill="1" applyBorder="1" applyAlignment="1">
      <alignment vertical="center" wrapText="1"/>
      <protection/>
    </xf>
    <xf numFmtId="0" fontId="3" fillId="0" borderId="49" xfId="129" applyFont="1" applyFill="1" applyBorder="1" applyAlignment="1">
      <alignment horizontal="center" vertical="center"/>
      <protection/>
    </xf>
    <xf numFmtId="0" fontId="3" fillId="0" borderId="85" xfId="129" applyFont="1" applyFill="1" applyBorder="1" applyAlignment="1">
      <alignment vertical="center"/>
      <protection/>
    </xf>
    <xf numFmtId="0" fontId="8" fillId="0" borderId="44" xfId="0" applyFont="1" applyFill="1" applyBorder="1" applyAlignment="1">
      <alignment horizontal="center" vertical="center" wrapText="1"/>
    </xf>
    <xf numFmtId="49" fontId="8" fillId="0" borderId="43" xfId="129" applyNumberFormat="1" applyFont="1" applyFill="1" applyBorder="1" applyAlignment="1">
      <alignment horizontal="center" vertical="center" wrapText="1"/>
      <protection/>
    </xf>
    <xf numFmtId="0" fontId="8" fillId="0" borderId="91" xfId="0" applyFont="1" applyFill="1" applyBorder="1" applyAlignment="1">
      <alignment horizontal="left" vertical="center" wrapText="1"/>
    </xf>
    <xf numFmtId="0" fontId="8" fillId="0" borderId="65" xfId="111" applyFont="1" applyFill="1" applyBorder="1" applyAlignment="1">
      <alignment horizontal="left" vertical="center" wrapText="1"/>
      <protection/>
    </xf>
    <xf numFmtId="0" fontId="8" fillId="0" borderId="91" xfId="111" applyFont="1" applyFill="1" applyBorder="1" applyAlignment="1">
      <alignment horizontal="left" vertical="center" wrapText="1"/>
      <protection/>
    </xf>
    <xf numFmtId="0" fontId="40" fillId="0" borderId="48" xfId="111" applyFont="1" applyFill="1" applyBorder="1" applyAlignment="1">
      <alignment horizontal="center" vertical="center" wrapText="1"/>
      <protection/>
    </xf>
    <xf numFmtId="0" fontId="40" fillId="0" borderId="28" xfId="111" applyFont="1" applyFill="1" applyBorder="1" applyAlignment="1">
      <alignment vertical="center" wrapText="1"/>
      <protection/>
    </xf>
    <xf numFmtId="0" fontId="8" fillId="0" borderId="28" xfId="111" applyFont="1" applyFill="1" applyBorder="1" applyAlignment="1">
      <alignment horizontal="center" vertical="center" wrapText="1"/>
      <protection/>
    </xf>
    <xf numFmtId="0" fontId="10" fillId="0" borderId="28" xfId="111" applyFont="1" applyFill="1" applyBorder="1" applyAlignment="1">
      <alignment horizontal="center" vertical="center" wrapText="1"/>
      <protection/>
    </xf>
    <xf numFmtId="49" fontId="8" fillId="0" borderId="31" xfId="129" applyNumberFormat="1" applyFont="1" applyFill="1" applyBorder="1" applyAlignment="1">
      <alignment horizontal="center" vertical="center" wrapText="1"/>
      <protection/>
    </xf>
    <xf numFmtId="0" fontId="40" fillId="0" borderId="49" xfId="111" applyFont="1" applyFill="1" applyBorder="1" applyAlignment="1">
      <alignment horizontal="center" vertical="center" wrapText="1"/>
      <protection/>
    </xf>
    <xf numFmtId="0" fontId="40" fillId="0" borderId="44" xfId="111" applyFont="1" applyFill="1" applyBorder="1" applyAlignment="1">
      <alignment vertical="center" wrapText="1"/>
      <protection/>
    </xf>
    <xf numFmtId="0" fontId="8" fillId="0" borderId="44" xfId="111" applyFont="1" applyFill="1" applyBorder="1" applyAlignment="1">
      <alignment horizontal="center" vertical="center" wrapText="1"/>
      <protection/>
    </xf>
    <xf numFmtId="0" fontId="10" fillId="0" borderId="44" xfId="111" applyFont="1" applyFill="1" applyBorder="1" applyAlignment="1">
      <alignment horizontal="center" vertical="center" wrapText="1"/>
      <protection/>
    </xf>
    <xf numFmtId="49" fontId="8" fillId="0" borderId="43" xfId="129" applyNumberFormat="1" applyFont="1" applyFill="1" applyBorder="1" applyAlignment="1">
      <alignment horizontal="center" vertical="center" wrapText="1"/>
      <protection/>
    </xf>
    <xf numFmtId="0" fontId="40" fillId="0" borderId="73" xfId="111" applyFont="1" applyFill="1" applyBorder="1" applyAlignment="1">
      <alignment vertical="center" wrapText="1"/>
      <protection/>
    </xf>
    <xf numFmtId="0" fontId="40" fillId="0" borderId="85" xfId="111" applyFont="1" applyFill="1" applyBorder="1" applyAlignment="1">
      <alignment vertical="center" wrapText="1"/>
      <protection/>
    </xf>
    <xf numFmtId="0" fontId="38" fillId="0" borderId="23" xfId="111" applyFont="1" applyFill="1" applyBorder="1" applyAlignment="1">
      <alignment horizontal="center" vertical="center" wrapText="1"/>
      <protection/>
    </xf>
    <xf numFmtId="0" fontId="38" fillId="0" borderId="25" xfId="111" applyFont="1" applyFill="1" applyBorder="1" applyAlignment="1">
      <alignment horizontal="center" vertical="center" wrapText="1"/>
      <protection/>
    </xf>
    <xf numFmtId="49" fontId="38" fillId="0" borderId="26" xfId="111" applyNumberFormat="1" applyFont="1" applyFill="1" applyBorder="1" applyAlignment="1">
      <alignment horizontal="center" vertical="center" wrapText="1"/>
      <protection/>
    </xf>
    <xf numFmtId="4" fontId="38" fillId="0" borderId="62" xfId="128" applyNumberFormat="1" applyFont="1" applyFill="1" applyBorder="1" applyAlignment="1">
      <alignment vertical="center" wrapText="1"/>
      <protection/>
    </xf>
    <xf numFmtId="4" fontId="38" fillId="0" borderId="23" xfId="128" applyNumberFormat="1" applyFont="1" applyFill="1" applyBorder="1" applyAlignment="1">
      <alignment vertical="center" wrapText="1"/>
      <protection/>
    </xf>
    <xf numFmtId="4" fontId="38" fillId="0" borderId="25" xfId="128" applyNumberFormat="1" applyFont="1" applyFill="1" applyBorder="1" applyAlignment="1">
      <alignment vertical="center"/>
      <protection/>
    </xf>
    <xf numFmtId="4" fontId="38" fillId="0" borderId="27" xfId="128" applyNumberFormat="1" applyFont="1" applyFill="1" applyBorder="1" applyAlignment="1">
      <alignment vertical="center"/>
      <protection/>
    </xf>
    <xf numFmtId="4" fontId="8" fillId="0" borderId="74" xfId="128" applyNumberFormat="1" applyFont="1" applyFill="1" applyBorder="1" applyAlignment="1">
      <alignment vertical="center"/>
      <protection/>
    </xf>
    <xf numFmtId="0" fontId="40" fillId="0" borderId="69" xfId="111" applyFont="1" applyFill="1" applyBorder="1" applyAlignment="1">
      <alignment horizontal="center" vertical="center" wrapText="1"/>
      <protection/>
    </xf>
    <xf numFmtId="0" fontId="40" fillId="0" borderId="83" xfId="111" applyFont="1" applyFill="1" applyBorder="1" applyAlignment="1">
      <alignment vertical="center" wrapText="1"/>
      <protection/>
    </xf>
    <xf numFmtId="0" fontId="8" fillId="0" borderId="45" xfId="111" applyFont="1" applyFill="1" applyBorder="1" applyAlignment="1">
      <alignment horizontal="center" vertical="center" wrapText="1"/>
      <protection/>
    </xf>
    <xf numFmtId="49" fontId="8" fillId="0" borderId="41" xfId="129" applyNumberFormat="1" applyFont="1" applyFill="1" applyBorder="1" applyAlignment="1">
      <alignment horizontal="center" vertical="center" wrapText="1"/>
      <protection/>
    </xf>
    <xf numFmtId="0" fontId="8" fillId="0" borderId="63" xfId="111" applyFont="1" applyFill="1" applyBorder="1" applyAlignment="1">
      <alignment horizontal="left" vertical="center" wrapText="1"/>
      <protection/>
    </xf>
    <xf numFmtId="4" fontId="8" fillId="0" borderId="83" xfId="128" applyNumberFormat="1" applyFont="1" applyFill="1" applyBorder="1" applyAlignment="1">
      <alignment vertical="center"/>
      <protection/>
    </xf>
    <xf numFmtId="4" fontId="8" fillId="0" borderId="71" xfId="128" applyNumberFormat="1" applyFont="1" applyFill="1" applyBorder="1" applyAlignment="1">
      <alignment vertical="center"/>
      <protection/>
    </xf>
    <xf numFmtId="0" fontId="67" fillId="0" borderId="51" xfId="111" applyFont="1" applyFill="1" applyBorder="1" applyAlignment="1">
      <alignment horizontal="center" vertical="center" wrapText="1"/>
      <protection/>
    </xf>
    <xf numFmtId="0" fontId="67" fillId="0" borderId="0" xfId="111" applyFont="1" applyFill="1" applyBorder="1" applyAlignment="1">
      <alignment vertical="center" wrapText="1"/>
      <protection/>
    </xf>
    <xf numFmtId="0" fontId="68" fillId="0" borderId="35" xfId="111" applyFont="1" applyFill="1" applyBorder="1" applyAlignment="1">
      <alignment horizontal="center" vertical="center" wrapText="1"/>
      <protection/>
    </xf>
    <xf numFmtId="0" fontId="68" fillId="0" borderId="42" xfId="111" applyFont="1" applyFill="1" applyBorder="1" applyAlignment="1">
      <alignment vertical="center"/>
      <protection/>
    </xf>
    <xf numFmtId="0" fontId="40" fillId="0" borderId="93" xfId="111" applyFont="1" applyFill="1" applyBorder="1" applyAlignment="1">
      <alignment vertical="center" wrapText="1"/>
      <protection/>
    </xf>
    <xf numFmtId="0" fontId="8" fillId="0" borderId="65" xfId="111" applyFont="1" applyFill="1" applyBorder="1" applyAlignment="1">
      <alignment vertical="center"/>
      <protection/>
    </xf>
    <xf numFmtId="0" fontId="40" fillId="0" borderId="87" xfId="111" applyFont="1" applyFill="1" applyBorder="1" applyAlignment="1">
      <alignment vertical="center" wrapText="1"/>
      <protection/>
    </xf>
    <xf numFmtId="0" fontId="8" fillId="0" borderId="91" xfId="111" applyFont="1" applyFill="1" applyBorder="1" applyAlignment="1">
      <alignment vertical="center"/>
      <protection/>
    </xf>
    <xf numFmtId="0" fontId="69" fillId="0" borderId="51" xfId="111" applyFont="1" applyFill="1" applyBorder="1" applyAlignment="1">
      <alignment horizontal="center" vertical="center" wrapText="1"/>
      <protection/>
    </xf>
    <xf numFmtId="0" fontId="69" fillId="0" borderId="0" xfId="111" applyFont="1" applyFill="1" applyBorder="1" applyAlignment="1">
      <alignment vertical="center" wrapText="1"/>
      <protection/>
    </xf>
    <xf numFmtId="0" fontId="67" fillId="0" borderId="35" xfId="111" applyFont="1" applyFill="1" applyBorder="1" applyAlignment="1">
      <alignment horizontal="center" vertical="center" wrapText="1"/>
      <protection/>
    </xf>
    <xf numFmtId="0" fontId="67" fillId="0" borderId="42" xfId="111" applyFont="1" applyFill="1" applyBorder="1" applyAlignment="1">
      <alignment vertical="center"/>
      <protection/>
    </xf>
    <xf numFmtId="0" fontId="68" fillId="0" borderId="23" xfId="111" applyFont="1" applyFill="1" applyBorder="1" applyAlignment="1">
      <alignment horizontal="center" vertical="center" wrapText="1"/>
      <protection/>
    </xf>
    <xf numFmtId="0" fontId="68" fillId="0" borderId="40" xfId="111" applyFont="1" applyFill="1" applyBorder="1" applyAlignment="1">
      <alignment vertical="center" wrapText="1"/>
      <protection/>
    </xf>
    <xf numFmtId="0" fontId="67" fillId="0" borderId="64" xfId="111" applyFont="1" applyFill="1" applyBorder="1" applyAlignment="1">
      <alignment horizontal="left" vertical="center" wrapText="1"/>
      <protection/>
    </xf>
    <xf numFmtId="0" fontId="40" fillId="0" borderId="51" xfId="111" applyFont="1" applyFill="1" applyBorder="1" applyAlignment="1">
      <alignment horizontal="center" vertical="center" wrapText="1"/>
      <protection/>
    </xf>
    <xf numFmtId="0" fontId="40" fillId="0" borderId="0" xfId="111" applyFont="1" applyFill="1" applyBorder="1" applyAlignment="1">
      <alignment vertical="center" wrapText="1"/>
      <protection/>
    </xf>
    <xf numFmtId="0" fontId="68" fillId="0" borderId="51" xfId="111" applyFont="1" applyFill="1" applyBorder="1" applyAlignment="1">
      <alignment horizontal="center" vertical="center" wrapText="1"/>
      <protection/>
    </xf>
    <xf numFmtId="0" fontId="68" fillId="0" borderId="0" xfId="111" applyFont="1" applyFill="1" applyBorder="1" applyAlignment="1">
      <alignment vertical="center" wrapText="1"/>
      <protection/>
    </xf>
    <xf numFmtId="0" fontId="40" fillId="0" borderId="41" xfId="111" applyFont="1" applyFill="1" applyBorder="1" applyAlignment="1">
      <alignment vertical="center" wrapText="1"/>
      <protection/>
    </xf>
    <xf numFmtId="0" fontId="38" fillId="0" borderId="40" xfId="111" applyFont="1" applyFill="1" applyBorder="1" applyAlignment="1">
      <alignment horizontal="center" vertical="center" wrapText="1"/>
      <protection/>
    </xf>
    <xf numFmtId="0" fontId="38" fillId="0" borderId="62" xfId="111" applyFont="1" applyFill="1" applyBorder="1" applyAlignment="1">
      <alignment horizontal="left" vertical="center" wrapText="1"/>
      <protection/>
    </xf>
    <xf numFmtId="49" fontId="7" fillId="65" borderId="19" xfId="128" applyNumberFormat="1" applyFont="1" applyFill="1" applyBorder="1" applyAlignment="1">
      <alignment horizontal="center" vertical="center"/>
      <protection/>
    </xf>
    <xf numFmtId="1" fontId="7" fillId="65" borderId="21" xfId="128" applyNumberFormat="1" applyFont="1" applyFill="1" applyBorder="1" applyAlignment="1">
      <alignment horizontal="center" vertical="center"/>
      <protection/>
    </xf>
    <xf numFmtId="49" fontId="7" fillId="65" borderId="21" xfId="128" applyNumberFormat="1" applyFont="1" applyFill="1" applyBorder="1" applyAlignment="1">
      <alignment horizontal="center" vertical="center"/>
      <protection/>
    </xf>
    <xf numFmtId="0" fontId="7" fillId="65" borderId="21" xfId="128" applyFont="1" applyFill="1" applyBorder="1" applyAlignment="1">
      <alignment horizontal="center" vertical="center"/>
      <protection/>
    </xf>
    <xf numFmtId="49" fontId="7" fillId="65" borderId="22" xfId="128" applyNumberFormat="1" applyFont="1" applyFill="1" applyBorder="1" applyAlignment="1">
      <alignment horizontal="center" vertical="center"/>
      <protection/>
    </xf>
    <xf numFmtId="0" fontId="7" fillId="65" borderId="59" xfId="128" applyFont="1" applyFill="1" applyBorder="1" applyAlignment="1">
      <alignment vertical="center"/>
      <protection/>
    </xf>
    <xf numFmtId="4" fontId="7" fillId="65" borderId="89" xfId="128" applyNumberFormat="1" applyFont="1" applyFill="1" applyBorder="1" applyAlignment="1">
      <alignment vertical="center"/>
      <protection/>
    </xf>
    <xf numFmtId="165" fontId="7" fillId="65" borderId="89" xfId="128" applyNumberFormat="1" applyFont="1" applyFill="1" applyBorder="1" applyAlignment="1">
      <alignment vertical="center"/>
      <protection/>
    </xf>
    <xf numFmtId="4" fontId="7" fillId="65" borderId="90" xfId="128" applyNumberFormat="1" applyFont="1" applyFill="1" applyBorder="1" applyAlignment="1">
      <alignment vertical="center"/>
      <protection/>
    </xf>
    <xf numFmtId="4" fontId="8" fillId="0" borderId="73" xfId="0" applyNumberFormat="1" applyFont="1" applyFill="1" applyBorder="1" applyAlignment="1">
      <alignment vertical="center"/>
    </xf>
    <xf numFmtId="4" fontId="8" fillId="0" borderId="46" xfId="0" applyNumberFormat="1" applyFont="1" applyFill="1" applyBorder="1" applyAlignment="1">
      <alignment vertical="center"/>
    </xf>
    <xf numFmtId="0" fontId="38" fillId="0" borderId="19" xfId="128" applyFont="1" applyFill="1" applyBorder="1" applyAlignment="1">
      <alignment horizontal="center" vertical="center" wrapText="1"/>
      <protection/>
    </xf>
    <xf numFmtId="49" fontId="38" fillId="0" borderId="21" xfId="128" applyNumberFormat="1" applyFont="1" applyFill="1" applyBorder="1" applyAlignment="1">
      <alignment horizontal="center" vertical="center" wrapText="1"/>
      <protection/>
    </xf>
    <xf numFmtId="0" fontId="38" fillId="0" borderId="89" xfId="128" applyFont="1" applyFill="1" applyBorder="1" applyAlignment="1">
      <alignment horizontal="center" vertical="center" wrapText="1"/>
      <protection/>
    </xf>
    <xf numFmtId="0" fontId="38" fillId="0" borderId="21" xfId="128" applyFont="1" applyFill="1" applyBorder="1" applyAlignment="1">
      <alignment horizontal="center" vertical="center" wrapText="1"/>
      <protection/>
    </xf>
    <xf numFmtId="49" fontId="38" fillId="0" borderId="22" xfId="128" applyNumberFormat="1" applyFont="1" applyFill="1" applyBorder="1" applyAlignment="1">
      <alignment horizontal="center" vertical="center" wrapText="1"/>
      <protection/>
    </xf>
    <xf numFmtId="49" fontId="38" fillId="0" borderId="59" xfId="128" applyNumberFormat="1" applyFont="1" applyFill="1" applyBorder="1" applyAlignment="1">
      <alignment vertical="center" wrapText="1"/>
      <protection/>
    </xf>
    <xf numFmtId="49" fontId="8" fillId="0" borderId="31" xfId="128" applyNumberFormat="1" applyFont="1" applyFill="1" applyBorder="1" applyAlignment="1">
      <alignment vertical="center" wrapText="1"/>
      <protection/>
    </xf>
    <xf numFmtId="0" fontId="10" fillId="0" borderId="65" xfId="0" applyFont="1" applyFill="1" applyBorder="1" applyAlignment="1">
      <alignment horizontal="left" vertical="center" wrapText="1"/>
    </xf>
    <xf numFmtId="4" fontId="10" fillId="0" borderId="48" xfId="128" applyNumberFormat="1" applyFont="1" applyFill="1" applyBorder="1" applyAlignment="1">
      <alignment vertical="center"/>
      <protection/>
    </xf>
    <xf numFmtId="0" fontId="8" fillId="0" borderId="69" xfId="128" applyFont="1" applyFill="1" applyBorder="1" applyAlignment="1">
      <alignment horizontal="center" vertical="center" wrapText="1"/>
      <protection/>
    </xf>
    <xf numFmtId="0" fontId="8" fillId="0" borderId="45" xfId="0" applyFont="1" applyFill="1" applyBorder="1" applyAlignment="1">
      <alignment vertical="center"/>
    </xf>
    <xf numFmtId="49" fontId="8" fillId="0" borderId="41" xfId="128" applyNumberFormat="1" applyFont="1" applyFill="1" applyBorder="1" applyAlignment="1">
      <alignment vertical="center" wrapText="1"/>
      <protection/>
    </xf>
    <xf numFmtId="0" fontId="10" fillId="0" borderId="63" xfId="0" applyFont="1" applyFill="1" applyBorder="1" applyAlignment="1">
      <alignment horizontal="left" vertical="center" wrapText="1"/>
    </xf>
    <xf numFmtId="4" fontId="10" fillId="0" borderId="49" xfId="128" applyNumberFormat="1" applyFont="1" applyFill="1" applyBorder="1" applyAlignment="1">
      <alignment vertical="center"/>
      <protection/>
    </xf>
    <xf numFmtId="4" fontId="10" fillId="0" borderId="47" xfId="128" applyNumberFormat="1" applyFont="1" applyFill="1" applyBorder="1" applyAlignment="1">
      <alignment vertical="center"/>
      <protection/>
    </xf>
    <xf numFmtId="4" fontId="10" fillId="0" borderId="73" xfId="128" applyNumberFormat="1" applyFont="1" applyFill="1" applyBorder="1" applyAlignment="1">
      <alignment vertical="center"/>
      <protection/>
    </xf>
    <xf numFmtId="0" fontId="8" fillId="0" borderId="49" xfId="128" applyFont="1" applyFill="1" applyBorder="1" applyAlignment="1">
      <alignment horizontal="center" vertical="center" wrapText="1"/>
      <protection/>
    </xf>
    <xf numFmtId="49" fontId="8" fillId="0" borderId="43" xfId="128" applyNumberFormat="1" applyFont="1" applyFill="1" applyBorder="1" applyAlignment="1">
      <alignment vertical="center" wrapText="1"/>
      <protection/>
    </xf>
    <xf numFmtId="0" fontId="10" fillId="0" borderId="91" xfId="0" applyFont="1" applyFill="1" applyBorder="1" applyAlignment="1">
      <alignment horizontal="left" vertical="center" wrapText="1"/>
    </xf>
    <xf numFmtId="4" fontId="10" fillId="0" borderId="85" xfId="128" applyNumberFormat="1" applyFont="1" applyFill="1" applyBorder="1" applyAlignment="1">
      <alignment vertical="center"/>
      <protection/>
    </xf>
    <xf numFmtId="0" fontId="3" fillId="0" borderId="48" xfId="128" applyFont="1" applyFill="1" applyBorder="1" applyAlignment="1">
      <alignment horizontal="center" vertical="center"/>
      <protection/>
    </xf>
    <xf numFmtId="0" fontId="3" fillId="0" borderId="28" xfId="128" applyFont="1" applyFill="1" applyBorder="1" applyAlignment="1">
      <alignment vertical="center"/>
      <protection/>
    </xf>
    <xf numFmtId="0" fontId="3" fillId="0" borderId="49" xfId="128" applyFont="1" applyFill="1" applyBorder="1" applyAlignment="1">
      <alignment horizontal="center" vertical="center"/>
      <protection/>
    </xf>
    <xf numFmtId="0" fontId="3" fillId="0" borderId="44" xfId="128" applyFont="1" applyFill="1" applyBorder="1" applyAlignment="1">
      <alignment vertical="center"/>
      <protection/>
    </xf>
    <xf numFmtId="49" fontId="8" fillId="0" borderId="67" xfId="128" applyNumberFormat="1" applyFont="1" applyFill="1" applyBorder="1" applyAlignment="1">
      <alignment vertical="center" wrapText="1"/>
      <protection/>
    </xf>
    <xf numFmtId="0" fontId="38" fillId="0" borderId="51" xfId="128" applyFont="1" applyFill="1" applyBorder="1" applyAlignment="1">
      <alignment horizontal="center" vertical="center" wrapText="1"/>
      <protection/>
    </xf>
    <xf numFmtId="49" fontId="38" fillId="0" borderId="54" xfId="128" applyNumberFormat="1" applyFont="1" applyFill="1" applyBorder="1" applyAlignment="1">
      <alignment horizontal="center" vertical="center" wrapText="1"/>
      <protection/>
    </xf>
    <xf numFmtId="0" fontId="38" fillId="0" borderId="84" xfId="128" applyFont="1" applyFill="1" applyBorder="1" applyAlignment="1">
      <alignment horizontal="center" vertical="center" wrapText="1"/>
      <protection/>
    </xf>
    <xf numFmtId="0" fontId="38" fillId="0" borderId="54" xfId="128" applyFont="1" applyFill="1" applyBorder="1" applyAlignment="1">
      <alignment horizontal="center" vertical="center" wrapText="1"/>
      <protection/>
    </xf>
    <xf numFmtId="49" fontId="38" fillId="0" borderId="70" xfId="128" applyNumberFormat="1" applyFont="1" applyFill="1" applyBorder="1" applyAlignment="1">
      <alignment horizontal="center" vertical="center" wrapText="1"/>
      <protection/>
    </xf>
    <xf numFmtId="49" fontId="38" fillId="0" borderId="60" xfId="128" applyNumberFormat="1" applyFont="1" applyFill="1" applyBorder="1" applyAlignment="1">
      <alignment vertical="center" wrapText="1"/>
      <protection/>
    </xf>
    <xf numFmtId="0" fontId="8" fillId="0" borderId="65" xfId="0" applyFont="1" applyFill="1" applyBorder="1" applyAlignment="1">
      <alignment vertical="center" wrapText="1"/>
    </xf>
    <xf numFmtId="0" fontId="8" fillId="0" borderId="63" xfId="0" applyFont="1" applyFill="1" applyBorder="1" applyAlignment="1">
      <alignment vertical="center" wrapText="1"/>
    </xf>
    <xf numFmtId="4" fontId="10" fillId="0" borderId="83" xfId="128" applyNumberFormat="1" applyFont="1" applyFill="1" applyBorder="1" applyAlignment="1">
      <alignment vertical="center"/>
      <protection/>
    </xf>
    <xf numFmtId="4" fontId="10" fillId="0" borderId="71" xfId="128" applyNumberFormat="1" applyFont="1" applyFill="1" applyBorder="1" applyAlignment="1">
      <alignment vertical="center"/>
      <protection/>
    </xf>
    <xf numFmtId="0" fontId="8" fillId="0" borderId="91" xfId="0" applyFont="1" applyFill="1" applyBorder="1" applyAlignment="1">
      <alignment vertical="center" wrapText="1"/>
    </xf>
    <xf numFmtId="0" fontId="8" fillId="0" borderId="63" xfId="0" applyFont="1" applyFill="1" applyBorder="1" applyAlignment="1">
      <alignment vertical="center"/>
    </xf>
    <xf numFmtId="0" fontId="8" fillId="0" borderId="51" xfId="128" applyFont="1" applyFill="1" applyBorder="1" applyAlignment="1">
      <alignment horizontal="center" vertical="center" wrapText="1"/>
      <protection/>
    </xf>
    <xf numFmtId="49" fontId="8" fillId="0" borderId="54" xfId="128" applyNumberFormat="1" applyFont="1" applyFill="1" applyBorder="1" applyAlignment="1">
      <alignment horizontal="center" vertical="center" wrapText="1"/>
      <protection/>
    </xf>
    <xf numFmtId="0" fontId="8" fillId="0" borderId="84" xfId="128" applyFont="1" applyFill="1" applyBorder="1" applyAlignment="1">
      <alignment horizontal="center" vertical="center" wrapText="1"/>
      <protection/>
    </xf>
    <xf numFmtId="0" fontId="8" fillId="0" borderId="54" xfId="0" applyFont="1" applyFill="1" applyBorder="1" applyAlignment="1">
      <alignment vertical="center"/>
    </xf>
    <xf numFmtId="49" fontId="8" fillId="0" borderId="70" xfId="128" applyNumberFormat="1" applyFont="1" applyFill="1" applyBorder="1" applyAlignment="1">
      <alignment vertical="center" wrapText="1"/>
      <protection/>
    </xf>
    <xf numFmtId="0" fontId="8" fillId="0" borderId="35" xfId="0" applyFont="1" applyFill="1" applyBorder="1" applyAlignment="1">
      <alignment vertical="center"/>
    </xf>
    <xf numFmtId="49" fontId="8" fillId="0" borderId="42" xfId="128" applyNumberFormat="1" applyFont="1" applyFill="1" applyBorder="1" applyAlignment="1">
      <alignment vertical="center" wrapText="1"/>
      <protection/>
    </xf>
    <xf numFmtId="0" fontId="10" fillId="0" borderId="64" xfId="0" applyFont="1" applyFill="1" applyBorder="1" applyAlignment="1">
      <alignment horizontal="left" vertical="center" wrapText="1"/>
    </xf>
    <xf numFmtId="0" fontId="8" fillId="0" borderId="76" xfId="128" applyFont="1" applyFill="1" applyBorder="1" applyAlignment="1">
      <alignment horizontal="center" vertical="center" wrapText="1"/>
      <protection/>
    </xf>
    <xf numFmtId="0" fontId="8" fillId="0" borderId="39" xfId="0" applyFont="1" applyFill="1" applyBorder="1" applyAlignment="1">
      <alignment vertical="center"/>
    </xf>
    <xf numFmtId="49" fontId="7" fillId="65" borderId="29" xfId="128" applyNumberFormat="1" applyFont="1" applyFill="1" applyBorder="1" applyAlignment="1">
      <alignment horizontal="center" vertical="center"/>
      <protection/>
    </xf>
    <xf numFmtId="1" fontId="7" fillId="65" borderId="30" xfId="128" applyNumberFormat="1" applyFont="1" applyFill="1" applyBorder="1" applyAlignment="1">
      <alignment horizontal="center" vertical="center"/>
      <protection/>
    </xf>
    <xf numFmtId="49" fontId="7" fillId="65" borderId="30" xfId="128" applyNumberFormat="1" applyFont="1" applyFill="1" applyBorder="1" applyAlignment="1">
      <alignment horizontal="center" vertical="center"/>
      <protection/>
    </xf>
    <xf numFmtId="0" fontId="7" fillId="65" borderId="30" xfId="128" applyFont="1" applyFill="1" applyBorder="1" applyAlignment="1">
      <alignment horizontal="center" vertical="center"/>
      <protection/>
    </xf>
    <xf numFmtId="49" fontId="7" fillId="65" borderId="20" xfId="128" applyNumberFormat="1" applyFont="1" applyFill="1" applyBorder="1" applyAlignment="1">
      <alignment horizontal="center" vertical="center"/>
      <protection/>
    </xf>
    <xf numFmtId="0" fontId="7" fillId="65" borderId="66" xfId="128" applyFont="1" applyFill="1" applyBorder="1" applyAlignment="1">
      <alignment vertical="center"/>
      <protection/>
    </xf>
    <xf numFmtId="4" fontId="7" fillId="65" borderId="88" xfId="128" applyNumberFormat="1" applyFont="1" applyFill="1" applyBorder="1" applyAlignment="1">
      <alignment vertical="center"/>
      <protection/>
    </xf>
    <xf numFmtId="165" fontId="7" fillId="65" borderId="88" xfId="128" applyNumberFormat="1" applyFont="1" applyFill="1" applyBorder="1" applyAlignment="1">
      <alignment vertical="center"/>
      <protection/>
    </xf>
    <xf numFmtId="4" fontId="7" fillId="65" borderId="61" xfId="128" applyNumberFormat="1" applyFont="1" applyFill="1" applyBorder="1" applyAlignment="1">
      <alignment vertical="center"/>
      <protection/>
    </xf>
    <xf numFmtId="165" fontId="38" fillId="0" borderId="64" xfId="128" applyNumberFormat="1" applyFont="1" applyFill="1" applyBorder="1" applyAlignment="1">
      <alignment vertical="center"/>
      <protection/>
    </xf>
    <xf numFmtId="4" fontId="38" fillId="0" borderId="82" xfId="128" applyNumberFormat="1" applyFont="1" applyFill="1" applyBorder="1" applyAlignment="1">
      <alignment vertical="center"/>
      <protection/>
    </xf>
    <xf numFmtId="165" fontId="38" fillId="0" borderId="35" xfId="128" applyNumberFormat="1" applyFont="1" applyFill="1" applyBorder="1" applyAlignment="1">
      <alignment vertical="center"/>
      <protection/>
    </xf>
    <xf numFmtId="4" fontId="38" fillId="0" borderId="50" xfId="128" applyNumberFormat="1" applyFont="1" applyFill="1" applyBorder="1" applyAlignment="1">
      <alignment vertical="center"/>
      <protection/>
    </xf>
    <xf numFmtId="4" fontId="8" fillId="0" borderId="47" xfId="0" applyNumberFormat="1" applyFont="1" applyFill="1" applyBorder="1" applyAlignment="1">
      <alignment vertical="center"/>
    </xf>
    <xf numFmtId="49" fontId="8" fillId="0" borderId="43" xfId="128" applyNumberFormat="1" applyFont="1" applyFill="1" applyBorder="1" applyAlignment="1">
      <alignment horizontal="center" vertical="center" wrapText="1"/>
      <protection/>
    </xf>
    <xf numFmtId="4" fontId="38" fillId="0" borderId="25" xfId="128" applyNumberFormat="1" applyFont="1" applyFill="1" applyBorder="1" applyAlignment="1">
      <alignment horizontal="right" vertical="center" wrapText="1"/>
      <protection/>
    </xf>
    <xf numFmtId="4" fontId="38" fillId="0" borderId="56" xfId="128" applyNumberFormat="1" applyFont="1" applyFill="1" applyBorder="1" applyAlignment="1">
      <alignment horizontal="right" vertical="center" wrapText="1"/>
      <protection/>
    </xf>
    <xf numFmtId="4" fontId="38" fillId="0" borderId="26" xfId="128" applyNumberFormat="1" applyFont="1" applyFill="1" applyBorder="1" applyAlignment="1">
      <alignment vertical="center"/>
      <protection/>
    </xf>
    <xf numFmtId="0" fontId="8" fillId="0" borderId="65" xfId="0" applyFont="1" applyFill="1" applyBorder="1" applyAlignment="1">
      <alignment horizontal="left" vertical="center" wrapText="1"/>
    </xf>
    <xf numFmtId="0" fontId="38" fillId="0" borderId="33" xfId="129" applyFont="1" applyFill="1" applyBorder="1" applyAlignment="1">
      <alignment horizontal="center" vertical="center"/>
      <protection/>
    </xf>
    <xf numFmtId="49" fontId="38" fillId="0" borderId="84" xfId="129" applyNumberFormat="1" applyFont="1" applyFill="1" applyBorder="1" applyAlignment="1">
      <alignment horizontal="center" vertical="center"/>
      <protection/>
    </xf>
    <xf numFmtId="0" fontId="38" fillId="0" borderId="54" xfId="129" applyFont="1" applyFill="1" applyBorder="1" applyAlignment="1">
      <alignment horizontal="center" vertical="center"/>
      <protection/>
    </xf>
    <xf numFmtId="0" fontId="38" fillId="0" borderId="70" xfId="129" applyFont="1" applyFill="1" applyBorder="1" applyAlignment="1">
      <alignment horizontal="center" vertical="center"/>
      <protection/>
    </xf>
    <xf numFmtId="4" fontId="38" fillId="0" borderId="33" xfId="128" applyNumberFormat="1" applyFont="1" applyFill="1" applyBorder="1" applyAlignment="1">
      <alignment vertical="center"/>
      <protection/>
    </xf>
    <xf numFmtId="4" fontId="8" fillId="0" borderId="48" xfId="0" applyNumberFormat="1" applyFont="1" applyFill="1" applyBorder="1" applyAlignment="1">
      <alignment horizontal="right" vertical="center"/>
    </xf>
    <xf numFmtId="165" fontId="8" fillId="0" borderId="73" xfId="0" applyNumberFormat="1" applyFont="1" applyFill="1" applyBorder="1" applyAlignment="1">
      <alignment horizontal="right" vertical="center"/>
    </xf>
    <xf numFmtId="4" fontId="8" fillId="0" borderId="74" xfId="0" applyNumberFormat="1" applyFont="1" applyFill="1" applyBorder="1" applyAlignment="1">
      <alignment horizontal="right" vertical="center"/>
    </xf>
    <xf numFmtId="4" fontId="8" fillId="0" borderId="49" xfId="0" applyNumberFormat="1" applyFont="1" applyFill="1" applyBorder="1" applyAlignment="1">
      <alignment horizontal="right" vertical="center"/>
    </xf>
    <xf numFmtId="165" fontId="8" fillId="0" borderId="85" xfId="0" applyNumberFormat="1" applyFont="1" applyFill="1" applyBorder="1" applyAlignment="1">
      <alignment horizontal="right" vertical="center"/>
    </xf>
    <xf numFmtId="4" fontId="8" fillId="0" borderId="86" xfId="0" applyNumberFormat="1" applyFont="1" applyFill="1" applyBorder="1" applyAlignment="1">
      <alignment horizontal="right" vertical="center"/>
    </xf>
    <xf numFmtId="0" fontId="8" fillId="0" borderId="91" xfId="125" applyFont="1" applyFill="1" applyBorder="1" applyAlignment="1">
      <alignment vertical="center" wrapText="1"/>
      <protection/>
    </xf>
    <xf numFmtId="165" fontId="10" fillId="0" borderId="46" xfId="128" applyNumberFormat="1" applyFont="1" applyFill="1" applyBorder="1" applyAlignment="1">
      <alignment vertical="center"/>
      <protection/>
    </xf>
    <xf numFmtId="165" fontId="10" fillId="0" borderId="47" xfId="128" applyNumberFormat="1" applyFont="1" applyFill="1" applyBorder="1" applyAlignment="1">
      <alignment vertical="center"/>
      <protection/>
    </xf>
    <xf numFmtId="0" fontId="8" fillId="0" borderId="37" xfId="128" applyFont="1" applyFill="1" applyBorder="1" applyAlignment="1">
      <alignment horizontal="center" vertical="center" wrapText="1"/>
      <protection/>
    </xf>
    <xf numFmtId="49" fontId="8" fillId="0" borderId="39" xfId="128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left" vertical="center" wrapText="1"/>
    </xf>
    <xf numFmtId="1" fontId="7" fillId="45" borderId="35" xfId="128" applyNumberFormat="1" applyFont="1" applyFill="1" applyBorder="1" applyAlignment="1">
      <alignment horizontal="center" vertical="center"/>
      <protection/>
    </xf>
    <xf numFmtId="49" fontId="7" fillId="45" borderId="42" xfId="128" applyNumberFormat="1" applyFont="1" applyFill="1" applyBorder="1" applyAlignment="1">
      <alignment horizontal="center" vertical="center"/>
      <protection/>
    </xf>
    <xf numFmtId="0" fontId="7" fillId="45" borderId="64" xfId="128" applyFont="1" applyFill="1" applyBorder="1" applyAlignment="1">
      <alignment vertical="center"/>
      <protection/>
    </xf>
    <xf numFmtId="4" fontId="7" fillId="45" borderId="82" xfId="128" applyNumberFormat="1" applyFont="1" applyFill="1" applyBorder="1" applyAlignment="1">
      <alignment vertical="center"/>
      <protection/>
    </xf>
    <xf numFmtId="0" fontId="38" fillId="0" borderId="28" xfId="128" applyFont="1" applyFill="1" applyBorder="1" applyAlignment="1">
      <alignment horizontal="center" vertical="center"/>
      <protection/>
    </xf>
    <xf numFmtId="0" fontId="38" fillId="0" borderId="31" xfId="128" applyFont="1" applyFill="1" applyBorder="1" applyAlignment="1">
      <alignment horizontal="center" vertical="center"/>
      <protection/>
    </xf>
    <xf numFmtId="0" fontId="38" fillId="41" borderId="65" xfId="128" applyFont="1" applyFill="1" applyBorder="1" applyAlignment="1">
      <alignment vertical="center"/>
      <protection/>
    </xf>
    <xf numFmtId="4" fontId="38" fillId="41" borderId="73" xfId="128" applyNumberFormat="1" applyFont="1" applyFill="1" applyBorder="1" applyAlignment="1">
      <alignment vertical="center"/>
      <protection/>
    </xf>
    <xf numFmtId="165" fontId="38" fillId="0" borderId="28" xfId="128" applyNumberFormat="1" applyFont="1" applyFill="1" applyBorder="1" applyAlignment="1">
      <alignment vertical="center"/>
      <protection/>
    </xf>
    <xf numFmtId="4" fontId="38" fillId="41" borderId="46" xfId="128" applyNumberFormat="1" applyFont="1" applyFill="1" applyBorder="1" applyAlignment="1">
      <alignment vertical="center"/>
      <protection/>
    </xf>
    <xf numFmtId="1" fontId="3" fillId="0" borderId="28" xfId="128" applyNumberFormat="1" applyFont="1" applyFill="1" applyBorder="1" applyAlignment="1">
      <alignment vertical="center"/>
      <protection/>
    </xf>
    <xf numFmtId="49" fontId="8" fillId="0" borderId="31" xfId="0" applyNumberFormat="1" applyFont="1" applyFill="1" applyBorder="1" applyAlignment="1">
      <alignment vertical="center"/>
    </xf>
    <xf numFmtId="4" fontId="38" fillId="0" borderId="28" xfId="128" applyNumberFormat="1" applyFont="1" applyFill="1" applyBorder="1" applyAlignment="1">
      <alignment vertical="center"/>
      <protection/>
    </xf>
    <xf numFmtId="0" fontId="3" fillId="0" borderId="48" xfId="128" applyFont="1" applyBorder="1" applyAlignment="1">
      <alignment horizontal="center" vertical="center"/>
      <protection/>
    </xf>
    <xf numFmtId="1" fontId="3" fillId="0" borderId="28" xfId="128" applyNumberFormat="1" applyFont="1" applyBorder="1" applyAlignment="1">
      <alignment vertical="center"/>
      <protection/>
    </xf>
    <xf numFmtId="49" fontId="8" fillId="0" borderId="28" xfId="132" applyNumberFormat="1" applyFont="1" applyFill="1" applyBorder="1" applyAlignment="1">
      <alignment horizontal="left" vertical="center"/>
      <protection/>
    </xf>
    <xf numFmtId="0" fontId="8" fillId="0" borderId="65" xfId="132" applyFont="1" applyFill="1" applyBorder="1" applyAlignment="1">
      <alignment vertical="center"/>
      <protection/>
    </xf>
    <xf numFmtId="4" fontId="8" fillId="0" borderId="46" xfId="132" applyNumberFormat="1" applyFont="1" applyFill="1" applyBorder="1" applyAlignment="1">
      <alignment horizontal="right" vertical="center"/>
      <protection/>
    </xf>
    <xf numFmtId="49" fontId="8" fillId="0" borderId="35" xfId="132" applyNumberFormat="1" applyFont="1" applyFill="1" applyBorder="1" applyAlignment="1">
      <alignment horizontal="center" vertical="center"/>
      <protection/>
    </xf>
    <xf numFmtId="0" fontId="8" fillId="0" borderId="35" xfId="132" applyFont="1" applyFill="1" applyBorder="1" applyAlignment="1" quotePrefix="1">
      <alignment horizontal="center" vertical="center"/>
      <protection/>
    </xf>
    <xf numFmtId="0" fontId="8" fillId="0" borderId="64" xfId="136" applyFont="1" applyFill="1" applyBorder="1" applyAlignment="1" quotePrefix="1">
      <alignment vertical="center"/>
      <protection/>
    </xf>
    <xf numFmtId="4" fontId="8" fillId="0" borderId="73" xfId="123" applyNumberFormat="1" applyFont="1" applyFill="1" applyBorder="1" applyAlignment="1">
      <alignment horizontal="right" vertical="center"/>
      <protection/>
    </xf>
    <xf numFmtId="0" fontId="8" fillId="0" borderId="28" xfId="132" applyFont="1" applyFill="1" applyBorder="1" applyAlignment="1" quotePrefix="1">
      <alignment horizontal="center" vertical="center"/>
      <protection/>
    </xf>
    <xf numFmtId="0" fontId="8" fillId="0" borderId="65" xfId="136" applyFont="1" applyFill="1" applyBorder="1" applyAlignment="1" quotePrefix="1">
      <alignment vertical="center"/>
      <protection/>
    </xf>
    <xf numFmtId="49" fontId="70" fillId="0" borderId="28" xfId="132" applyNumberFormat="1" applyFont="1" applyFill="1" applyBorder="1" applyAlignment="1">
      <alignment horizontal="center" vertical="center"/>
      <protection/>
    </xf>
    <xf numFmtId="0" fontId="70" fillId="0" borderId="28" xfId="132" applyFont="1" applyFill="1" applyBorder="1" applyAlignment="1" quotePrefix="1">
      <alignment horizontal="center" vertical="center"/>
      <protection/>
    </xf>
    <xf numFmtId="49" fontId="70" fillId="0" borderId="42" xfId="132" applyNumberFormat="1" applyFont="1" applyFill="1" applyBorder="1" applyAlignment="1">
      <alignment horizontal="center" vertical="center"/>
      <protection/>
    </xf>
    <xf numFmtId="0" fontId="70" fillId="0" borderId="65" xfId="136" applyFont="1" applyFill="1" applyBorder="1" applyAlignment="1" quotePrefix="1">
      <alignment vertical="center"/>
      <protection/>
    </xf>
    <xf numFmtId="4" fontId="70" fillId="0" borderId="73" xfId="123" applyNumberFormat="1" applyFont="1" applyFill="1" applyBorder="1" applyAlignment="1">
      <alignment horizontal="right" vertical="center"/>
      <protection/>
    </xf>
    <xf numFmtId="4" fontId="70" fillId="0" borderId="28" xfId="0" applyNumberFormat="1" applyFont="1" applyFill="1" applyBorder="1" applyAlignment="1">
      <alignment vertical="center"/>
    </xf>
    <xf numFmtId="4" fontId="70" fillId="0" borderId="46" xfId="123" applyNumberFormat="1" applyFont="1" applyFill="1" applyBorder="1" applyAlignment="1">
      <alignment horizontal="right" vertical="center"/>
      <protection/>
    </xf>
    <xf numFmtId="49" fontId="8" fillId="0" borderId="42" xfId="132" applyNumberFormat="1" applyFont="1" applyFill="1" applyBorder="1" applyAlignment="1">
      <alignment horizontal="center" vertical="center"/>
      <protection/>
    </xf>
    <xf numFmtId="0" fontId="3" fillId="0" borderId="33" xfId="128" applyFont="1" applyFill="1" applyBorder="1" applyAlignment="1">
      <alignment horizontal="center" vertical="center"/>
      <protection/>
    </xf>
    <xf numFmtId="1" fontId="3" fillId="0" borderId="35" xfId="128" applyNumberFormat="1" applyFont="1" applyFill="1" applyBorder="1" applyAlignment="1">
      <alignment vertical="center"/>
      <protection/>
    </xf>
    <xf numFmtId="4" fontId="8" fillId="0" borderId="82" xfId="123" applyNumberFormat="1" applyFont="1" applyFill="1" applyBorder="1" applyAlignment="1">
      <alignment horizontal="right" vertical="center"/>
      <protection/>
    </xf>
    <xf numFmtId="4" fontId="8" fillId="0" borderId="50" xfId="123" applyNumberFormat="1" applyFont="1" applyFill="1" applyBorder="1" applyAlignment="1">
      <alignment horizontal="right" vertical="center"/>
      <protection/>
    </xf>
    <xf numFmtId="0" fontId="38" fillId="0" borderId="33" xfId="128" applyFont="1" applyFill="1" applyBorder="1" applyAlignment="1">
      <alignment horizontal="center" vertical="center"/>
      <protection/>
    </xf>
    <xf numFmtId="1" fontId="38" fillId="0" borderId="35" xfId="128" applyNumberFormat="1" applyFont="1" applyFill="1" applyBorder="1" applyAlignment="1">
      <alignment horizontal="center" vertical="center"/>
      <protection/>
    </xf>
    <xf numFmtId="0" fontId="38" fillId="0" borderId="35" xfId="128" applyFont="1" applyFill="1" applyBorder="1" applyAlignment="1">
      <alignment horizontal="center" vertical="center"/>
      <protection/>
    </xf>
    <xf numFmtId="0" fontId="38" fillId="0" borderId="42" xfId="128" applyFont="1" applyFill="1" applyBorder="1" applyAlignment="1">
      <alignment horizontal="center" vertical="center"/>
      <protection/>
    </xf>
    <xf numFmtId="0" fontId="38" fillId="41" borderId="64" xfId="128" applyFont="1" applyFill="1" applyBorder="1" applyAlignment="1">
      <alignment vertical="center"/>
      <protection/>
    </xf>
    <xf numFmtId="4" fontId="38" fillId="41" borderId="82" xfId="128" applyNumberFormat="1" applyFont="1" applyFill="1" applyBorder="1" applyAlignment="1">
      <alignment vertical="center"/>
      <protection/>
    </xf>
    <xf numFmtId="165" fontId="38" fillId="41" borderId="50" xfId="128" applyNumberFormat="1" applyFont="1" applyFill="1" applyBorder="1" applyAlignment="1">
      <alignment vertical="center"/>
      <protection/>
    </xf>
    <xf numFmtId="0" fontId="8" fillId="0" borderId="31" xfId="0" applyFont="1" applyBorder="1" applyAlignment="1">
      <alignment vertical="center"/>
    </xf>
    <xf numFmtId="0" fontId="8" fillId="41" borderId="65" xfId="0" applyFont="1" applyFill="1" applyBorder="1" applyAlignment="1">
      <alignment vertical="center"/>
    </xf>
    <xf numFmtId="4" fontId="10" fillId="41" borderId="73" xfId="128" applyNumberFormat="1" applyFont="1" applyFill="1" applyBorder="1" applyAlignment="1">
      <alignment vertical="center"/>
      <protection/>
    </xf>
    <xf numFmtId="165" fontId="8" fillId="41" borderId="28" xfId="0" applyNumberFormat="1" applyFont="1" applyFill="1" applyBorder="1" applyAlignment="1">
      <alignment vertical="center"/>
    </xf>
    <xf numFmtId="165" fontId="10" fillId="41" borderId="46" xfId="128" applyNumberFormat="1" applyFont="1" applyFill="1" applyBorder="1" applyAlignment="1">
      <alignment vertical="center"/>
      <protection/>
    </xf>
    <xf numFmtId="0" fontId="3" fillId="0" borderId="49" xfId="128" applyFont="1" applyBorder="1" applyAlignment="1">
      <alignment horizontal="center" vertical="center"/>
      <protection/>
    </xf>
    <xf numFmtId="1" fontId="3" fillId="0" borderId="44" xfId="128" applyNumberFormat="1" applyFont="1" applyBorder="1" applyAlignment="1">
      <alignment vertical="center"/>
      <protection/>
    </xf>
    <xf numFmtId="0" fontId="8" fillId="0" borderId="43" xfId="0" applyFont="1" applyBorder="1" applyAlignment="1">
      <alignment vertical="center"/>
    </xf>
    <xf numFmtId="0" fontId="70" fillId="41" borderId="91" xfId="0" applyFont="1" applyFill="1" applyBorder="1" applyAlignment="1">
      <alignment vertical="center"/>
    </xf>
    <xf numFmtId="4" fontId="70" fillId="41" borderId="85" xfId="128" applyNumberFormat="1" applyFont="1" applyFill="1" applyBorder="1" applyAlignment="1">
      <alignment vertical="center"/>
      <protection/>
    </xf>
    <xf numFmtId="4" fontId="70" fillId="41" borderId="44" xfId="0" applyNumberFormat="1" applyFont="1" applyFill="1" applyBorder="1" applyAlignment="1">
      <alignment vertical="center"/>
    </xf>
    <xf numFmtId="4" fontId="70" fillId="41" borderId="47" xfId="128" applyNumberFormat="1" applyFont="1" applyFill="1" applyBorder="1" applyAlignment="1">
      <alignment vertical="center"/>
      <protection/>
    </xf>
    <xf numFmtId="165" fontId="7" fillId="57" borderId="30" xfId="129" applyNumberFormat="1" applyFont="1" applyFill="1" applyBorder="1" applyAlignment="1">
      <alignment vertical="center"/>
      <protection/>
    </xf>
    <xf numFmtId="0" fontId="8" fillId="0" borderId="28" xfId="129" applyNumberFormat="1" applyFont="1" applyFill="1" applyBorder="1" applyAlignment="1">
      <alignment horizontal="center" vertical="center" wrapText="1"/>
      <protection/>
    </xf>
    <xf numFmtId="0" fontId="8" fillId="0" borderId="45" xfId="129" applyNumberFormat="1" applyFont="1" applyFill="1" applyBorder="1" applyAlignment="1">
      <alignment horizontal="center" vertical="center" wrapText="1"/>
      <protection/>
    </xf>
    <xf numFmtId="0" fontId="8" fillId="0" borderId="44" xfId="129" applyNumberFormat="1" applyFont="1" applyFill="1" applyBorder="1" applyAlignment="1">
      <alignment horizontal="center" vertical="center" wrapText="1"/>
      <protection/>
    </xf>
    <xf numFmtId="0" fontId="8" fillId="0" borderId="28" xfId="0" applyFont="1" applyBorder="1" applyAlignment="1">
      <alignment/>
    </xf>
    <xf numFmtId="4" fontId="8" fillId="0" borderId="28" xfId="0" applyNumberFormat="1" applyFont="1" applyBorder="1" applyAlignment="1">
      <alignment/>
    </xf>
    <xf numFmtId="0" fontId="7" fillId="0" borderId="29" xfId="129" applyFont="1" applyBorder="1" applyAlignment="1">
      <alignment horizontal="center" vertical="center" wrapText="1"/>
      <protection/>
    </xf>
    <xf numFmtId="0" fontId="7" fillId="0" borderId="20" xfId="129" applyFont="1" applyBorder="1" applyAlignment="1">
      <alignment horizontal="center" vertical="center" wrapText="1"/>
      <protection/>
    </xf>
    <xf numFmtId="0" fontId="7" fillId="0" borderId="30" xfId="129" applyFont="1" applyBorder="1" applyAlignment="1">
      <alignment horizontal="center" vertical="center" wrapText="1"/>
      <protection/>
    </xf>
    <xf numFmtId="0" fontId="7" fillId="0" borderId="20" xfId="129" applyFont="1" applyBorder="1" applyAlignment="1">
      <alignment horizontal="center" vertical="center" wrapText="1"/>
      <protection/>
    </xf>
    <xf numFmtId="0" fontId="7" fillId="0" borderId="58" xfId="113" applyFont="1" applyBorder="1" applyAlignment="1">
      <alignment horizontal="center" vertical="center" wrapText="1"/>
      <protection/>
    </xf>
    <xf numFmtId="0" fontId="7" fillId="0" borderId="32" xfId="113" applyFont="1" applyBorder="1" applyAlignment="1">
      <alignment horizontal="center" vertical="center" wrapText="1"/>
      <protection/>
    </xf>
    <xf numFmtId="0" fontId="8" fillId="0" borderId="35" xfId="129" applyNumberFormat="1" applyFont="1" applyFill="1" applyBorder="1" applyAlignment="1">
      <alignment horizontal="center" vertical="center" wrapText="1"/>
      <protection/>
    </xf>
    <xf numFmtId="0" fontId="8" fillId="0" borderId="35" xfId="0" applyFont="1" applyBorder="1" applyAlignment="1">
      <alignment/>
    </xf>
    <xf numFmtId="4" fontId="8" fillId="0" borderId="35" xfId="0" applyNumberFormat="1" applyFont="1" applyBorder="1" applyAlignment="1">
      <alignment/>
    </xf>
    <xf numFmtId="0" fontId="71" fillId="0" borderId="29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left" vertical="center" wrapText="1"/>
    </xf>
    <xf numFmtId="4" fontId="71" fillId="0" borderId="30" xfId="0" applyNumberFormat="1" applyFont="1" applyBorder="1" applyAlignment="1">
      <alignment horizontal="right" vertical="center" wrapText="1"/>
    </xf>
    <xf numFmtId="4" fontId="71" fillId="0" borderId="61" xfId="0" applyNumberFormat="1" applyFont="1" applyBorder="1" applyAlignment="1">
      <alignment horizontal="right" vertical="center" wrapText="1"/>
    </xf>
    <xf numFmtId="4" fontId="7" fillId="56" borderId="30" xfId="128" applyNumberFormat="1" applyFont="1" applyFill="1" applyBorder="1" applyAlignment="1">
      <alignment vertical="center" wrapText="1"/>
      <protection/>
    </xf>
    <xf numFmtId="4" fontId="7" fillId="0" borderId="30" xfId="128" applyNumberFormat="1" applyFont="1" applyFill="1" applyBorder="1" applyAlignment="1">
      <alignment vertical="center" wrapText="1"/>
      <protection/>
    </xf>
    <xf numFmtId="4" fontId="8" fillId="0" borderId="50" xfId="0" applyNumberFormat="1" applyFont="1" applyBorder="1" applyAlignment="1">
      <alignment/>
    </xf>
    <xf numFmtId="4" fontId="8" fillId="0" borderId="46" xfId="0" applyNumberFormat="1" applyFont="1" applyBorder="1" applyAlignment="1">
      <alignment/>
    </xf>
    <xf numFmtId="0" fontId="8" fillId="0" borderId="44" xfId="0" applyFont="1" applyBorder="1" applyAlignment="1">
      <alignment/>
    </xf>
    <xf numFmtId="4" fontId="8" fillId="0" borderId="44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0" fontId="71" fillId="0" borderId="23" xfId="0" applyFont="1" applyBorder="1" applyAlignment="1">
      <alignment horizontal="center" vertical="center" wrapText="1"/>
    </xf>
    <xf numFmtId="0" fontId="5" fillId="0" borderId="0" xfId="126" applyFont="1" applyAlignment="1">
      <alignment/>
      <protection/>
    </xf>
    <xf numFmtId="1" fontId="7" fillId="41" borderId="25" xfId="128" applyNumberFormat="1" applyFont="1" applyFill="1" applyBorder="1" applyAlignment="1">
      <alignment horizontal="center" vertical="center"/>
      <protection/>
    </xf>
    <xf numFmtId="0" fontId="7" fillId="41" borderId="25" xfId="128" applyFont="1" applyFill="1" applyBorder="1" applyAlignment="1">
      <alignment horizontal="center" vertical="center"/>
      <protection/>
    </xf>
    <xf numFmtId="49" fontId="7" fillId="41" borderId="25" xfId="128" applyNumberFormat="1" applyFont="1" applyFill="1" applyBorder="1" applyAlignment="1">
      <alignment horizontal="center" vertical="center"/>
      <protection/>
    </xf>
    <xf numFmtId="0" fontId="36" fillId="41" borderId="26" xfId="125" applyFont="1" applyFill="1" applyBorder="1" applyAlignment="1">
      <alignment vertical="center" wrapText="1"/>
      <protection/>
    </xf>
    <xf numFmtId="4" fontId="7" fillId="56" borderId="26" xfId="128" applyNumberFormat="1" applyFont="1" applyFill="1" applyBorder="1" applyAlignment="1">
      <alignment vertical="center"/>
      <protection/>
    </xf>
    <xf numFmtId="0" fontId="3" fillId="0" borderId="0" xfId="129" applyFont="1">
      <alignment/>
      <protection/>
    </xf>
    <xf numFmtId="49" fontId="8" fillId="0" borderId="44" xfId="0" applyNumberFormat="1" applyFont="1" applyBorder="1" applyAlignment="1">
      <alignment vertical="center"/>
    </xf>
    <xf numFmtId="4" fontId="8" fillId="41" borderId="43" xfId="128" applyNumberFormat="1" applyFont="1" applyFill="1" applyBorder="1" applyAlignment="1">
      <alignment vertical="center"/>
      <protection/>
    </xf>
    <xf numFmtId="173" fontId="8" fillId="0" borderId="35" xfId="133" applyNumberFormat="1" applyFont="1" applyFill="1" applyBorder="1" applyAlignment="1">
      <alignment vertical="center"/>
      <protection/>
    </xf>
    <xf numFmtId="173" fontId="8" fillId="0" borderId="28" xfId="133" applyNumberFormat="1" applyFont="1" applyFill="1" applyBorder="1" applyAlignment="1">
      <alignment vertical="center"/>
      <protection/>
    </xf>
    <xf numFmtId="0" fontId="3" fillId="0" borderId="0" xfId="129" applyFill="1" applyBorder="1">
      <alignment/>
      <protection/>
    </xf>
    <xf numFmtId="9" fontId="3" fillId="0" borderId="0" xfId="129" applyNumberFormat="1" applyFill="1" applyBorder="1">
      <alignment/>
      <protection/>
    </xf>
    <xf numFmtId="4" fontId="3" fillId="0" borderId="0" xfId="129" applyNumberFormat="1" applyFill="1" applyBorder="1">
      <alignment/>
      <protection/>
    </xf>
    <xf numFmtId="49" fontId="8" fillId="0" borderId="43" xfId="133" applyNumberFormat="1" applyFont="1" applyFill="1" applyBorder="1" applyAlignment="1">
      <alignment horizontal="center" vertical="center"/>
      <protection/>
    </xf>
    <xf numFmtId="173" fontId="8" fillId="0" borderId="39" xfId="133" applyNumberFormat="1" applyFont="1" applyFill="1" applyBorder="1" applyAlignment="1">
      <alignment vertical="center"/>
      <protection/>
    </xf>
    <xf numFmtId="0" fontId="30" fillId="0" borderId="0" xfId="108" applyFont="1" applyFill="1">
      <alignment/>
      <protection/>
    </xf>
    <xf numFmtId="0" fontId="30" fillId="0" borderId="0" xfId="108" applyFont="1" applyFill="1" applyAlignment="1">
      <alignment horizontal="right"/>
      <protection/>
    </xf>
    <xf numFmtId="0" fontId="3" fillId="0" borderId="0" xfId="108">
      <alignment/>
      <protection/>
    </xf>
    <xf numFmtId="0" fontId="31" fillId="45" borderId="29" xfId="108" applyFont="1" applyFill="1" applyBorder="1" applyAlignment="1">
      <alignment horizontal="center" vertical="center" wrapText="1"/>
      <protection/>
    </xf>
    <xf numFmtId="0" fontId="31" fillId="45" borderId="30" xfId="108" applyFont="1" applyFill="1" applyBorder="1" applyAlignment="1">
      <alignment horizontal="center" vertical="center" wrapText="1"/>
      <protection/>
    </xf>
    <xf numFmtId="0" fontId="31" fillId="45" borderId="61" xfId="108" applyFont="1" applyFill="1" applyBorder="1" applyAlignment="1">
      <alignment horizontal="center" vertical="center" wrapText="1"/>
      <protection/>
    </xf>
    <xf numFmtId="0" fontId="32" fillId="0" borderId="33" xfId="108" applyFont="1" applyBorder="1" applyAlignment="1">
      <alignment vertical="center" wrapText="1"/>
      <protection/>
    </xf>
    <xf numFmtId="0" fontId="32" fillId="0" borderId="35" xfId="108" applyFont="1" applyBorder="1" applyAlignment="1">
      <alignment horizontal="right" vertical="center" wrapText="1"/>
      <protection/>
    </xf>
    <xf numFmtId="4" fontId="32" fillId="0" borderId="35" xfId="108" applyNumberFormat="1" applyFont="1" applyBorder="1" applyAlignment="1">
      <alignment horizontal="right" vertical="center" wrapText="1"/>
      <protection/>
    </xf>
    <xf numFmtId="4" fontId="32" fillId="0" borderId="50" xfId="108" applyNumberFormat="1" applyFont="1" applyBorder="1" applyAlignment="1">
      <alignment horizontal="right" vertical="center" wrapText="1"/>
      <protection/>
    </xf>
    <xf numFmtId="0" fontId="33" fillId="0" borderId="48" xfId="108" applyFont="1" applyBorder="1" applyAlignment="1">
      <alignment vertical="center" wrapText="1"/>
      <protection/>
    </xf>
    <xf numFmtId="0" fontId="33" fillId="0" borderId="28" xfId="108" applyFont="1" applyBorder="1" applyAlignment="1">
      <alignment horizontal="right" vertical="center" wrapText="1"/>
      <protection/>
    </xf>
    <xf numFmtId="4" fontId="33" fillId="0" borderId="28" xfId="108" applyNumberFormat="1" applyFont="1" applyBorder="1" applyAlignment="1">
      <alignment horizontal="right" vertical="center" wrapText="1"/>
      <protection/>
    </xf>
    <xf numFmtId="4" fontId="33" fillId="0" borderId="28" xfId="108" applyNumberFormat="1" applyFont="1" applyBorder="1" applyAlignment="1">
      <alignment vertical="center"/>
      <protection/>
    </xf>
    <xf numFmtId="4" fontId="33" fillId="0" borderId="46" xfId="108" applyNumberFormat="1" applyFont="1" applyBorder="1" applyAlignment="1">
      <alignment vertical="center"/>
      <protection/>
    </xf>
    <xf numFmtId="4" fontId="3" fillId="0" borderId="0" xfId="108" applyNumberFormat="1">
      <alignment/>
      <protection/>
    </xf>
    <xf numFmtId="4" fontId="33" fillId="0" borderId="35" xfId="108" applyNumberFormat="1" applyFont="1" applyBorder="1" applyAlignment="1">
      <alignment horizontal="right" vertical="center" wrapText="1"/>
      <protection/>
    </xf>
    <xf numFmtId="0" fontId="32" fillId="0" borderId="48" xfId="108" applyFont="1" applyBorder="1" applyAlignment="1">
      <alignment vertical="center" wrapText="1"/>
      <protection/>
    </xf>
    <xf numFmtId="4" fontId="32" fillId="0" borderId="28" xfId="108" applyNumberFormat="1" applyFont="1" applyBorder="1" applyAlignment="1">
      <alignment horizontal="right" vertical="center" wrapText="1"/>
      <protection/>
    </xf>
    <xf numFmtId="4" fontId="32" fillId="0" borderId="46" xfId="108" applyNumberFormat="1" applyFont="1" applyBorder="1" applyAlignment="1">
      <alignment horizontal="right" vertical="center" wrapText="1"/>
      <protection/>
    </xf>
    <xf numFmtId="4" fontId="33" fillId="0" borderId="46" xfId="108" applyNumberFormat="1" applyFont="1" applyBorder="1" applyAlignment="1">
      <alignment horizontal="right" vertical="center" wrapText="1"/>
      <protection/>
    </xf>
    <xf numFmtId="0" fontId="32" fillId="0" borderId="28" xfId="108" applyFont="1" applyBorder="1" applyAlignment="1">
      <alignment horizontal="right" vertical="center" wrapText="1"/>
      <protection/>
    </xf>
    <xf numFmtId="0" fontId="33" fillId="0" borderId="69" xfId="108" applyFont="1" applyBorder="1" applyAlignment="1">
      <alignment vertical="center" wrapText="1"/>
      <protection/>
    </xf>
    <xf numFmtId="0" fontId="33" fillId="0" borderId="45" xfId="108" applyFont="1" applyBorder="1" applyAlignment="1">
      <alignment horizontal="right" vertical="center" wrapText="1"/>
      <protection/>
    </xf>
    <xf numFmtId="4" fontId="33" fillId="0" borderId="45" xfId="108" applyNumberFormat="1" applyFont="1" applyBorder="1" applyAlignment="1">
      <alignment horizontal="right" vertical="center" wrapText="1"/>
      <protection/>
    </xf>
    <xf numFmtId="4" fontId="33" fillId="0" borderId="71" xfId="108" applyNumberFormat="1" applyFont="1" applyBorder="1" applyAlignment="1">
      <alignment horizontal="right" vertical="center" wrapText="1"/>
      <protection/>
    </xf>
    <xf numFmtId="0" fontId="32" fillId="0" borderId="29" xfId="108" applyFont="1" applyBorder="1" applyAlignment="1">
      <alignment vertical="center" wrapText="1"/>
      <protection/>
    </xf>
    <xf numFmtId="0" fontId="32" fillId="0" borderId="30" xfId="108" applyFont="1" applyBorder="1" applyAlignment="1">
      <alignment horizontal="right" vertical="center" wrapText="1"/>
      <protection/>
    </xf>
    <xf numFmtId="4" fontId="32" fillId="0" borderId="30" xfId="108" applyNumberFormat="1" applyFont="1" applyBorder="1" applyAlignment="1">
      <alignment horizontal="right" vertical="center" wrapText="1"/>
      <protection/>
    </xf>
    <xf numFmtId="4" fontId="32" fillId="0" borderId="61" xfId="108" applyNumberFormat="1" applyFont="1" applyBorder="1" applyAlignment="1">
      <alignment horizontal="right" vertical="center" wrapText="1"/>
      <protection/>
    </xf>
    <xf numFmtId="0" fontId="30" fillId="0" borderId="0" xfId="108" applyFont="1" applyFill="1" applyBorder="1">
      <alignment/>
      <protection/>
    </xf>
    <xf numFmtId="171" fontId="30" fillId="0" borderId="38" xfId="108" applyNumberFormat="1" applyFont="1" applyFill="1" applyBorder="1" applyAlignment="1">
      <alignment horizontal="right"/>
      <protection/>
    </xf>
    <xf numFmtId="0" fontId="33" fillId="0" borderId="33" xfId="108" applyFont="1" applyBorder="1" applyAlignment="1">
      <alignment horizontal="left" vertical="center" wrapText="1"/>
      <protection/>
    </xf>
    <xf numFmtId="0" fontId="33" fillId="0" borderId="35" xfId="108" applyFont="1" applyBorder="1" applyAlignment="1">
      <alignment horizontal="right" vertical="center" wrapText="1"/>
      <protection/>
    </xf>
    <xf numFmtId="4" fontId="33" fillId="0" borderId="50" xfId="108" applyNumberFormat="1" applyFont="1" applyBorder="1" applyAlignment="1">
      <alignment horizontal="right" vertical="center" wrapText="1"/>
      <protection/>
    </xf>
    <xf numFmtId="0" fontId="33" fillId="0" borderId="48" xfId="108" applyFont="1" applyBorder="1" applyAlignment="1">
      <alignment horizontal="left" vertical="center" wrapText="1"/>
      <protection/>
    </xf>
    <xf numFmtId="0" fontId="32" fillId="0" borderId="29" xfId="108" applyFont="1" applyBorder="1" applyAlignment="1">
      <alignment horizontal="left" vertical="center" wrapText="1"/>
      <protection/>
    </xf>
    <xf numFmtId="0" fontId="7" fillId="45" borderId="95" xfId="127" applyFont="1" applyFill="1" applyBorder="1" applyAlignment="1">
      <alignment horizontal="center" vertical="center" wrapText="1"/>
      <protection/>
    </xf>
    <xf numFmtId="4" fontId="8" fillId="0" borderId="79" xfId="127" applyNumberFormat="1" applyFont="1" applyFill="1" applyBorder="1" applyAlignment="1">
      <alignment vertical="center"/>
      <protection/>
    </xf>
    <xf numFmtId="4" fontId="8" fillId="0" borderId="80" xfId="127" applyNumberFormat="1" applyFont="1" applyFill="1" applyBorder="1" applyAlignment="1">
      <alignment vertical="center"/>
      <protection/>
    </xf>
    <xf numFmtId="4" fontId="8" fillId="0" borderId="96" xfId="127" applyNumberFormat="1" applyFont="1" applyFill="1" applyBorder="1" applyAlignment="1">
      <alignment vertical="center"/>
      <protection/>
    </xf>
    <xf numFmtId="4" fontId="35" fillId="58" borderId="95" xfId="127" applyNumberFormat="1" applyFont="1" applyFill="1" applyBorder="1" applyAlignment="1">
      <alignment vertical="center"/>
      <protection/>
    </xf>
    <xf numFmtId="0" fontId="7" fillId="45" borderId="20" xfId="127" applyFont="1" applyFill="1" applyBorder="1" applyAlignment="1">
      <alignment horizontal="center" vertical="center" wrapText="1"/>
      <protection/>
    </xf>
    <xf numFmtId="4" fontId="8" fillId="0" borderId="50" xfId="127" applyNumberFormat="1" applyFont="1" applyFill="1" applyBorder="1" applyAlignment="1">
      <alignment vertical="center"/>
      <protection/>
    </xf>
    <xf numFmtId="0" fontId="8" fillId="0" borderId="0" xfId="108" applyFont="1">
      <alignment/>
      <protection/>
    </xf>
    <xf numFmtId="0" fontId="8" fillId="0" borderId="0" xfId="108" applyFont="1" applyAlignment="1">
      <alignment horizontal="right"/>
      <protection/>
    </xf>
    <xf numFmtId="0" fontId="8" fillId="0" borderId="0" xfId="108" applyFont="1" applyAlignment="1">
      <alignment horizontal="left"/>
      <protection/>
    </xf>
    <xf numFmtId="0" fontId="4" fillId="0" borderId="0" xfId="138" applyFont="1" applyAlignment="1">
      <alignment/>
      <protection/>
    </xf>
    <xf numFmtId="4" fontId="7" fillId="0" borderId="0" xfId="111" applyNumberFormat="1" applyFont="1" applyAlignment="1">
      <alignment vertical="center" wrapText="1"/>
      <protection/>
    </xf>
    <xf numFmtId="165" fontId="3" fillId="0" borderId="0" xfId="129" applyNumberFormat="1">
      <alignment/>
      <protection/>
    </xf>
    <xf numFmtId="165" fontId="35" fillId="58" borderId="20" xfId="127" applyNumberFormat="1" applyFont="1" applyFill="1" applyBorder="1" applyAlignment="1">
      <alignment vertical="center"/>
      <protection/>
    </xf>
    <xf numFmtId="165" fontId="8" fillId="58" borderId="42" xfId="127" applyNumberFormat="1" applyFont="1" applyFill="1" applyBorder="1" applyAlignment="1">
      <alignment vertical="center"/>
      <protection/>
    </xf>
    <xf numFmtId="165" fontId="8" fillId="58" borderId="31" xfId="127" applyNumberFormat="1" applyFont="1" applyFill="1" applyBorder="1" applyAlignment="1">
      <alignment vertical="center"/>
      <protection/>
    </xf>
    <xf numFmtId="165" fontId="8" fillId="58" borderId="41" xfId="127" applyNumberFormat="1" applyFont="1" applyFill="1" applyBorder="1" applyAlignment="1">
      <alignment vertical="center"/>
      <protection/>
    </xf>
    <xf numFmtId="0" fontId="7" fillId="0" borderId="49" xfId="129" applyFont="1" applyFill="1" applyBorder="1" applyAlignment="1">
      <alignment vertical="center"/>
      <protection/>
    </xf>
    <xf numFmtId="49" fontId="28" fillId="0" borderId="44" xfId="128" applyNumberFormat="1" applyFont="1" applyFill="1" applyBorder="1" applyAlignment="1">
      <alignment horizontal="center" vertical="center" wrapText="1"/>
      <protection/>
    </xf>
    <xf numFmtId="4" fontId="10" fillId="41" borderId="44" xfId="128" applyNumberFormat="1" applyFont="1" applyFill="1" applyBorder="1" applyAlignment="1">
      <alignment vertical="center"/>
      <protection/>
    </xf>
    <xf numFmtId="165" fontId="10" fillId="41" borderId="44" xfId="128" applyNumberFormat="1" applyFont="1" applyFill="1" applyBorder="1" applyAlignment="1">
      <alignment vertical="center"/>
      <protection/>
    </xf>
    <xf numFmtId="4" fontId="28" fillId="0" borderId="47" xfId="128" applyNumberFormat="1" applyFont="1" applyFill="1" applyBorder="1" applyAlignment="1">
      <alignment vertical="center"/>
      <protection/>
    </xf>
    <xf numFmtId="49" fontId="8" fillId="0" borderId="44" xfId="128" applyNumberFormat="1" applyFont="1" applyFill="1" applyBorder="1" applyAlignment="1">
      <alignment horizontal="center"/>
      <protection/>
    </xf>
    <xf numFmtId="0" fontId="8" fillId="0" borderId="44" xfId="128" applyFont="1" applyFill="1" applyBorder="1" applyAlignment="1">
      <alignment horizontal="center"/>
      <protection/>
    </xf>
    <xf numFmtId="0" fontId="8" fillId="0" borderId="44" xfId="136" applyFont="1" applyFill="1" applyBorder="1" applyAlignment="1">
      <alignment/>
      <protection/>
    </xf>
    <xf numFmtId="167" fontId="7" fillId="57" borderId="30" xfId="133" applyNumberFormat="1" applyFont="1" applyFill="1" applyBorder="1" applyAlignment="1">
      <alignment vertical="center"/>
      <protection/>
    </xf>
    <xf numFmtId="167" fontId="3" fillId="0" borderId="0" xfId="131" applyNumberFormat="1">
      <alignment/>
      <protection/>
    </xf>
    <xf numFmtId="167" fontId="3" fillId="0" borderId="0" xfId="131" applyNumberFormat="1" applyAlignment="1">
      <alignment vertical="center" wrapText="1"/>
      <protection/>
    </xf>
    <xf numFmtId="0" fontId="29" fillId="45" borderId="38" xfId="108" applyFont="1" applyFill="1" applyBorder="1" applyAlignment="1">
      <alignment horizontal="center"/>
      <protection/>
    </xf>
    <xf numFmtId="0" fontId="6" fillId="0" borderId="0" xfId="127" applyFont="1" applyAlignment="1">
      <alignment horizontal="center" vertical="center" wrapText="1"/>
      <protection/>
    </xf>
    <xf numFmtId="0" fontId="6" fillId="0" borderId="0" xfId="124" applyFont="1" applyAlignment="1">
      <alignment horizontal="center" vertical="center" wrapText="1"/>
      <protection/>
    </xf>
    <xf numFmtId="0" fontId="7" fillId="0" borderId="59" xfId="127" applyFont="1" applyBorder="1" applyAlignment="1">
      <alignment horizontal="center" vertical="center" wrapText="1"/>
      <protection/>
    </xf>
    <xf numFmtId="0" fontId="7" fillId="0" borderId="94" xfId="127" applyFont="1" applyBorder="1" applyAlignment="1">
      <alignment horizontal="center" vertical="center" wrapText="1"/>
      <protection/>
    </xf>
    <xf numFmtId="0" fontId="7" fillId="0" borderId="95" xfId="127" applyFont="1" applyBorder="1" applyAlignment="1">
      <alignment horizontal="center" vertical="center" wrapText="1"/>
      <protection/>
    </xf>
    <xf numFmtId="0" fontId="7" fillId="0" borderId="58" xfId="127" applyFont="1" applyBorder="1" applyAlignment="1">
      <alignment horizontal="center" vertical="center" wrapText="1"/>
      <protection/>
    </xf>
    <xf numFmtId="0" fontId="7" fillId="0" borderId="32" xfId="127" applyFont="1" applyBorder="1" applyAlignment="1">
      <alignment horizontal="center" vertical="center" wrapText="1"/>
      <protection/>
    </xf>
    <xf numFmtId="0" fontId="4" fillId="0" borderId="0" xfId="138" applyFont="1" applyAlignment="1">
      <alignment horizontal="right"/>
      <protection/>
    </xf>
    <xf numFmtId="0" fontId="5" fillId="0" borderId="0" xfId="126" applyFont="1" applyAlignment="1">
      <alignment horizontal="center"/>
      <protection/>
    </xf>
    <xf numFmtId="0" fontId="6" fillId="0" borderId="0" xfId="111" applyFont="1" applyFill="1" applyAlignment="1">
      <alignment horizontal="center"/>
      <protection/>
    </xf>
    <xf numFmtId="0" fontId="6" fillId="0" borderId="0" xfId="115" applyFont="1" applyAlignment="1">
      <alignment horizontal="center"/>
      <protection/>
    </xf>
    <xf numFmtId="0" fontId="5" fillId="0" borderId="0" xfId="126" applyFont="1" applyFill="1" applyAlignment="1">
      <alignment horizontal="center"/>
      <protection/>
    </xf>
    <xf numFmtId="0" fontId="4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111" applyFont="1" applyFill="1" applyAlignment="1">
      <alignment horizontal="center" vertical="center"/>
      <protection/>
    </xf>
    <xf numFmtId="0" fontId="6" fillId="0" borderId="0" xfId="113" applyFont="1" applyFill="1" applyAlignment="1">
      <alignment horizontal="center"/>
      <protection/>
    </xf>
  </cellXfs>
  <cellStyles count="170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čárky 3 3" xfId="78"/>
    <cellStyle name="Comma [0]" xfId="79"/>
    <cellStyle name="Hyperlink" xfId="80"/>
    <cellStyle name="Chybně" xfId="81"/>
    <cellStyle name="Chybně 2" xfId="82"/>
    <cellStyle name="Chybně 3" xfId="83"/>
    <cellStyle name="Kontrolní buňka" xfId="84"/>
    <cellStyle name="Kontrolní buňka 2" xfId="85"/>
    <cellStyle name="Kontrolní buňka 3" xfId="86"/>
    <cellStyle name="Currency" xfId="87"/>
    <cellStyle name="Currency [0]" xfId="88"/>
    <cellStyle name="Nadpis 1" xfId="89"/>
    <cellStyle name="Nadpis 1 2" xfId="90"/>
    <cellStyle name="Nadpis 1 3" xfId="91"/>
    <cellStyle name="Nadpis 2" xfId="92"/>
    <cellStyle name="Nadpis 2 2" xfId="93"/>
    <cellStyle name="Nadpis 2 3" xfId="94"/>
    <cellStyle name="Nadpis 3" xfId="95"/>
    <cellStyle name="Nadpis 3 2" xfId="96"/>
    <cellStyle name="Nadpis 3 3" xfId="97"/>
    <cellStyle name="Nadpis 4" xfId="98"/>
    <cellStyle name="Nadpis 4 2" xfId="99"/>
    <cellStyle name="Nadpis 4 3" xfId="100"/>
    <cellStyle name="Název" xfId="101"/>
    <cellStyle name="Název 2" xfId="102"/>
    <cellStyle name="Název 3" xfId="103"/>
    <cellStyle name="Neutrální" xfId="104"/>
    <cellStyle name="Neutrální 2" xfId="105"/>
    <cellStyle name="Neutrální 3" xfId="106"/>
    <cellStyle name="Normální 10" xfId="107"/>
    <cellStyle name="Normální 11" xfId="108"/>
    <cellStyle name="Normální 12" xfId="109"/>
    <cellStyle name="Normální 13" xfId="110"/>
    <cellStyle name="normální 2" xfId="111"/>
    <cellStyle name="normální 2 2" xfId="112"/>
    <cellStyle name="Normální 3" xfId="113"/>
    <cellStyle name="Normální 3 2" xfId="114"/>
    <cellStyle name="Normální 4" xfId="115"/>
    <cellStyle name="Normální 4 2" xfId="116"/>
    <cellStyle name="Normální 4 2 2" xfId="117"/>
    <cellStyle name="Normální 5" xfId="118"/>
    <cellStyle name="Normální 6" xfId="119"/>
    <cellStyle name="Normální 7" xfId="120"/>
    <cellStyle name="Normální 8" xfId="121"/>
    <cellStyle name="Normální 9" xfId="122"/>
    <cellStyle name="normální_02 - ORREP" xfId="123"/>
    <cellStyle name="normální_05 G-99_prehled_za_2009_30-03-2010 2" xfId="124"/>
    <cellStyle name="normální_2. čtení rozpočtu 2006 - příjmy" xfId="125"/>
    <cellStyle name="normální_2. Rozpočet 2007 - tabulky" xfId="126"/>
    <cellStyle name="normální_Podrobný rozpis rozpočtu 2009 MAT 2" xfId="127"/>
    <cellStyle name="normální_Rozpis výdajů 03 bez PO" xfId="128"/>
    <cellStyle name="normální_Rozpis výdajů 03 bez PO 2" xfId="129"/>
    <cellStyle name="normální_Rozpis výdajů 03 bez PO 2 2" xfId="130"/>
    <cellStyle name="normální_Rozpis výdajů 03 bez PO 3" xfId="131"/>
    <cellStyle name="normální_Rozpis výdajů 03 bez PO_02 - ORREP" xfId="132"/>
    <cellStyle name="normální_Rozpis výdajů 03 bez PO_04 - OSMTVS" xfId="133"/>
    <cellStyle name="normální_Rozpis výdajů 03 bez PO_06 - OD" xfId="134"/>
    <cellStyle name="normální_Rozpis výdajů 03 bez PO_92302" xfId="135"/>
    <cellStyle name="normální_Rozpis výdajů 03 bez PO_UR 2008 1-168 tisk" xfId="136"/>
    <cellStyle name="normální_Rozpis výdajů 03 bez PO_UR 2008 1-168 tisk 2" xfId="137"/>
    <cellStyle name="normální_Rozpočet 2004 (ZK)" xfId="138"/>
    <cellStyle name="Followed Hyperlink" xfId="139"/>
    <cellStyle name="Poznámka" xfId="140"/>
    <cellStyle name="Poznámka 2" xfId="141"/>
    <cellStyle name="Poznámka 3" xfId="142"/>
    <cellStyle name="Percent" xfId="143"/>
    <cellStyle name="Propojená buňka" xfId="144"/>
    <cellStyle name="Propojená buňka 2" xfId="145"/>
    <cellStyle name="Propojená buňka 3" xfId="146"/>
    <cellStyle name="S8M1" xfId="147"/>
    <cellStyle name="Správně" xfId="148"/>
    <cellStyle name="Správně 2" xfId="149"/>
    <cellStyle name="Správně 3" xfId="150"/>
    <cellStyle name="Text upozornění" xfId="151"/>
    <cellStyle name="Text upozornění 2" xfId="152"/>
    <cellStyle name="Text upozornění 3" xfId="153"/>
    <cellStyle name="Vstup" xfId="154"/>
    <cellStyle name="Vstup 2" xfId="155"/>
    <cellStyle name="Vstup 3" xfId="156"/>
    <cellStyle name="Výpočet" xfId="157"/>
    <cellStyle name="Výpočet 2" xfId="158"/>
    <cellStyle name="Výpočet 3" xfId="159"/>
    <cellStyle name="Výstup" xfId="160"/>
    <cellStyle name="Výstup 2" xfId="161"/>
    <cellStyle name="Výstup 3" xfId="162"/>
    <cellStyle name="Vysvětlující text" xfId="163"/>
    <cellStyle name="Vysvětlující text 2" xfId="164"/>
    <cellStyle name="Vysvětlující text 3" xfId="165"/>
    <cellStyle name="Zvýraznění 1" xfId="166"/>
    <cellStyle name="Zvýraznění 1 2" xfId="167"/>
    <cellStyle name="Zvýraznění 1 3" xfId="168"/>
    <cellStyle name="Zvýraznění 2" xfId="169"/>
    <cellStyle name="Zvýraznění 2 2" xfId="170"/>
    <cellStyle name="Zvýraznění 2 3" xfId="171"/>
    <cellStyle name="Zvýraznění 3" xfId="172"/>
    <cellStyle name="Zvýraznění 3 2" xfId="173"/>
    <cellStyle name="Zvýraznění 3 3" xfId="174"/>
    <cellStyle name="Zvýraznění 4" xfId="175"/>
    <cellStyle name="Zvýraznění 4 2" xfId="176"/>
    <cellStyle name="Zvýraznění 4 3" xfId="177"/>
    <cellStyle name="Zvýraznění 5" xfId="178"/>
    <cellStyle name="Zvýraznění 5 2" xfId="179"/>
    <cellStyle name="Zvýraznění 5 3" xfId="180"/>
    <cellStyle name="Zvýraznění 6" xfId="181"/>
    <cellStyle name="Zvýraznění 6 2" xfId="182"/>
    <cellStyle name="Zvýraznění 6 3" xfId="183"/>
  </cellStyles>
  <dxfs count="10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H34" sqref="H34"/>
    </sheetView>
  </sheetViews>
  <sheetFormatPr defaultColWidth="9.140625" defaultRowHeight="15"/>
  <cols>
    <col min="1" max="1" width="36.57421875" style="1051" bestFit="1" customWidth="1"/>
    <col min="2" max="2" width="7.28125" style="1051" customWidth="1"/>
    <col min="3" max="3" width="13.8515625" style="1051" customWidth="1"/>
    <col min="4" max="4" width="11.8515625" style="1051" customWidth="1"/>
    <col min="5" max="5" width="14.140625" style="1051" customWidth="1"/>
    <col min="6" max="9" width="9.140625" style="1051" customWidth="1"/>
    <col min="10" max="10" width="11.7109375" style="1051" bestFit="1" customWidth="1"/>
    <col min="11" max="16384" width="9.140625" style="1051" customWidth="1"/>
  </cols>
  <sheetData>
    <row r="1" ht="12.75">
      <c r="D1" s="1093" t="s">
        <v>625</v>
      </c>
    </row>
    <row r="3" spans="1:5" ht="13.5" thickBot="1">
      <c r="A3" s="1114" t="s">
        <v>102</v>
      </c>
      <c r="B3" s="1114"/>
      <c r="C3" s="1049"/>
      <c r="D3" s="1049"/>
      <c r="E3" s="1050" t="s">
        <v>103</v>
      </c>
    </row>
    <row r="4" spans="1:5" ht="24.75" thickBot="1">
      <c r="A4" s="1052" t="s">
        <v>104</v>
      </c>
      <c r="B4" s="1053" t="s">
        <v>105</v>
      </c>
      <c r="C4" s="1054" t="s">
        <v>106</v>
      </c>
      <c r="D4" s="1054" t="s">
        <v>40</v>
      </c>
      <c r="E4" s="1054" t="s">
        <v>107</v>
      </c>
    </row>
    <row r="5" spans="1:5" ht="15" customHeight="1">
      <c r="A5" s="1055" t="s">
        <v>108</v>
      </c>
      <c r="B5" s="1056" t="s">
        <v>109</v>
      </c>
      <c r="C5" s="1057">
        <f>C6+C7+C8</f>
        <v>2198221.14</v>
      </c>
      <c r="D5" s="1057">
        <f>D6+D7+D8</f>
        <v>0</v>
      </c>
      <c r="E5" s="1058">
        <f aca="true" t="shared" si="0" ref="E5:E26">C5+D5</f>
        <v>2198221.14</v>
      </c>
    </row>
    <row r="6" spans="1:10" ht="15" customHeight="1">
      <c r="A6" s="1059" t="s">
        <v>110</v>
      </c>
      <c r="B6" s="1060" t="s">
        <v>111</v>
      </c>
      <c r="C6" s="1061">
        <v>2122000</v>
      </c>
      <c r="D6" s="1062">
        <v>0</v>
      </c>
      <c r="E6" s="1063">
        <f t="shared" si="0"/>
        <v>2122000</v>
      </c>
      <c r="J6" s="1064"/>
    </row>
    <row r="7" spans="1:5" ht="15" customHeight="1">
      <c r="A7" s="1059" t="s">
        <v>112</v>
      </c>
      <c r="B7" s="1060" t="s">
        <v>113</v>
      </c>
      <c r="C7" s="1061">
        <v>76221.14</v>
      </c>
      <c r="D7" s="1065">
        <v>0</v>
      </c>
      <c r="E7" s="1063">
        <f t="shared" si="0"/>
        <v>76221.14</v>
      </c>
    </row>
    <row r="8" spans="1:5" ht="15" customHeight="1">
      <c r="A8" s="1059" t="s">
        <v>114</v>
      </c>
      <c r="B8" s="1060" t="s">
        <v>115</v>
      </c>
      <c r="C8" s="1061">
        <v>0</v>
      </c>
      <c r="D8" s="1061">
        <v>0</v>
      </c>
      <c r="E8" s="1063">
        <f t="shared" si="0"/>
        <v>0</v>
      </c>
    </row>
    <row r="9" spans="1:5" ht="15" customHeight="1">
      <c r="A9" s="1066" t="s">
        <v>116</v>
      </c>
      <c r="B9" s="1060" t="s">
        <v>117</v>
      </c>
      <c r="C9" s="1067">
        <f>C10+C15</f>
        <v>3482182.3399999994</v>
      </c>
      <c r="D9" s="1067">
        <f>D10+D15</f>
        <v>0</v>
      </c>
      <c r="E9" s="1068">
        <f t="shared" si="0"/>
        <v>3482182.3399999994</v>
      </c>
    </row>
    <row r="10" spans="1:5" ht="15" customHeight="1">
      <c r="A10" s="1059" t="s">
        <v>118</v>
      </c>
      <c r="B10" s="1060" t="s">
        <v>119</v>
      </c>
      <c r="C10" s="1061">
        <f>C11+C12+C13+C14</f>
        <v>3482182.3399999994</v>
      </c>
      <c r="D10" s="1061">
        <f>D11+D12+D13+D14</f>
        <v>0</v>
      </c>
      <c r="E10" s="1069">
        <f t="shared" si="0"/>
        <v>3482182.3399999994</v>
      </c>
    </row>
    <row r="11" spans="1:5" ht="15" customHeight="1">
      <c r="A11" s="1059" t="s">
        <v>120</v>
      </c>
      <c r="B11" s="1060" t="s">
        <v>121</v>
      </c>
      <c r="C11" s="1061">
        <v>61072</v>
      </c>
      <c r="D11" s="1061">
        <v>0</v>
      </c>
      <c r="E11" s="1069">
        <f t="shared" si="0"/>
        <v>61072</v>
      </c>
    </row>
    <row r="12" spans="1:5" ht="15" customHeight="1">
      <c r="A12" s="1059" t="s">
        <v>122</v>
      </c>
      <c r="B12" s="1060" t="s">
        <v>119</v>
      </c>
      <c r="C12" s="1061">
        <v>3396340.3399999994</v>
      </c>
      <c r="D12" s="1061">
        <v>0</v>
      </c>
      <c r="E12" s="1069">
        <f t="shared" si="0"/>
        <v>3396340.3399999994</v>
      </c>
    </row>
    <row r="13" spans="1:5" ht="15" customHeight="1">
      <c r="A13" s="1059" t="s">
        <v>123</v>
      </c>
      <c r="B13" s="1060" t="s">
        <v>124</v>
      </c>
      <c r="C13" s="1061">
        <v>0</v>
      </c>
      <c r="D13" s="1061">
        <v>0</v>
      </c>
      <c r="E13" s="1069">
        <f>SUM(C13:D13)</f>
        <v>0</v>
      </c>
    </row>
    <row r="14" spans="1:5" ht="15" customHeight="1">
      <c r="A14" s="1059" t="s">
        <v>125</v>
      </c>
      <c r="B14" s="1060">
        <v>4121</v>
      </c>
      <c r="C14" s="1061">
        <v>24770</v>
      </c>
      <c r="D14" s="1061">
        <v>0</v>
      </c>
      <c r="E14" s="1069">
        <f>SUM(C14:D14)</f>
        <v>24770</v>
      </c>
    </row>
    <row r="15" spans="1:5" ht="15" customHeight="1">
      <c r="A15" s="1059" t="s">
        <v>126</v>
      </c>
      <c r="B15" s="1060" t="s">
        <v>127</v>
      </c>
      <c r="C15" s="1061">
        <f>C16+C17+C18</f>
        <v>0</v>
      </c>
      <c r="D15" s="1061">
        <f>D16+D17+D18</f>
        <v>0</v>
      </c>
      <c r="E15" s="1069">
        <f t="shared" si="0"/>
        <v>0</v>
      </c>
    </row>
    <row r="16" spans="1:5" ht="15" customHeight="1">
      <c r="A16" s="1059" t="s">
        <v>128</v>
      </c>
      <c r="B16" s="1060" t="s">
        <v>127</v>
      </c>
      <c r="C16" s="1061">
        <v>0</v>
      </c>
      <c r="D16" s="1061">
        <v>0</v>
      </c>
      <c r="E16" s="1069">
        <f t="shared" si="0"/>
        <v>0</v>
      </c>
    </row>
    <row r="17" spans="1:5" ht="15" customHeight="1">
      <c r="A17" s="1059" t="s">
        <v>129</v>
      </c>
      <c r="B17" s="1060">
        <v>4221</v>
      </c>
      <c r="C17" s="1061">
        <v>0</v>
      </c>
      <c r="D17" s="1061">
        <v>0</v>
      </c>
      <c r="E17" s="1069">
        <f>SUM(C17:D17)</f>
        <v>0</v>
      </c>
    </row>
    <row r="18" spans="1:5" ht="15" customHeight="1">
      <c r="A18" s="1059" t="s">
        <v>130</v>
      </c>
      <c r="B18" s="1060">
        <v>4232</v>
      </c>
      <c r="C18" s="1061">
        <v>0</v>
      </c>
      <c r="D18" s="1061">
        <v>0</v>
      </c>
      <c r="E18" s="1069">
        <f>SUM(C18:D18)</f>
        <v>0</v>
      </c>
    </row>
    <row r="19" spans="1:5" ht="15" customHeight="1">
      <c r="A19" s="1066" t="s">
        <v>131</v>
      </c>
      <c r="B19" s="1070" t="s">
        <v>132</v>
      </c>
      <c r="C19" s="1067">
        <f>C5+C9</f>
        <v>5680403.4799999995</v>
      </c>
      <c r="D19" s="1067">
        <f>D5+D9</f>
        <v>0</v>
      </c>
      <c r="E19" s="1068">
        <f t="shared" si="0"/>
        <v>5680403.4799999995</v>
      </c>
    </row>
    <row r="20" spans="1:5" ht="15" customHeight="1">
      <c r="A20" s="1066" t="s">
        <v>133</v>
      </c>
      <c r="B20" s="1070" t="s">
        <v>134</v>
      </c>
      <c r="C20" s="1067">
        <f>SUM(C21:C25)</f>
        <v>101810.45999999996</v>
      </c>
      <c r="D20" s="1067">
        <f>SUM(D21:D25)</f>
        <v>572298.31462</v>
      </c>
      <c r="E20" s="1068">
        <f t="shared" si="0"/>
        <v>674108.7746199999</v>
      </c>
    </row>
    <row r="21" spans="1:5" ht="15" customHeight="1">
      <c r="A21" s="1059" t="s">
        <v>135</v>
      </c>
      <c r="B21" s="1060" t="s">
        <v>136</v>
      </c>
      <c r="C21" s="1061">
        <v>8557.99</v>
      </c>
      <c r="D21" s="1061">
        <v>0</v>
      </c>
      <c r="E21" s="1069">
        <f t="shared" si="0"/>
        <v>8557.99</v>
      </c>
    </row>
    <row r="22" spans="1:5" ht="15" customHeight="1">
      <c r="A22" s="1059" t="s">
        <v>137</v>
      </c>
      <c r="B22" s="1060">
        <v>8115</v>
      </c>
      <c r="C22" s="1061">
        <v>0</v>
      </c>
      <c r="D22" s="1061">
        <v>202563.47153</v>
      </c>
      <c r="E22" s="1069">
        <f>SUM(C22:D22)</f>
        <v>202563.47153</v>
      </c>
    </row>
    <row r="23" spans="1:5" ht="15" customHeight="1">
      <c r="A23" s="1059" t="s">
        <v>138</v>
      </c>
      <c r="B23" s="1060" t="s">
        <v>136</v>
      </c>
      <c r="C23" s="1061">
        <v>190127.46999999997</v>
      </c>
      <c r="D23" s="1061">
        <v>369734.84309</v>
      </c>
      <c r="E23" s="1069">
        <f t="shared" si="0"/>
        <v>559862.31309</v>
      </c>
    </row>
    <row r="24" spans="1:5" ht="15" customHeight="1">
      <c r="A24" s="1059" t="s">
        <v>139</v>
      </c>
      <c r="B24" s="1060">
        <v>8123</v>
      </c>
      <c r="C24" s="1061">
        <v>0</v>
      </c>
      <c r="D24" s="1061">
        <v>0</v>
      </c>
      <c r="E24" s="1069">
        <f>C24+D24</f>
        <v>0</v>
      </c>
    </row>
    <row r="25" spans="1:5" ht="15" customHeight="1" thickBot="1">
      <c r="A25" s="1071" t="s">
        <v>140</v>
      </c>
      <c r="B25" s="1072">
        <v>-8124</v>
      </c>
      <c r="C25" s="1073">
        <v>-96875</v>
      </c>
      <c r="D25" s="1073">
        <v>0</v>
      </c>
      <c r="E25" s="1074">
        <f>C25+D25</f>
        <v>-96875</v>
      </c>
    </row>
    <row r="26" spans="1:5" ht="15" customHeight="1" thickBot="1">
      <c r="A26" s="1075" t="s">
        <v>141</v>
      </c>
      <c r="B26" s="1076"/>
      <c r="C26" s="1077">
        <f>C5+C9+C20</f>
        <v>5782213.9399999995</v>
      </c>
      <c r="D26" s="1077">
        <f>D19+D20</f>
        <v>572298.31462</v>
      </c>
      <c r="E26" s="1078">
        <f t="shared" si="0"/>
        <v>6354512.25462</v>
      </c>
    </row>
    <row r="27" spans="1:5" ht="13.5" thickBot="1">
      <c r="A27" s="1114" t="s">
        <v>142</v>
      </c>
      <c r="B27" s="1114"/>
      <c r="C27" s="1079"/>
      <c r="D27" s="1079"/>
      <c r="E27" s="1080" t="s">
        <v>103</v>
      </c>
    </row>
    <row r="28" spans="1:5" ht="24.75" thickBot="1">
      <c r="A28" s="1052" t="s">
        <v>143</v>
      </c>
      <c r="B28" s="1053" t="s">
        <v>13</v>
      </c>
      <c r="C28" s="1054" t="s">
        <v>106</v>
      </c>
      <c r="D28" s="1054" t="s">
        <v>40</v>
      </c>
      <c r="E28" s="1054" t="s">
        <v>107</v>
      </c>
    </row>
    <row r="29" spans="1:5" ht="15" customHeight="1">
      <c r="A29" s="1081" t="s">
        <v>144</v>
      </c>
      <c r="B29" s="1082" t="s">
        <v>145</v>
      </c>
      <c r="C29" s="1065">
        <v>27594</v>
      </c>
      <c r="D29" s="1065">
        <v>0</v>
      </c>
      <c r="E29" s="1083">
        <f>C29+D29</f>
        <v>27594</v>
      </c>
    </row>
    <row r="30" spans="1:5" ht="15" customHeight="1">
      <c r="A30" s="1084" t="s">
        <v>146</v>
      </c>
      <c r="B30" s="1060" t="s">
        <v>145</v>
      </c>
      <c r="C30" s="1061">
        <v>214073.19</v>
      </c>
      <c r="D30" s="1065">
        <v>0</v>
      </c>
      <c r="E30" s="1083">
        <f aca="true" t="shared" si="1" ref="E30:E45">C30+D30</f>
        <v>214073.19</v>
      </c>
    </row>
    <row r="31" spans="1:5" ht="15" customHeight="1">
      <c r="A31" s="1084" t="s">
        <v>147</v>
      </c>
      <c r="B31" s="1060" t="s">
        <v>145</v>
      </c>
      <c r="C31" s="1061">
        <v>869880.73</v>
      </c>
      <c r="D31" s="1065">
        <v>0</v>
      </c>
      <c r="E31" s="1083">
        <f t="shared" si="1"/>
        <v>869880.73</v>
      </c>
    </row>
    <row r="32" spans="1:5" ht="15" customHeight="1">
      <c r="A32" s="1084" t="s">
        <v>148</v>
      </c>
      <c r="B32" s="1060" t="s">
        <v>145</v>
      </c>
      <c r="C32" s="1061">
        <v>600580.27</v>
      </c>
      <c r="D32" s="1065">
        <v>0</v>
      </c>
      <c r="E32" s="1083">
        <f t="shared" si="1"/>
        <v>600580.27</v>
      </c>
    </row>
    <row r="33" spans="1:5" ht="15" customHeight="1">
      <c r="A33" s="1084" t="s">
        <v>149</v>
      </c>
      <c r="B33" s="1060" t="s">
        <v>145</v>
      </c>
      <c r="C33" s="1061">
        <v>3391191.46</v>
      </c>
      <c r="D33" s="1065">
        <v>0</v>
      </c>
      <c r="E33" s="1083">
        <f>C33+D33</f>
        <v>3391191.46</v>
      </c>
    </row>
    <row r="34" spans="1:5" ht="15" customHeight="1">
      <c r="A34" s="1084" t="s">
        <v>150</v>
      </c>
      <c r="B34" s="1060" t="s">
        <v>151</v>
      </c>
      <c r="C34" s="1061">
        <v>80120.89</v>
      </c>
      <c r="D34" s="1065">
        <v>0</v>
      </c>
      <c r="E34" s="1083">
        <f t="shared" si="1"/>
        <v>80120.89</v>
      </c>
    </row>
    <row r="35" spans="1:5" ht="15" customHeight="1">
      <c r="A35" s="1084" t="s">
        <v>152</v>
      </c>
      <c r="B35" s="1060" t="s">
        <v>145</v>
      </c>
      <c r="C35" s="1061">
        <v>61801.07000000001</v>
      </c>
      <c r="D35" s="1065">
        <v>0</v>
      </c>
      <c r="E35" s="1083">
        <f t="shared" si="1"/>
        <v>61801.07000000001</v>
      </c>
    </row>
    <row r="36" spans="1:5" ht="15" customHeight="1">
      <c r="A36" s="1084" t="s">
        <v>153</v>
      </c>
      <c r="B36" s="1060" t="s">
        <v>154</v>
      </c>
      <c r="C36" s="1061">
        <v>250755.39</v>
      </c>
      <c r="D36" s="1065">
        <v>0</v>
      </c>
      <c r="E36" s="1083">
        <f t="shared" si="1"/>
        <v>250755.39</v>
      </c>
    </row>
    <row r="37" spans="1:5" ht="15" customHeight="1">
      <c r="A37" s="1084" t="s">
        <v>155</v>
      </c>
      <c r="B37" s="1060" t="s">
        <v>154</v>
      </c>
      <c r="C37" s="1061">
        <v>0</v>
      </c>
      <c r="D37" s="1065">
        <v>0</v>
      </c>
      <c r="E37" s="1083">
        <f t="shared" si="1"/>
        <v>0</v>
      </c>
    </row>
    <row r="38" spans="1:5" ht="15" customHeight="1">
      <c r="A38" s="1084" t="s">
        <v>156</v>
      </c>
      <c r="B38" s="1060" t="s">
        <v>151</v>
      </c>
      <c r="C38" s="1061">
        <v>207288.95</v>
      </c>
      <c r="D38" s="1065">
        <v>572298.31462</v>
      </c>
      <c r="E38" s="1083">
        <f t="shared" si="1"/>
        <v>779587.26462</v>
      </c>
    </row>
    <row r="39" spans="1:5" ht="15" customHeight="1">
      <c r="A39" s="1084" t="s">
        <v>157</v>
      </c>
      <c r="B39" s="1060" t="s">
        <v>151</v>
      </c>
      <c r="C39" s="1061">
        <v>43995</v>
      </c>
      <c r="D39" s="1065">
        <v>0</v>
      </c>
      <c r="E39" s="1083">
        <f t="shared" si="1"/>
        <v>43995</v>
      </c>
    </row>
    <row r="40" spans="1:5" ht="15" customHeight="1">
      <c r="A40" s="1084" t="s">
        <v>158</v>
      </c>
      <c r="B40" s="1060" t="s">
        <v>145</v>
      </c>
      <c r="C40" s="1061">
        <v>3375</v>
      </c>
      <c r="D40" s="1065">
        <v>0</v>
      </c>
      <c r="E40" s="1083">
        <f t="shared" si="1"/>
        <v>3375</v>
      </c>
    </row>
    <row r="41" spans="1:5" ht="15" customHeight="1">
      <c r="A41" s="1084" t="s">
        <v>159</v>
      </c>
      <c r="B41" s="1060" t="s">
        <v>151</v>
      </c>
      <c r="C41" s="1061">
        <v>8557.99</v>
      </c>
      <c r="D41" s="1065">
        <v>0</v>
      </c>
      <c r="E41" s="1083">
        <f>C41+D41</f>
        <v>8557.99</v>
      </c>
    </row>
    <row r="42" spans="1:5" ht="15" customHeight="1">
      <c r="A42" s="1084" t="s">
        <v>160</v>
      </c>
      <c r="B42" s="1060" t="s">
        <v>151</v>
      </c>
      <c r="C42" s="1061">
        <v>5000</v>
      </c>
      <c r="D42" s="1065">
        <v>0</v>
      </c>
      <c r="E42" s="1083">
        <f t="shared" si="1"/>
        <v>5000</v>
      </c>
    </row>
    <row r="43" spans="1:5" ht="15" customHeight="1">
      <c r="A43" s="1084" t="s">
        <v>161</v>
      </c>
      <c r="B43" s="1060" t="s">
        <v>151</v>
      </c>
      <c r="C43" s="1061">
        <v>18000</v>
      </c>
      <c r="D43" s="1065">
        <v>0</v>
      </c>
      <c r="E43" s="1083">
        <f t="shared" si="1"/>
        <v>18000</v>
      </c>
    </row>
    <row r="44" spans="1:5" ht="15" customHeight="1">
      <c r="A44" s="1084" t="s">
        <v>162</v>
      </c>
      <c r="B44" s="1060" t="s">
        <v>151</v>
      </c>
      <c r="C44" s="1061">
        <v>0</v>
      </c>
      <c r="D44" s="1065">
        <v>0</v>
      </c>
      <c r="E44" s="1083">
        <f t="shared" si="1"/>
        <v>0</v>
      </c>
    </row>
    <row r="45" spans="1:5" ht="15" customHeight="1" thickBot="1">
      <c r="A45" s="1084" t="s">
        <v>163</v>
      </c>
      <c r="B45" s="1060" t="s">
        <v>151</v>
      </c>
      <c r="C45" s="1061">
        <v>0</v>
      </c>
      <c r="D45" s="1065">
        <v>0</v>
      </c>
      <c r="E45" s="1083">
        <f t="shared" si="1"/>
        <v>0</v>
      </c>
    </row>
    <row r="46" spans="1:5" ht="15" customHeight="1" thickBot="1">
      <c r="A46" s="1085" t="s">
        <v>164</v>
      </c>
      <c r="B46" s="1076"/>
      <c r="C46" s="1077">
        <f>C29+C30+C31+C32+C33+C34+C35+C36+C37+C38+C39+C40+C41+C42+C43+C44+C45</f>
        <v>5782213.94</v>
      </c>
      <c r="D46" s="1077">
        <f>SUM(D29:D45)</f>
        <v>572298.31462</v>
      </c>
      <c r="E46" s="1078">
        <f>SUM(E29:E45)</f>
        <v>6354512.254620001</v>
      </c>
    </row>
    <row r="47" ht="12.75">
      <c r="C47" s="1064"/>
    </row>
  </sheetData>
  <sheetProtection/>
  <mergeCells count="2">
    <mergeCell ref="A3:B3"/>
    <mergeCell ref="A27:B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M203"/>
  <sheetViews>
    <sheetView zoomScalePageLayoutView="0" workbookViewId="0" topLeftCell="A1">
      <selection activeCell="J62" sqref="J62"/>
    </sheetView>
  </sheetViews>
  <sheetFormatPr defaultColWidth="9.140625" defaultRowHeight="15"/>
  <cols>
    <col min="1" max="1" width="3.140625" style="239" customWidth="1"/>
    <col min="2" max="2" width="9.28125" style="239" customWidth="1"/>
    <col min="3" max="4" width="4.7109375" style="239" customWidth="1"/>
    <col min="5" max="5" width="7.8515625" style="239" customWidth="1"/>
    <col min="6" max="6" width="40.8515625" style="239" customWidth="1"/>
    <col min="7" max="7" width="8.7109375" style="240" customWidth="1"/>
    <col min="8" max="8" width="10.421875" style="239" bestFit="1" customWidth="1"/>
    <col min="9" max="9" width="10.00390625" style="239" customWidth="1"/>
    <col min="10" max="11" width="9.140625" style="239" customWidth="1"/>
    <col min="12" max="12" width="10.140625" style="239" bestFit="1" customWidth="1"/>
    <col min="13" max="13" width="11.140625" style="239" bestFit="1" customWidth="1"/>
    <col min="14" max="16384" width="9.140625" style="239" customWidth="1"/>
  </cols>
  <sheetData>
    <row r="1" spans="8:9" ht="12.75">
      <c r="H1" s="1122" t="s">
        <v>625</v>
      </c>
      <c r="I1" s="1122"/>
    </row>
    <row r="2" spans="1:9" ht="18">
      <c r="A2" s="1123" t="s">
        <v>39</v>
      </c>
      <c r="B2" s="1123"/>
      <c r="C2" s="1123"/>
      <c r="D2" s="1123"/>
      <c r="E2" s="1123"/>
      <c r="F2" s="1123"/>
      <c r="G2" s="1123"/>
      <c r="H2" s="1123"/>
      <c r="I2" s="1123"/>
    </row>
    <row r="3" spans="1:9" ht="12.75">
      <c r="A3" s="241"/>
      <c r="B3" s="241"/>
      <c r="C3" s="241"/>
      <c r="D3" s="241"/>
      <c r="E3" s="241"/>
      <c r="F3" s="241"/>
      <c r="G3" s="241"/>
      <c r="H3" s="242"/>
      <c r="I3" s="242"/>
    </row>
    <row r="4" spans="1:9" ht="15.75">
      <c r="A4" s="1131" t="s">
        <v>186</v>
      </c>
      <c r="B4" s="1131"/>
      <c r="C4" s="1131"/>
      <c r="D4" s="1131"/>
      <c r="E4" s="1131"/>
      <c r="F4" s="1131"/>
      <c r="G4" s="1131"/>
      <c r="H4" s="1131"/>
      <c r="I4" s="1131"/>
    </row>
    <row r="5" spans="1:9" ht="12.75">
      <c r="A5" s="241"/>
      <c r="B5" s="241"/>
      <c r="C5" s="241"/>
      <c r="D5" s="241"/>
      <c r="E5" s="241"/>
      <c r="F5" s="241"/>
      <c r="G5" s="241"/>
      <c r="H5" s="242"/>
      <c r="I5" s="242"/>
    </row>
    <row r="6" spans="1:11" s="1" customFormat="1" ht="15.75">
      <c r="A6" s="1125" t="s">
        <v>328</v>
      </c>
      <c r="B6" s="1125"/>
      <c r="C6" s="1125"/>
      <c r="D6" s="1125"/>
      <c r="E6" s="1125"/>
      <c r="F6" s="1125"/>
      <c r="G6" s="1125"/>
      <c r="H6" s="1125"/>
      <c r="I6" s="1125"/>
      <c r="K6" s="2"/>
    </row>
    <row r="7" spans="1:9" ht="13.5" thickBot="1">
      <c r="A7" s="243"/>
      <c r="B7" s="243"/>
      <c r="C7" s="243"/>
      <c r="D7" s="243"/>
      <c r="E7" s="243"/>
      <c r="F7" s="243"/>
      <c r="G7" s="244"/>
      <c r="H7" s="243"/>
      <c r="I7" s="245" t="s">
        <v>14</v>
      </c>
    </row>
    <row r="8" spans="1:9" ht="23.25" thickBot="1">
      <c r="A8" s="3" t="s">
        <v>11</v>
      </c>
      <c r="B8" s="4" t="s">
        <v>12</v>
      </c>
      <c r="C8" s="5" t="s">
        <v>0</v>
      </c>
      <c r="D8" s="6" t="s">
        <v>13</v>
      </c>
      <c r="E8" s="6" t="s">
        <v>8</v>
      </c>
      <c r="F8" s="5" t="s">
        <v>329</v>
      </c>
      <c r="G8" s="82" t="s">
        <v>330</v>
      </c>
      <c r="H8" s="87" t="s">
        <v>40</v>
      </c>
      <c r="I8" s="83" t="s">
        <v>331</v>
      </c>
    </row>
    <row r="9" spans="1:13" ht="13.5" thickBot="1">
      <c r="A9" s="17" t="s">
        <v>3</v>
      </c>
      <c r="B9" s="4" t="s">
        <v>4</v>
      </c>
      <c r="C9" s="18" t="s">
        <v>4</v>
      </c>
      <c r="D9" s="4" t="s">
        <v>4</v>
      </c>
      <c r="E9" s="4" t="s">
        <v>4</v>
      </c>
      <c r="F9" s="29" t="s">
        <v>9</v>
      </c>
      <c r="G9" s="130">
        <v>50277.2</v>
      </c>
      <c r="H9" s="1111">
        <f>H10+H22+H34+H46+H58+H70+H82+H94+H108+H118+H128+H139+H147+H154+H156+H164+H169+H174+H182+H190+H194</f>
        <v>215788</v>
      </c>
      <c r="I9" s="30">
        <f>G9+H9</f>
        <v>266065.2</v>
      </c>
      <c r="M9" s="1112"/>
    </row>
    <row r="10" spans="1:13" ht="22.5">
      <c r="A10" s="7" t="s">
        <v>3</v>
      </c>
      <c r="B10" s="8" t="s">
        <v>332</v>
      </c>
      <c r="C10" s="9" t="s">
        <v>4</v>
      </c>
      <c r="D10" s="9" t="s">
        <v>4</v>
      </c>
      <c r="E10" s="10" t="s">
        <v>4</v>
      </c>
      <c r="F10" s="11" t="s">
        <v>333</v>
      </c>
      <c r="G10" s="12">
        <f>SUM(G11:G21)</f>
        <v>5890</v>
      </c>
      <c r="H10" s="88">
        <f>SUM(H11:H21)</f>
        <v>16203</v>
      </c>
      <c r="I10" s="13">
        <f>G10+H10</f>
        <v>22093</v>
      </c>
      <c r="M10" s="1112"/>
    </row>
    <row r="11" spans="1:13" ht="12.75">
      <c r="A11" s="31"/>
      <c r="B11" s="32"/>
      <c r="C11" s="383">
        <v>4357</v>
      </c>
      <c r="D11" s="383">
        <v>6121</v>
      </c>
      <c r="E11" s="384" t="s">
        <v>15</v>
      </c>
      <c r="F11" s="385" t="s">
        <v>334</v>
      </c>
      <c r="G11" s="60">
        <v>1190</v>
      </c>
      <c r="H11" s="36">
        <v>810</v>
      </c>
      <c r="I11" s="37">
        <f>G11+H11</f>
        <v>2000</v>
      </c>
      <c r="M11" s="1112"/>
    </row>
    <row r="12" spans="1:13" ht="12.75">
      <c r="A12" s="31"/>
      <c r="B12" s="32"/>
      <c r="C12" s="383">
        <v>4357</v>
      </c>
      <c r="D12" s="383">
        <v>6121</v>
      </c>
      <c r="E12" s="384" t="s">
        <v>335</v>
      </c>
      <c r="F12" s="385" t="s">
        <v>336</v>
      </c>
      <c r="G12" s="35">
        <v>600</v>
      </c>
      <c r="H12" s="36">
        <v>2233.95</v>
      </c>
      <c r="I12" s="37">
        <f aca="true" t="shared" si="0" ref="I12:I21">G12+H12</f>
        <v>2833.95</v>
      </c>
      <c r="M12" s="1112"/>
    </row>
    <row r="13" spans="1:13" ht="12.75">
      <c r="A13" s="283"/>
      <c r="B13" s="386"/>
      <c r="C13" s="298">
        <v>4357</v>
      </c>
      <c r="D13" s="298">
        <v>6121</v>
      </c>
      <c r="E13" s="387" t="s">
        <v>337</v>
      </c>
      <c r="F13" s="300" t="s">
        <v>338</v>
      </c>
      <c r="G13" s="35">
        <v>3400</v>
      </c>
      <c r="H13" s="36">
        <v>12659.05</v>
      </c>
      <c r="I13" s="37">
        <f t="shared" si="0"/>
        <v>16059.05</v>
      </c>
      <c r="M13" s="1112"/>
    </row>
    <row r="14" spans="1:13" ht="12.75">
      <c r="A14" s="283"/>
      <c r="B14" s="386"/>
      <c r="C14" s="298">
        <v>4357</v>
      </c>
      <c r="D14" s="298">
        <v>6130</v>
      </c>
      <c r="E14" s="387" t="s">
        <v>15</v>
      </c>
      <c r="F14" s="300" t="s">
        <v>339</v>
      </c>
      <c r="G14" s="35">
        <v>100</v>
      </c>
      <c r="H14" s="36">
        <v>0</v>
      </c>
      <c r="I14" s="37">
        <f t="shared" si="0"/>
        <v>100</v>
      </c>
      <c r="M14" s="1112"/>
    </row>
    <row r="15" spans="1:13" ht="12.75">
      <c r="A15" s="283"/>
      <c r="B15" s="386"/>
      <c r="C15" s="298">
        <v>4357</v>
      </c>
      <c r="D15" s="298">
        <v>6130</v>
      </c>
      <c r="E15" s="387" t="s">
        <v>335</v>
      </c>
      <c r="F15" s="300" t="s">
        <v>339</v>
      </c>
      <c r="G15" s="35">
        <v>60</v>
      </c>
      <c r="H15" s="36">
        <v>0</v>
      </c>
      <c r="I15" s="37">
        <f t="shared" si="0"/>
        <v>60</v>
      </c>
      <c r="M15" s="1112"/>
    </row>
    <row r="16" spans="1:13" ht="12.75">
      <c r="A16" s="283"/>
      <c r="B16" s="386"/>
      <c r="C16" s="298">
        <v>4357</v>
      </c>
      <c r="D16" s="298">
        <v>6130</v>
      </c>
      <c r="E16" s="387" t="s">
        <v>337</v>
      </c>
      <c r="F16" s="300" t="s">
        <v>339</v>
      </c>
      <c r="G16" s="35">
        <v>340</v>
      </c>
      <c r="H16" s="36">
        <v>0</v>
      </c>
      <c r="I16" s="37">
        <f t="shared" si="0"/>
        <v>340</v>
      </c>
      <c r="M16" s="1112"/>
    </row>
    <row r="17" spans="1:13" ht="12.75">
      <c r="A17" s="283"/>
      <c r="B17" s="388"/>
      <c r="C17" s="298">
        <v>4357</v>
      </c>
      <c r="D17" s="298">
        <v>5137</v>
      </c>
      <c r="E17" s="387" t="s">
        <v>340</v>
      </c>
      <c r="F17" s="385" t="s">
        <v>210</v>
      </c>
      <c r="G17" s="389">
        <v>0</v>
      </c>
      <c r="H17" s="36">
        <v>7.5</v>
      </c>
      <c r="I17" s="37">
        <f t="shared" si="0"/>
        <v>7.5</v>
      </c>
      <c r="M17" s="1112"/>
    </row>
    <row r="18" spans="1:13" ht="12.75">
      <c r="A18" s="283"/>
      <c r="B18" s="388"/>
      <c r="C18" s="298">
        <v>4357</v>
      </c>
      <c r="D18" s="298">
        <v>5137</v>
      </c>
      <c r="E18" s="390" t="s">
        <v>341</v>
      </c>
      <c r="F18" s="385" t="s">
        <v>210</v>
      </c>
      <c r="G18" s="389">
        <v>0</v>
      </c>
      <c r="H18" s="36">
        <v>42.5</v>
      </c>
      <c r="I18" s="37">
        <f t="shared" si="0"/>
        <v>42.5</v>
      </c>
      <c r="M18" s="1112"/>
    </row>
    <row r="19" spans="1:13" ht="12.75">
      <c r="A19" s="283"/>
      <c r="B19" s="388"/>
      <c r="C19" s="383">
        <v>4357</v>
      </c>
      <c r="D19" s="383">
        <v>5169</v>
      </c>
      <c r="E19" s="384" t="s">
        <v>15</v>
      </c>
      <c r="F19" s="300" t="s">
        <v>5</v>
      </c>
      <c r="G19" s="389">
        <v>50</v>
      </c>
      <c r="H19" s="35">
        <v>0</v>
      </c>
      <c r="I19" s="37">
        <f t="shared" si="0"/>
        <v>50</v>
      </c>
      <c r="M19" s="1112"/>
    </row>
    <row r="20" spans="1:13" ht="12.75">
      <c r="A20" s="31"/>
      <c r="B20" s="391"/>
      <c r="C20" s="383">
        <v>4357</v>
      </c>
      <c r="D20" s="383">
        <v>5169</v>
      </c>
      <c r="E20" s="390" t="s">
        <v>340</v>
      </c>
      <c r="F20" s="385" t="s">
        <v>5</v>
      </c>
      <c r="G20" s="36">
        <v>22.5</v>
      </c>
      <c r="H20" s="36">
        <v>67.5</v>
      </c>
      <c r="I20" s="37">
        <f t="shared" si="0"/>
        <v>90</v>
      </c>
      <c r="M20" s="1112"/>
    </row>
    <row r="21" spans="1:13" ht="13.5" thickBot="1">
      <c r="A21" s="41"/>
      <c r="B21" s="42"/>
      <c r="C21" s="392">
        <v>4357</v>
      </c>
      <c r="D21" s="392">
        <v>5169</v>
      </c>
      <c r="E21" s="393" t="s">
        <v>341</v>
      </c>
      <c r="F21" s="394" t="s">
        <v>5</v>
      </c>
      <c r="G21" s="395">
        <v>127.5</v>
      </c>
      <c r="H21" s="43">
        <v>382.5</v>
      </c>
      <c r="I21" s="37">
        <f t="shared" si="0"/>
        <v>510</v>
      </c>
      <c r="M21" s="1112"/>
    </row>
    <row r="22" spans="1:13" ht="22.5">
      <c r="A22" s="44" t="s">
        <v>3</v>
      </c>
      <c r="B22" s="45" t="s">
        <v>342</v>
      </c>
      <c r="C22" s="46" t="s">
        <v>4</v>
      </c>
      <c r="D22" s="46" t="s">
        <v>4</v>
      </c>
      <c r="E22" s="47" t="s">
        <v>4</v>
      </c>
      <c r="F22" s="48" t="s">
        <v>343</v>
      </c>
      <c r="G22" s="49">
        <f>SUM(G23:G33)</f>
        <v>1860</v>
      </c>
      <c r="H22" s="89">
        <f>SUM(H23:H33)</f>
        <v>2810</v>
      </c>
      <c r="I22" s="50">
        <f>G22+H22</f>
        <v>4670</v>
      </c>
      <c r="M22" s="1112"/>
    </row>
    <row r="23" spans="1:13" ht="12.75">
      <c r="A23" s="163"/>
      <c r="B23" s="32"/>
      <c r="C23" s="383">
        <v>4357</v>
      </c>
      <c r="D23" s="383">
        <v>6121</v>
      </c>
      <c r="E23" s="384" t="s">
        <v>15</v>
      </c>
      <c r="F23" s="385" t="s">
        <v>334</v>
      </c>
      <c r="G23" s="261">
        <v>500</v>
      </c>
      <c r="H23" s="296">
        <v>500</v>
      </c>
      <c r="I23" s="263">
        <f aca="true" t="shared" si="1" ref="I23:I87">G23+H23</f>
        <v>1000</v>
      </c>
      <c r="M23" s="1112"/>
    </row>
    <row r="24" spans="1:13" ht="12.75">
      <c r="A24" s="163"/>
      <c r="B24" s="32"/>
      <c r="C24" s="383">
        <v>4357</v>
      </c>
      <c r="D24" s="383">
        <v>6121</v>
      </c>
      <c r="E24" s="384" t="s">
        <v>335</v>
      </c>
      <c r="F24" s="385" t="s">
        <v>336</v>
      </c>
      <c r="G24" s="261">
        <v>150</v>
      </c>
      <c r="H24" s="296">
        <v>285</v>
      </c>
      <c r="I24" s="263">
        <f t="shared" si="1"/>
        <v>435</v>
      </c>
      <c r="M24" s="1112"/>
    </row>
    <row r="25" spans="1:13" ht="12.75">
      <c r="A25" s="163"/>
      <c r="B25" s="386"/>
      <c r="C25" s="298">
        <v>4357</v>
      </c>
      <c r="D25" s="298">
        <v>6121</v>
      </c>
      <c r="E25" s="387" t="s">
        <v>337</v>
      </c>
      <c r="F25" s="300" t="s">
        <v>338</v>
      </c>
      <c r="G25" s="261">
        <v>850</v>
      </c>
      <c r="H25" s="296">
        <v>1615</v>
      </c>
      <c r="I25" s="263">
        <f t="shared" si="1"/>
        <v>2465</v>
      </c>
      <c r="M25" s="1112"/>
    </row>
    <row r="26" spans="1:13" ht="12.75">
      <c r="A26" s="163"/>
      <c r="B26" s="386"/>
      <c r="C26" s="298">
        <v>4357</v>
      </c>
      <c r="D26" s="298">
        <v>6130</v>
      </c>
      <c r="E26" s="387" t="s">
        <v>15</v>
      </c>
      <c r="F26" s="300" t="s">
        <v>339</v>
      </c>
      <c r="G26" s="261">
        <v>70</v>
      </c>
      <c r="H26" s="296">
        <v>70</v>
      </c>
      <c r="I26" s="263">
        <f t="shared" si="1"/>
        <v>140</v>
      </c>
      <c r="M26" s="1112"/>
    </row>
    <row r="27" spans="1:13" ht="12.75">
      <c r="A27" s="31"/>
      <c r="B27" s="386"/>
      <c r="C27" s="298">
        <v>4357</v>
      </c>
      <c r="D27" s="298">
        <v>6130</v>
      </c>
      <c r="E27" s="387" t="s">
        <v>335</v>
      </c>
      <c r="F27" s="300" t="s">
        <v>339</v>
      </c>
      <c r="G27" s="60">
        <v>19.5</v>
      </c>
      <c r="H27" s="296">
        <v>19.5</v>
      </c>
      <c r="I27" s="37">
        <f t="shared" si="1"/>
        <v>39</v>
      </c>
      <c r="M27" s="1112"/>
    </row>
    <row r="28" spans="1:13" ht="12.75">
      <c r="A28" s="31"/>
      <c r="B28" s="386"/>
      <c r="C28" s="298">
        <v>4357</v>
      </c>
      <c r="D28" s="298">
        <v>6130</v>
      </c>
      <c r="E28" s="387" t="s">
        <v>337</v>
      </c>
      <c r="F28" s="300" t="s">
        <v>339</v>
      </c>
      <c r="G28" s="35">
        <v>110.5</v>
      </c>
      <c r="H28" s="296">
        <v>110.5</v>
      </c>
      <c r="I28" s="75">
        <f t="shared" si="1"/>
        <v>221</v>
      </c>
      <c r="M28" s="1112"/>
    </row>
    <row r="29" spans="1:13" ht="12.75">
      <c r="A29" s="283"/>
      <c r="B29" s="388"/>
      <c r="C29" s="298">
        <v>4357</v>
      </c>
      <c r="D29" s="298">
        <v>5169</v>
      </c>
      <c r="E29" s="396" t="s">
        <v>15</v>
      </c>
      <c r="F29" s="300" t="s">
        <v>5</v>
      </c>
      <c r="G29" s="35">
        <v>40</v>
      </c>
      <c r="H29" s="397">
        <v>40</v>
      </c>
      <c r="I29" s="75">
        <f t="shared" si="1"/>
        <v>80</v>
      </c>
      <c r="M29" s="1112"/>
    </row>
    <row r="30" spans="1:13" ht="12.75">
      <c r="A30" s="31"/>
      <c r="B30" s="32"/>
      <c r="C30" s="298">
        <v>4357</v>
      </c>
      <c r="D30" s="298">
        <v>5137</v>
      </c>
      <c r="E30" s="387" t="s">
        <v>340</v>
      </c>
      <c r="F30" s="385" t="s">
        <v>210</v>
      </c>
      <c r="G30" s="35">
        <v>0</v>
      </c>
      <c r="H30" s="296">
        <v>7.5</v>
      </c>
      <c r="I30" s="75">
        <f t="shared" si="1"/>
        <v>7.5</v>
      </c>
      <c r="M30" s="1112"/>
    </row>
    <row r="31" spans="1:13" ht="12.75">
      <c r="A31" s="31"/>
      <c r="B31" s="32"/>
      <c r="C31" s="298">
        <v>4357</v>
      </c>
      <c r="D31" s="298">
        <v>5137</v>
      </c>
      <c r="E31" s="390" t="s">
        <v>341</v>
      </c>
      <c r="F31" s="385" t="s">
        <v>210</v>
      </c>
      <c r="G31" s="35">
        <v>0</v>
      </c>
      <c r="H31" s="296">
        <v>42.5</v>
      </c>
      <c r="I31" s="75">
        <f t="shared" si="1"/>
        <v>42.5</v>
      </c>
      <c r="M31" s="1112"/>
    </row>
    <row r="32" spans="1:13" ht="12.75">
      <c r="A32" s="31"/>
      <c r="B32" s="391"/>
      <c r="C32" s="383">
        <v>4357</v>
      </c>
      <c r="D32" s="383">
        <v>5169</v>
      </c>
      <c r="E32" s="390" t="s">
        <v>340</v>
      </c>
      <c r="F32" s="385" t="s">
        <v>5</v>
      </c>
      <c r="G32" s="398">
        <v>18</v>
      </c>
      <c r="H32" s="296">
        <v>18</v>
      </c>
      <c r="I32" s="399">
        <f t="shared" si="1"/>
        <v>36</v>
      </c>
      <c r="M32" s="1112"/>
    </row>
    <row r="33" spans="1:13" ht="13.5" thickBot="1">
      <c r="A33" s="400"/>
      <c r="B33" s="42"/>
      <c r="C33" s="392">
        <v>4357</v>
      </c>
      <c r="D33" s="392">
        <v>5169</v>
      </c>
      <c r="E33" s="393" t="s">
        <v>341</v>
      </c>
      <c r="F33" s="394" t="s">
        <v>5</v>
      </c>
      <c r="G33" s="58">
        <v>102</v>
      </c>
      <c r="H33" s="401">
        <v>102</v>
      </c>
      <c r="I33" s="76">
        <f t="shared" si="1"/>
        <v>204</v>
      </c>
      <c r="M33" s="1112"/>
    </row>
    <row r="34" spans="1:13" ht="22.5">
      <c r="A34" s="44" t="s">
        <v>3</v>
      </c>
      <c r="B34" s="45" t="s">
        <v>344</v>
      </c>
      <c r="C34" s="46" t="s">
        <v>4</v>
      </c>
      <c r="D34" s="46" t="s">
        <v>4</v>
      </c>
      <c r="E34" s="47" t="s">
        <v>4</v>
      </c>
      <c r="F34" s="48" t="s">
        <v>345</v>
      </c>
      <c r="G34" s="49">
        <f>SUM(G35:G45)</f>
        <v>2000</v>
      </c>
      <c r="H34" s="89">
        <f>SUM(H35:H45)</f>
        <v>2630</v>
      </c>
      <c r="I34" s="50">
        <f>G34+H34</f>
        <v>4630</v>
      </c>
      <c r="M34" s="1112"/>
    </row>
    <row r="35" spans="1:13" ht="12.75">
      <c r="A35" s="163"/>
      <c r="B35" s="32"/>
      <c r="C35" s="383">
        <v>4357</v>
      </c>
      <c r="D35" s="383">
        <v>6121</v>
      </c>
      <c r="E35" s="384" t="s">
        <v>15</v>
      </c>
      <c r="F35" s="385" t="s">
        <v>334</v>
      </c>
      <c r="G35" s="261">
        <v>500</v>
      </c>
      <c r="H35" s="296">
        <v>1200</v>
      </c>
      <c r="I35" s="263">
        <f t="shared" si="1"/>
        <v>1700</v>
      </c>
      <c r="M35" s="1112"/>
    </row>
    <row r="36" spans="1:13" ht="12.75">
      <c r="A36" s="163"/>
      <c r="B36" s="32"/>
      <c r="C36" s="383">
        <v>4357</v>
      </c>
      <c r="D36" s="383">
        <v>6121</v>
      </c>
      <c r="E36" s="384" t="s">
        <v>335</v>
      </c>
      <c r="F36" s="385" t="s">
        <v>336</v>
      </c>
      <c r="G36" s="261">
        <v>150</v>
      </c>
      <c r="H36" s="296">
        <v>212.25</v>
      </c>
      <c r="I36" s="263">
        <f t="shared" si="1"/>
        <v>362.25</v>
      </c>
      <c r="M36" s="1112"/>
    </row>
    <row r="37" spans="1:13" ht="12.75">
      <c r="A37" s="163"/>
      <c r="B37" s="386"/>
      <c r="C37" s="298">
        <v>4357</v>
      </c>
      <c r="D37" s="298">
        <v>6121</v>
      </c>
      <c r="E37" s="387" t="s">
        <v>337</v>
      </c>
      <c r="F37" s="300" t="s">
        <v>338</v>
      </c>
      <c r="G37" s="261">
        <v>850</v>
      </c>
      <c r="H37" s="296">
        <v>1202.75</v>
      </c>
      <c r="I37" s="263">
        <f t="shared" si="1"/>
        <v>2052.75</v>
      </c>
      <c r="M37" s="1112"/>
    </row>
    <row r="38" spans="1:13" ht="12.75">
      <c r="A38" s="163"/>
      <c r="B38" s="386"/>
      <c r="C38" s="298">
        <v>4357</v>
      </c>
      <c r="D38" s="298">
        <v>6130</v>
      </c>
      <c r="E38" s="387" t="s">
        <v>15</v>
      </c>
      <c r="F38" s="300" t="s">
        <v>339</v>
      </c>
      <c r="G38" s="261">
        <v>50</v>
      </c>
      <c r="H38" s="296">
        <v>0</v>
      </c>
      <c r="I38" s="263">
        <f t="shared" si="1"/>
        <v>50</v>
      </c>
      <c r="M38" s="1112"/>
    </row>
    <row r="39" spans="1:13" ht="12.75">
      <c r="A39" s="31"/>
      <c r="B39" s="386"/>
      <c r="C39" s="298">
        <v>4357</v>
      </c>
      <c r="D39" s="298">
        <v>6130</v>
      </c>
      <c r="E39" s="387" t="s">
        <v>335</v>
      </c>
      <c r="F39" s="300" t="s">
        <v>339</v>
      </c>
      <c r="G39" s="60">
        <v>22.5</v>
      </c>
      <c r="H39" s="296">
        <v>0</v>
      </c>
      <c r="I39" s="263">
        <f t="shared" si="1"/>
        <v>22.5</v>
      </c>
      <c r="M39" s="1112"/>
    </row>
    <row r="40" spans="1:13" ht="12.75">
      <c r="A40" s="31"/>
      <c r="B40" s="386"/>
      <c r="C40" s="298">
        <v>4357</v>
      </c>
      <c r="D40" s="298">
        <v>6130</v>
      </c>
      <c r="E40" s="387" t="s">
        <v>337</v>
      </c>
      <c r="F40" s="300" t="s">
        <v>339</v>
      </c>
      <c r="G40" s="35">
        <v>127.5</v>
      </c>
      <c r="H40" s="296">
        <v>0</v>
      </c>
      <c r="I40" s="263">
        <f t="shared" si="1"/>
        <v>127.5</v>
      </c>
      <c r="M40" s="1112"/>
    </row>
    <row r="41" spans="1:13" ht="12.75">
      <c r="A41" s="81"/>
      <c r="B41" s="32"/>
      <c r="C41" s="298">
        <v>4357</v>
      </c>
      <c r="D41" s="298">
        <v>5137</v>
      </c>
      <c r="E41" s="387" t="s">
        <v>340</v>
      </c>
      <c r="F41" s="385" t="s">
        <v>210</v>
      </c>
      <c r="G41" s="35">
        <v>0</v>
      </c>
      <c r="H41" s="296">
        <v>2.25</v>
      </c>
      <c r="I41" s="263">
        <f t="shared" si="1"/>
        <v>2.25</v>
      </c>
      <c r="M41" s="1112"/>
    </row>
    <row r="42" spans="1:13" ht="12.75">
      <c r="A42" s="81"/>
      <c r="B42" s="32"/>
      <c r="C42" s="298">
        <v>4357</v>
      </c>
      <c r="D42" s="298">
        <v>5137</v>
      </c>
      <c r="E42" s="390" t="s">
        <v>341</v>
      </c>
      <c r="F42" s="385" t="s">
        <v>210</v>
      </c>
      <c r="G42" s="35">
        <v>0</v>
      </c>
      <c r="H42" s="296">
        <v>12.75</v>
      </c>
      <c r="I42" s="263">
        <f t="shared" si="1"/>
        <v>12.75</v>
      </c>
      <c r="M42" s="1112"/>
    </row>
    <row r="43" spans="1:13" ht="12.75">
      <c r="A43" s="81"/>
      <c r="B43" s="32"/>
      <c r="C43" s="383">
        <v>4357</v>
      </c>
      <c r="D43" s="298">
        <v>5169</v>
      </c>
      <c r="E43" s="384" t="s">
        <v>15</v>
      </c>
      <c r="F43" s="300" t="s">
        <v>5</v>
      </c>
      <c r="G43" s="35">
        <v>70</v>
      </c>
      <c r="H43" s="397">
        <v>0</v>
      </c>
      <c r="I43" s="263">
        <f t="shared" si="1"/>
        <v>70</v>
      </c>
      <c r="M43" s="1112"/>
    </row>
    <row r="44" spans="1:13" ht="12.75">
      <c r="A44" s="283"/>
      <c r="B44" s="386"/>
      <c r="C44" s="298">
        <v>4357</v>
      </c>
      <c r="D44" s="298">
        <v>5169</v>
      </c>
      <c r="E44" s="387" t="s">
        <v>340</v>
      </c>
      <c r="F44" s="300" t="s">
        <v>5</v>
      </c>
      <c r="G44" s="398">
        <v>34.5</v>
      </c>
      <c r="H44" s="296">
        <v>0</v>
      </c>
      <c r="I44" s="263">
        <f t="shared" si="1"/>
        <v>34.5</v>
      </c>
      <c r="M44" s="1112"/>
    </row>
    <row r="45" spans="1:13" ht="13.5" thickBot="1">
      <c r="A45" s="41"/>
      <c r="B45" s="42"/>
      <c r="C45" s="304">
        <v>4357</v>
      </c>
      <c r="D45" s="392">
        <v>5169</v>
      </c>
      <c r="E45" s="393" t="s">
        <v>341</v>
      </c>
      <c r="F45" s="394" t="s">
        <v>5</v>
      </c>
      <c r="G45" s="58">
        <v>195.5</v>
      </c>
      <c r="H45" s="402">
        <v>0</v>
      </c>
      <c r="I45" s="263">
        <f t="shared" si="1"/>
        <v>195.5</v>
      </c>
      <c r="M45" s="1112"/>
    </row>
    <row r="46" spans="1:13" ht="22.5">
      <c r="A46" s="44" t="s">
        <v>3</v>
      </c>
      <c r="B46" s="45" t="s">
        <v>346</v>
      </c>
      <c r="C46" s="46" t="s">
        <v>4</v>
      </c>
      <c r="D46" s="46" t="s">
        <v>4</v>
      </c>
      <c r="E46" s="47" t="s">
        <v>4</v>
      </c>
      <c r="F46" s="48" t="s">
        <v>347</v>
      </c>
      <c r="G46" s="49">
        <f>SUM(G47:G57)</f>
        <v>4113</v>
      </c>
      <c r="H46" s="89">
        <f>SUM(H47:H57)</f>
        <v>8037</v>
      </c>
      <c r="I46" s="50">
        <f>G46+H46</f>
        <v>12150</v>
      </c>
      <c r="M46" s="1112"/>
    </row>
    <row r="47" spans="1:13" ht="12.75">
      <c r="A47" s="163"/>
      <c r="B47" s="32"/>
      <c r="C47" s="383">
        <v>4357</v>
      </c>
      <c r="D47" s="383">
        <v>6121</v>
      </c>
      <c r="E47" s="384" t="s">
        <v>15</v>
      </c>
      <c r="F47" s="385" t="s">
        <v>334</v>
      </c>
      <c r="G47" s="261">
        <v>313</v>
      </c>
      <c r="H47" s="296">
        <v>5937</v>
      </c>
      <c r="I47" s="263">
        <f t="shared" si="1"/>
        <v>6250</v>
      </c>
      <c r="M47" s="1112"/>
    </row>
    <row r="48" spans="1:13" ht="12.75">
      <c r="A48" s="163"/>
      <c r="B48" s="32"/>
      <c r="C48" s="383">
        <v>4357</v>
      </c>
      <c r="D48" s="383">
        <v>6121</v>
      </c>
      <c r="E48" s="384" t="s">
        <v>335</v>
      </c>
      <c r="F48" s="385" t="s">
        <v>336</v>
      </c>
      <c r="G48" s="261">
        <v>450</v>
      </c>
      <c r="H48" s="296">
        <v>300</v>
      </c>
      <c r="I48" s="263">
        <f t="shared" si="1"/>
        <v>750</v>
      </c>
      <c r="M48" s="1112"/>
    </row>
    <row r="49" spans="1:13" ht="12.75">
      <c r="A49" s="163"/>
      <c r="B49" s="386"/>
      <c r="C49" s="298">
        <v>4357</v>
      </c>
      <c r="D49" s="298">
        <v>6121</v>
      </c>
      <c r="E49" s="387" t="s">
        <v>337</v>
      </c>
      <c r="F49" s="300" t="s">
        <v>338</v>
      </c>
      <c r="G49" s="261">
        <v>2550</v>
      </c>
      <c r="H49" s="296">
        <v>1700</v>
      </c>
      <c r="I49" s="263">
        <f t="shared" si="1"/>
        <v>4250</v>
      </c>
      <c r="M49" s="1112"/>
    </row>
    <row r="50" spans="1:13" ht="12.75">
      <c r="A50" s="163"/>
      <c r="B50" s="386"/>
      <c r="C50" s="298">
        <v>4357</v>
      </c>
      <c r="D50" s="298">
        <v>6130</v>
      </c>
      <c r="E50" s="387" t="s">
        <v>15</v>
      </c>
      <c r="F50" s="300" t="s">
        <v>339</v>
      </c>
      <c r="G50" s="261">
        <v>100</v>
      </c>
      <c r="H50" s="296">
        <v>0</v>
      </c>
      <c r="I50" s="263">
        <f t="shared" si="1"/>
        <v>100</v>
      </c>
      <c r="M50" s="1112"/>
    </row>
    <row r="51" spans="1:13" ht="12.75">
      <c r="A51" s="31"/>
      <c r="B51" s="386"/>
      <c r="C51" s="298">
        <v>4357</v>
      </c>
      <c r="D51" s="298">
        <v>6130</v>
      </c>
      <c r="E51" s="387" t="s">
        <v>335</v>
      </c>
      <c r="F51" s="300" t="s">
        <v>339</v>
      </c>
      <c r="G51" s="60">
        <v>60</v>
      </c>
      <c r="H51" s="296">
        <v>0</v>
      </c>
      <c r="I51" s="263">
        <f t="shared" si="1"/>
        <v>60</v>
      </c>
      <c r="M51" s="1112"/>
    </row>
    <row r="52" spans="1:13" ht="12.75">
      <c r="A52" s="31"/>
      <c r="B52" s="386"/>
      <c r="C52" s="298">
        <v>4357</v>
      </c>
      <c r="D52" s="298">
        <v>6130</v>
      </c>
      <c r="E52" s="387" t="s">
        <v>337</v>
      </c>
      <c r="F52" s="300" t="s">
        <v>339</v>
      </c>
      <c r="G52" s="35">
        <v>340</v>
      </c>
      <c r="H52" s="296">
        <v>0</v>
      </c>
      <c r="I52" s="263">
        <f t="shared" si="1"/>
        <v>340</v>
      </c>
      <c r="M52" s="1112"/>
    </row>
    <row r="53" spans="1:13" ht="12.75">
      <c r="A53" s="283"/>
      <c r="B53" s="32"/>
      <c r="C53" s="383">
        <v>4357</v>
      </c>
      <c r="D53" s="383">
        <v>5169</v>
      </c>
      <c r="E53" s="384" t="s">
        <v>15</v>
      </c>
      <c r="F53" s="300" t="s">
        <v>5</v>
      </c>
      <c r="G53" s="35">
        <v>70</v>
      </c>
      <c r="H53" s="296">
        <v>0</v>
      </c>
      <c r="I53" s="263">
        <f t="shared" si="1"/>
        <v>70</v>
      </c>
      <c r="M53" s="1112"/>
    </row>
    <row r="54" spans="1:13" ht="12.75">
      <c r="A54" s="283"/>
      <c r="B54" s="32"/>
      <c r="C54" s="298">
        <v>4357</v>
      </c>
      <c r="D54" s="298">
        <v>5137</v>
      </c>
      <c r="E54" s="387" t="s">
        <v>340</v>
      </c>
      <c r="F54" s="385" t="s">
        <v>210</v>
      </c>
      <c r="G54" s="35">
        <v>0</v>
      </c>
      <c r="H54" s="296">
        <v>15</v>
      </c>
      <c r="I54" s="263">
        <f t="shared" si="1"/>
        <v>15</v>
      </c>
      <c r="M54" s="1112"/>
    </row>
    <row r="55" spans="1:13" ht="12.75">
      <c r="A55" s="283"/>
      <c r="B55" s="32"/>
      <c r="C55" s="298">
        <v>4357</v>
      </c>
      <c r="D55" s="298">
        <v>5137</v>
      </c>
      <c r="E55" s="390" t="s">
        <v>341</v>
      </c>
      <c r="F55" s="385" t="s">
        <v>210</v>
      </c>
      <c r="G55" s="35">
        <v>0</v>
      </c>
      <c r="H55" s="296">
        <v>85</v>
      </c>
      <c r="I55" s="263">
        <f t="shared" si="1"/>
        <v>85</v>
      </c>
      <c r="M55" s="1112"/>
    </row>
    <row r="56" spans="1:13" ht="12.75">
      <c r="A56" s="283"/>
      <c r="B56" s="386"/>
      <c r="C56" s="298">
        <v>4357</v>
      </c>
      <c r="D56" s="298">
        <v>5169</v>
      </c>
      <c r="E56" s="387" t="s">
        <v>340</v>
      </c>
      <c r="F56" s="300" t="s">
        <v>5</v>
      </c>
      <c r="G56" s="398">
        <v>34.5</v>
      </c>
      <c r="H56" s="296">
        <v>0</v>
      </c>
      <c r="I56" s="263">
        <f t="shared" si="1"/>
        <v>34.5</v>
      </c>
      <c r="M56" s="1112"/>
    </row>
    <row r="57" spans="1:13" ht="13.5" thickBot="1">
      <c r="A57" s="41"/>
      <c r="B57" s="42"/>
      <c r="C57" s="304">
        <v>4357</v>
      </c>
      <c r="D57" s="304">
        <v>5169</v>
      </c>
      <c r="E57" s="393" t="s">
        <v>341</v>
      </c>
      <c r="F57" s="394" t="s">
        <v>5</v>
      </c>
      <c r="G57" s="58">
        <v>195.5</v>
      </c>
      <c r="H57" s="401">
        <v>0</v>
      </c>
      <c r="I57" s="263">
        <f t="shared" si="1"/>
        <v>195.5</v>
      </c>
      <c r="M57" s="1112"/>
    </row>
    <row r="58" spans="1:13" ht="22.5">
      <c r="A58" s="403" t="s">
        <v>3</v>
      </c>
      <c r="B58" s="404" t="s">
        <v>348</v>
      </c>
      <c r="C58" s="46" t="s">
        <v>4</v>
      </c>
      <c r="D58" s="46" t="s">
        <v>4</v>
      </c>
      <c r="E58" s="47" t="s">
        <v>4</v>
      </c>
      <c r="F58" s="48" t="s">
        <v>349</v>
      </c>
      <c r="G58" s="49">
        <f>SUM(G59:G69)</f>
        <v>2745</v>
      </c>
      <c r="H58" s="89">
        <f>SUM(H59:H69)</f>
        <v>4615</v>
      </c>
      <c r="I58" s="50">
        <f>G58+H58</f>
        <v>7360</v>
      </c>
      <c r="M58" s="1112"/>
    </row>
    <row r="59" spans="1:13" ht="12.75">
      <c r="A59" s="405"/>
      <c r="B59" s="391"/>
      <c r="C59" s="383">
        <v>4357</v>
      </c>
      <c r="D59" s="383">
        <v>6121</v>
      </c>
      <c r="E59" s="384" t="s">
        <v>15</v>
      </c>
      <c r="F59" s="385" t="s">
        <v>334</v>
      </c>
      <c r="G59" s="261">
        <v>500</v>
      </c>
      <c r="H59" s="296">
        <v>200</v>
      </c>
      <c r="I59" s="263">
        <f t="shared" si="1"/>
        <v>700</v>
      </c>
      <c r="M59" s="1112"/>
    </row>
    <row r="60" spans="1:13" ht="12.75">
      <c r="A60" s="405"/>
      <c r="B60" s="391"/>
      <c r="C60" s="383">
        <v>4357</v>
      </c>
      <c r="D60" s="383">
        <v>6121</v>
      </c>
      <c r="E60" s="384" t="s">
        <v>335</v>
      </c>
      <c r="F60" s="385" t="s">
        <v>336</v>
      </c>
      <c r="G60" s="261">
        <v>225</v>
      </c>
      <c r="H60" s="296">
        <v>587.25</v>
      </c>
      <c r="I60" s="263">
        <f t="shared" si="1"/>
        <v>812.25</v>
      </c>
      <c r="M60" s="1112"/>
    </row>
    <row r="61" spans="1:13" ht="12.75">
      <c r="A61" s="405"/>
      <c r="B61" s="386"/>
      <c r="C61" s="298">
        <v>4357</v>
      </c>
      <c r="D61" s="298">
        <v>6121</v>
      </c>
      <c r="E61" s="387" t="s">
        <v>337</v>
      </c>
      <c r="F61" s="300" t="s">
        <v>338</v>
      </c>
      <c r="G61" s="261">
        <v>1275</v>
      </c>
      <c r="H61" s="296">
        <v>3327.75</v>
      </c>
      <c r="I61" s="263">
        <f t="shared" si="1"/>
        <v>4602.75</v>
      </c>
      <c r="M61" s="1112"/>
    </row>
    <row r="62" spans="1:13" ht="12" customHeight="1">
      <c r="A62" s="405"/>
      <c r="B62" s="386"/>
      <c r="C62" s="298">
        <v>4357</v>
      </c>
      <c r="D62" s="298">
        <v>6130</v>
      </c>
      <c r="E62" s="387" t="s">
        <v>15</v>
      </c>
      <c r="F62" s="300" t="s">
        <v>339</v>
      </c>
      <c r="G62" s="261">
        <v>100</v>
      </c>
      <c r="H62" s="296">
        <v>0</v>
      </c>
      <c r="I62" s="263">
        <f t="shared" si="1"/>
        <v>100</v>
      </c>
      <c r="M62" s="1112"/>
    </row>
    <row r="63" spans="1:13" ht="12.75">
      <c r="A63" s="406"/>
      <c r="B63" s="386"/>
      <c r="C63" s="298">
        <v>4357</v>
      </c>
      <c r="D63" s="298">
        <v>6130</v>
      </c>
      <c r="E63" s="387" t="s">
        <v>335</v>
      </c>
      <c r="F63" s="300" t="s">
        <v>339</v>
      </c>
      <c r="G63" s="60">
        <v>60</v>
      </c>
      <c r="H63" s="296">
        <v>0</v>
      </c>
      <c r="I63" s="263">
        <f t="shared" si="1"/>
        <v>60</v>
      </c>
      <c r="M63" s="1112"/>
    </row>
    <row r="64" spans="1:13" ht="12.75">
      <c r="A64" s="406"/>
      <c r="B64" s="386"/>
      <c r="C64" s="298">
        <v>4357</v>
      </c>
      <c r="D64" s="298">
        <v>6130</v>
      </c>
      <c r="E64" s="387" t="s">
        <v>337</v>
      </c>
      <c r="F64" s="300" t="s">
        <v>339</v>
      </c>
      <c r="G64" s="35">
        <v>340</v>
      </c>
      <c r="H64" s="296">
        <v>0</v>
      </c>
      <c r="I64" s="263">
        <f t="shared" si="1"/>
        <v>340</v>
      </c>
      <c r="M64" s="1112"/>
    </row>
    <row r="65" spans="1:13" ht="12.75">
      <c r="A65" s="407"/>
      <c r="B65" s="391"/>
      <c r="C65" s="298">
        <v>4357</v>
      </c>
      <c r="D65" s="298">
        <v>5169</v>
      </c>
      <c r="E65" s="384" t="s">
        <v>15</v>
      </c>
      <c r="F65" s="300" t="s">
        <v>5</v>
      </c>
      <c r="G65" s="35">
        <v>75</v>
      </c>
      <c r="H65" s="296">
        <v>0</v>
      </c>
      <c r="I65" s="263">
        <f t="shared" si="1"/>
        <v>75</v>
      </c>
      <c r="M65" s="1112"/>
    </row>
    <row r="66" spans="1:13" ht="12.75">
      <c r="A66" s="407"/>
      <c r="B66" s="391"/>
      <c r="C66" s="298">
        <v>4357</v>
      </c>
      <c r="D66" s="298">
        <v>5137</v>
      </c>
      <c r="E66" s="387" t="s">
        <v>340</v>
      </c>
      <c r="F66" s="385" t="s">
        <v>210</v>
      </c>
      <c r="G66" s="408">
        <v>0</v>
      </c>
      <c r="H66" s="296">
        <v>7.5</v>
      </c>
      <c r="I66" s="263">
        <f t="shared" si="1"/>
        <v>7.5</v>
      </c>
      <c r="M66" s="1112"/>
    </row>
    <row r="67" spans="1:13" ht="12.75">
      <c r="A67" s="407"/>
      <c r="B67" s="391"/>
      <c r="C67" s="298">
        <v>4357</v>
      </c>
      <c r="D67" s="298">
        <v>5137</v>
      </c>
      <c r="E67" s="390" t="s">
        <v>341</v>
      </c>
      <c r="F67" s="385" t="s">
        <v>210</v>
      </c>
      <c r="G67" s="408">
        <v>0</v>
      </c>
      <c r="H67" s="296">
        <v>42.5</v>
      </c>
      <c r="I67" s="263">
        <f t="shared" si="1"/>
        <v>42.5</v>
      </c>
      <c r="M67" s="1112"/>
    </row>
    <row r="68" spans="1:13" ht="12.75">
      <c r="A68" s="407"/>
      <c r="B68" s="386"/>
      <c r="C68" s="298">
        <v>4357</v>
      </c>
      <c r="D68" s="298">
        <v>5169</v>
      </c>
      <c r="E68" s="387" t="s">
        <v>340</v>
      </c>
      <c r="F68" s="300" t="s">
        <v>5</v>
      </c>
      <c r="G68" s="408">
        <v>25.5</v>
      </c>
      <c r="H68" s="36">
        <v>67.5</v>
      </c>
      <c r="I68" s="263">
        <f t="shared" si="1"/>
        <v>93</v>
      </c>
      <c r="M68" s="1112"/>
    </row>
    <row r="69" spans="1:13" ht="13.5" thickBot="1">
      <c r="A69" s="409"/>
      <c r="B69" s="410"/>
      <c r="C69" s="392">
        <v>4357</v>
      </c>
      <c r="D69" s="392">
        <v>5169</v>
      </c>
      <c r="E69" s="393" t="s">
        <v>341</v>
      </c>
      <c r="F69" s="394" t="s">
        <v>5</v>
      </c>
      <c r="G69" s="58">
        <v>144.5</v>
      </c>
      <c r="H69" s="43">
        <v>382.5</v>
      </c>
      <c r="I69" s="272">
        <f t="shared" si="1"/>
        <v>527</v>
      </c>
      <c r="M69" s="1112"/>
    </row>
    <row r="70" spans="1:13" ht="13.5" customHeight="1">
      <c r="A70" s="31" t="s">
        <v>3</v>
      </c>
      <c r="B70" s="32" t="s">
        <v>350</v>
      </c>
      <c r="C70" s="411" t="s">
        <v>4</v>
      </c>
      <c r="D70" s="411" t="s">
        <v>4</v>
      </c>
      <c r="E70" s="412" t="s">
        <v>4</v>
      </c>
      <c r="F70" s="413" t="s">
        <v>351</v>
      </c>
      <c r="G70" s="414">
        <f>SUM(G71:G81)</f>
        <v>59275.2</v>
      </c>
      <c r="H70" s="415">
        <f>SUM(H71:H81)</f>
        <v>49725</v>
      </c>
      <c r="I70" s="416">
        <f>G70+H70</f>
        <v>109000.2</v>
      </c>
      <c r="M70" s="1112"/>
    </row>
    <row r="71" spans="1:13" ht="12.75">
      <c r="A71" s="31"/>
      <c r="B71" s="32"/>
      <c r="C71" s="383">
        <v>3525</v>
      </c>
      <c r="D71" s="383">
        <v>6121</v>
      </c>
      <c r="E71" s="384" t="s">
        <v>15</v>
      </c>
      <c r="F71" s="385" t="s">
        <v>37</v>
      </c>
      <c r="G71" s="60">
        <v>9000</v>
      </c>
      <c r="H71" s="36">
        <v>0</v>
      </c>
      <c r="I71" s="37">
        <f t="shared" si="1"/>
        <v>9000</v>
      </c>
      <c r="M71" s="1112"/>
    </row>
    <row r="72" spans="1:13" ht="12.75">
      <c r="A72" s="31"/>
      <c r="B72" s="32"/>
      <c r="C72" s="383">
        <v>3525</v>
      </c>
      <c r="D72" s="383">
        <v>6121</v>
      </c>
      <c r="E72" s="384" t="s">
        <v>17</v>
      </c>
      <c r="F72" s="385" t="s">
        <v>37</v>
      </c>
      <c r="G72" s="60">
        <f>3000+4500</f>
        <v>7500</v>
      </c>
      <c r="H72" s="36">
        <v>6183.75</v>
      </c>
      <c r="I72" s="37">
        <f t="shared" si="1"/>
        <v>13683.75</v>
      </c>
      <c r="M72" s="1112"/>
    </row>
    <row r="73" spans="1:13" ht="12.75">
      <c r="A73" s="31"/>
      <c r="B73" s="32"/>
      <c r="C73" s="383">
        <v>3525</v>
      </c>
      <c r="D73" s="383">
        <v>6121</v>
      </c>
      <c r="E73" s="384" t="s">
        <v>23</v>
      </c>
      <c r="F73" s="385" t="s">
        <v>37</v>
      </c>
      <c r="G73" s="60">
        <f>17000+25500</f>
        <v>42500</v>
      </c>
      <c r="H73" s="36">
        <v>35041.25</v>
      </c>
      <c r="I73" s="37">
        <f t="shared" si="1"/>
        <v>77541.25</v>
      </c>
      <c r="M73" s="1112"/>
    </row>
    <row r="74" spans="1:13" ht="12.75">
      <c r="A74" s="31"/>
      <c r="B74" s="32"/>
      <c r="C74" s="383">
        <v>3525</v>
      </c>
      <c r="D74" s="383">
        <v>5137</v>
      </c>
      <c r="E74" s="384" t="s">
        <v>17</v>
      </c>
      <c r="F74" s="385" t="s">
        <v>210</v>
      </c>
      <c r="G74" s="60">
        <v>30</v>
      </c>
      <c r="H74" s="36">
        <v>1245</v>
      </c>
      <c r="I74" s="37">
        <f t="shared" si="1"/>
        <v>1275</v>
      </c>
      <c r="M74" s="1112"/>
    </row>
    <row r="75" spans="1:13" ht="12.75">
      <c r="A75" s="31"/>
      <c r="B75" s="32"/>
      <c r="C75" s="383">
        <v>3525</v>
      </c>
      <c r="D75" s="383">
        <v>5137</v>
      </c>
      <c r="E75" s="384" t="s">
        <v>38</v>
      </c>
      <c r="F75" s="385" t="s">
        <v>210</v>
      </c>
      <c r="G75" s="60">
        <v>170</v>
      </c>
      <c r="H75" s="36">
        <v>7055</v>
      </c>
      <c r="I75" s="37">
        <f t="shared" si="1"/>
        <v>7225</v>
      </c>
      <c r="M75" s="1112"/>
    </row>
    <row r="76" spans="1:13" ht="12.75">
      <c r="A76" s="31"/>
      <c r="B76" s="32"/>
      <c r="C76" s="383">
        <v>3525</v>
      </c>
      <c r="D76" s="383">
        <v>5139</v>
      </c>
      <c r="E76" s="384" t="s">
        <v>17</v>
      </c>
      <c r="F76" s="385" t="s">
        <v>208</v>
      </c>
      <c r="G76" s="60">
        <v>6.78</v>
      </c>
      <c r="H76" s="36">
        <v>0</v>
      </c>
      <c r="I76" s="37">
        <f t="shared" si="1"/>
        <v>6.78</v>
      </c>
      <c r="M76" s="1112"/>
    </row>
    <row r="77" spans="1:13" ht="12.75">
      <c r="A77" s="31"/>
      <c r="B77" s="32"/>
      <c r="C77" s="383">
        <v>3525</v>
      </c>
      <c r="D77" s="383">
        <v>5139</v>
      </c>
      <c r="E77" s="384" t="s">
        <v>38</v>
      </c>
      <c r="F77" s="385" t="s">
        <v>208</v>
      </c>
      <c r="G77" s="60">
        <v>38.42</v>
      </c>
      <c r="H77" s="36">
        <v>0</v>
      </c>
      <c r="I77" s="37">
        <f t="shared" si="1"/>
        <v>38.42</v>
      </c>
      <c r="M77" s="1112"/>
    </row>
    <row r="78" spans="1:13" ht="12.75">
      <c r="A78" s="31"/>
      <c r="B78" s="32"/>
      <c r="C78" s="383">
        <v>3525</v>
      </c>
      <c r="D78" s="383">
        <v>5169</v>
      </c>
      <c r="E78" s="384" t="s">
        <v>17</v>
      </c>
      <c r="F78" s="300" t="s">
        <v>5</v>
      </c>
      <c r="G78" s="60">
        <v>0</v>
      </c>
      <c r="H78" s="36">
        <v>30</v>
      </c>
      <c r="I78" s="37">
        <f t="shared" si="1"/>
        <v>30</v>
      </c>
      <c r="M78" s="1112"/>
    </row>
    <row r="79" spans="1:13" ht="12.75">
      <c r="A79" s="31"/>
      <c r="B79" s="32"/>
      <c r="C79" s="383">
        <v>3525</v>
      </c>
      <c r="D79" s="383">
        <v>5169</v>
      </c>
      <c r="E79" s="384" t="s">
        <v>38</v>
      </c>
      <c r="F79" s="300" t="s">
        <v>5</v>
      </c>
      <c r="G79" s="60">
        <v>0</v>
      </c>
      <c r="H79" s="36">
        <v>170</v>
      </c>
      <c r="I79" s="37">
        <f t="shared" si="1"/>
        <v>170</v>
      </c>
      <c r="M79" s="1112"/>
    </row>
    <row r="80" spans="1:13" ht="12.75">
      <c r="A80" s="31"/>
      <c r="B80" s="32"/>
      <c r="C80" s="383">
        <v>6310</v>
      </c>
      <c r="D80" s="383">
        <v>5163</v>
      </c>
      <c r="E80" s="384" t="s">
        <v>17</v>
      </c>
      <c r="F80" s="385" t="s">
        <v>10</v>
      </c>
      <c r="G80" s="35">
        <v>4.5</v>
      </c>
      <c r="H80" s="36">
        <v>0</v>
      </c>
      <c r="I80" s="75">
        <f t="shared" si="1"/>
        <v>4.5</v>
      </c>
      <c r="M80" s="1112"/>
    </row>
    <row r="81" spans="1:13" ht="13.5" thickBot="1">
      <c r="A81" s="41"/>
      <c r="B81" s="42"/>
      <c r="C81" s="304">
        <v>6310</v>
      </c>
      <c r="D81" s="304">
        <v>5163</v>
      </c>
      <c r="E81" s="393" t="s">
        <v>38</v>
      </c>
      <c r="F81" s="306" t="s">
        <v>10</v>
      </c>
      <c r="G81" s="417">
        <v>25.5</v>
      </c>
      <c r="H81" s="43">
        <v>0</v>
      </c>
      <c r="I81" s="418">
        <f t="shared" si="1"/>
        <v>25.5</v>
      </c>
      <c r="M81" s="1112"/>
    </row>
    <row r="82" spans="1:13" ht="22.5" customHeight="1">
      <c r="A82" s="44" t="s">
        <v>3</v>
      </c>
      <c r="B82" s="45" t="s">
        <v>352</v>
      </c>
      <c r="C82" s="46" t="s">
        <v>4</v>
      </c>
      <c r="D82" s="46" t="s">
        <v>4</v>
      </c>
      <c r="E82" s="47" t="s">
        <v>4</v>
      </c>
      <c r="F82" s="48" t="s">
        <v>353</v>
      </c>
      <c r="G82" s="49">
        <f>SUM(G83:G93)</f>
        <v>2</v>
      </c>
      <c r="H82" s="89">
        <f>SUM(H83:H93)</f>
        <v>9340</v>
      </c>
      <c r="I82" s="50">
        <f>G82+H82</f>
        <v>9342</v>
      </c>
      <c r="M82" s="1112"/>
    </row>
    <row r="83" spans="1:13" ht="12.75">
      <c r="A83" s="419"/>
      <c r="B83" s="420"/>
      <c r="C83" s="421" t="s">
        <v>354</v>
      </c>
      <c r="D83" s="422">
        <v>5137</v>
      </c>
      <c r="E83" s="423" t="s">
        <v>17</v>
      </c>
      <c r="F83" s="424" t="s">
        <v>73</v>
      </c>
      <c r="G83" s="425">
        <v>0</v>
      </c>
      <c r="H83" s="426">
        <v>1.5</v>
      </c>
      <c r="I83" s="427">
        <f t="shared" si="1"/>
        <v>1.5</v>
      </c>
      <c r="M83" s="1112"/>
    </row>
    <row r="84" spans="1:13" ht="12.75">
      <c r="A84" s="419"/>
      <c r="B84" s="420"/>
      <c r="C84" s="421" t="s">
        <v>354</v>
      </c>
      <c r="D84" s="422">
        <v>5137</v>
      </c>
      <c r="E84" s="423" t="s">
        <v>38</v>
      </c>
      <c r="F84" s="424" t="s">
        <v>73</v>
      </c>
      <c r="G84" s="425">
        <v>0</v>
      </c>
      <c r="H84" s="426">
        <v>8.5</v>
      </c>
      <c r="I84" s="427">
        <f t="shared" si="1"/>
        <v>8.5</v>
      </c>
      <c r="M84" s="1112"/>
    </row>
    <row r="85" spans="1:13" ht="12.75">
      <c r="A85" s="419"/>
      <c r="B85" s="420"/>
      <c r="C85" s="421" t="s">
        <v>354</v>
      </c>
      <c r="D85" s="422">
        <v>5139</v>
      </c>
      <c r="E85" s="423" t="s">
        <v>17</v>
      </c>
      <c r="F85" s="385" t="s">
        <v>208</v>
      </c>
      <c r="G85" s="425">
        <v>0</v>
      </c>
      <c r="H85" s="426">
        <v>0.5</v>
      </c>
      <c r="I85" s="427">
        <f t="shared" si="1"/>
        <v>0.5</v>
      </c>
      <c r="M85" s="1112"/>
    </row>
    <row r="86" spans="1:13" ht="12.75">
      <c r="A86" s="419"/>
      <c r="B86" s="420"/>
      <c r="C86" s="421" t="s">
        <v>354</v>
      </c>
      <c r="D86" s="422">
        <v>5139</v>
      </c>
      <c r="E86" s="423" t="s">
        <v>38</v>
      </c>
      <c r="F86" s="385" t="s">
        <v>208</v>
      </c>
      <c r="G86" s="425">
        <v>0</v>
      </c>
      <c r="H86" s="426">
        <v>1</v>
      </c>
      <c r="I86" s="427">
        <f t="shared" si="1"/>
        <v>1</v>
      </c>
      <c r="M86" s="1112"/>
    </row>
    <row r="87" spans="1:13" ht="12.75">
      <c r="A87" s="419"/>
      <c r="B87" s="420"/>
      <c r="C87" s="421" t="s">
        <v>354</v>
      </c>
      <c r="D87" s="422">
        <v>6121</v>
      </c>
      <c r="E87" s="423" t="s">
        <v>17</v>
      </c>
      <c r="F87" s="424" t="s">
        <v>37</v>
      </c>
      <c r="G87" s="425">
        <v>0</v>
      </c>
      <c r="H87" s="426">
        <v>1162.72</v>
      </c>
      <c r="I87" s="427">
        <f t="shared" si="1"/>
        <v>1162.72</v>
      </c>
      <c r="M87" s="1112"/>
    </row>
    <row r="88" spans="1:13" ht="12.75">
      <c r="A88" s="419"/>
      <c r="B88" s="420"/>
      <c r="C88" s="421" t="s">
        <v>354</v>
      </c>
      <c r="D88" s="422">
        <v>6121</v>
      </c>
      <c r="E88" s="423" t="s">
        <v>23</v>
      </c>
      <c r="F88" s="424" t="s">
        <v>37</v>
      </c>
      <c r="G88" s="425">
        <v>0</v>
      </c>
      <c r="H88" s="426">
        <v>6587.78</v>
      </c>
      <c r="I88" s="427">
        <f aca="true" t="shared" si="2" ref="I88:I107">G88+H88</f>
        <v>6587.78</v>
      </c>
      <c r="M88" s="1112"/>
    </row>
    <row r="89" spans="1:13" ht="12.75">
      <c r="A89" s="419"/>
      <c r="B89" s="420"/>
      <c r="C89" s="421" t="s">
        <v>354</v>
      </c>
      <c r="D89" s="422">
        <v>6122</v>
      </c>
      <c r="E89" s="423" t="s">
        <v>15</v>
      </c>
      <c r="F89" s="424" t="s">
        <v>355</v>
      </c>
      <c r="G89" s="425">
        <v>0</v>
      </c>
      <c r="H89" s="426">
        <v>74</v>
      </c>
      <c r="I89" s="427">
        <f t="shared" si="2"/>
        <v>74</v>
      </c>
      <c r="M89" s="1112"/>
    </row>
    <row r="90" spans="1:13" ht="12.75">
      <c r="A90" s="419"/>
      <c r="B90" s="420"/>
      <c r="C90" s="421" t="s">
        <v>354</v>
      </c>
      <c r="D90" s="422">
        <v>6122</v>
      </c>
      <c r="E90" s="423" t="s">
        <v>17</v>
      </c>
      <c r="F90" s="424" t="s">
        <v>355</v>
      </c>
      <c r="G90" s="425">
        <v>0</v>
      </c>
      <c r="H90" s="426">
        <v>225</v>
      </c>
      <c r="I90" s="427">
        <f t="shared" si="2"/>
        <v>225</v>
      </c>
      <c r="M90" s="1112"/>
    </row>
    <row r="91" spans="1:13" ht="12.75">
      <c r="A91" s="419"/>
      <c r="B91" s="420"/>
      <c r="C91" s="421" t="s">
        <v>354</v>
      </c>
      <c r="D91" s="422">
        <v>6122</v>
      </c>
      <c r="E91" s="423" t="s">
        <v>23</v>
      </c>
      <c r="F91" s="424" t="s">
        <v>355</v>
      </c>
      <c r="G91" s="425">
        <v>0</v>
      </c>
      <c r="H91" s="426">
        <v>1275</v>
      </c>
      <c r="I91" s="427">
        <f t="shared" si="2"/>
        <v>1275</v>
      </c>
      <c r="M91" s="1112"/>
    </row>
    <row r="92" spans="1:13" ht="12.75">
      <c r="A92" s="419"/>
      <c r="B92" s="428"/>
      <c r="C92" s="298">
        <v>6310</v>
      </c>
      <c r="D92" s="298">
        <v>5163</v>
      </c>
      <c r="E92" s="423" t="s">
        <v>17</v>
      </c>
      <c r="F92" s="300" t="s">
        <v>10</v>
      </c>
      <c r="G92" s="429">
        <v>2</v>
      </c>
      <c r="H92" s="35">
        <v>0</v>
      </c>
      <c r="I92" s="430">
        <f t="shared" si="2"/>
        <v>2</v>
      </c>
      <c r="M92" s="1112"/>
    </row>
    <row r="93" spans="1:13" ht="13.5" thickBot="1">
      <c r="A93" s="41"/>
      <c r="B93" s="42"/>
      <c r="C93" s="304">
        <v>6310</v>
      </c>
      <c r="D93" s="304">
        <v>5163</v>
      </c>
      <c r="E93" s="431" t="s">
        <v>38</v>
      </c>
      <c r="F93" s="306" t="s">
        <v>10</v>
      </c>
      <c r="G93" s="417">
        <v>0</v>
      </c>
      <c r="H93" s="43">
        <v>4</v>
      </c>
      <c r="I93" s="418">
        <f t="shared" si="2"/>
        <v>4</v>
      </c>
      <c r="M93" s="1112"/>
    </row>
    <row r="94" spans="1:13" ht="22.5">
      <c r="A94" s="44" t="s">
        <v>3</v>
      </c>
      <c r="B94" s="432">
        <v>256231438</v>
      </c>
      <c r="C94" s="433" t="s">
        <v>4</v>
      </c>
      <c r="D94" s="433" t="s">
        <v>4</v>
      </c>
      <c r="E94" s="434" t="s">
        <v>4</v>
      </c>
      <c r="F94" s="435" t="s">
        <v>356</v>
      </c>
      <c r="G94" s="436">
        <f>SUM(G95:G107)</f>
        <v>0</v>
      </c>
      <c r="H94" s="96">
        <f>SUM(H95:H107)</f>
        <v>4410</v>
      </c>
      <c r="I94" s="437">
        <f>G94+H94</f>
        <v>4410</v>
      </c>
      <c r="M94" s="1112"/>
    </row>
    <row r="95" spans="1:13" ht="12.75">
      <c r="A95" s="419"/>
      <c r="B95" s="420"/>
      <c r="C95" s="421" t="s">
        <v>354</v>
      </c>
      <c r="D95" s="422">
        <v>5137</v>
      </c>
      <c r="E95" s="423" t="s">
        <v>17</v>
      </c>
      <c r="F95" s="424" t="s">
        <v>73</v>
      </c>
      <c r="G95" s="438">
        <v>0</v>
      </c>
      <c r="H95" s="426">
        <v>148.52</v>
      </c>
      <c r="I95" s="439">
        <f t="shared" si="2"/>
        <v>148.52</v>
      </c>
      <c r="M95" s="1112"/>
    </row>
    <row r="96" spans="1:13" ht="12.75">
      <c r="A96" s="419"/>
      <c r="B96" s="420"/>
      <c r="C96" s="421" t="s">
        <v>354</v>
      </c>
      <c r="D96" s="422">
        <v>5137</v>
      </c>
      <c r="E96" s="423" t="s">
        <v>38</v>
      </c>
      <c r="F96" s="424" t="s">
        <v>73</v>
      </c>
      <c r="G96" s="438">
        <v>0</v>
      </c>
      <c r="H96" s="426">
        <v>841.57</v>
      </c>
      <c r="I96" s="439">
        <f t="shared" si="2"/>
        <v>841.57</v>
      </c>
      <c r="M96" s="1112"/>
    </row>
    <row r="97" spans="1:13" ht="12.75">
      <c r="A97" s="419"/>
      <c r="B97" s="420"/>
      <c r="C97" s="421" t="s">
        <v>354</v>
      </c>
      <c r="D97" s="422">
        <v>5139</v>
      </c>
      <c r="E97" s="423" t="s">
        <v>17</v>
      </c>
      <c r="F97" s="424" t="s">
        <v>357</v>
      </c>
      <c r="G97" s="438">
        <v>0</v>
      </c>
      <c r="H97" s="426">
        <v>35.2</v>
      </c>
      <c r="I97" s="439">
        <f>G97+H97</f>
        <v>35.2</v>
      </c>
      <c r="M97" s="1112"/>
    </row>
    <row r="98" spans="1:13" ht="12.75">
      <c r="A98" s="419"/>
      <c r="B98" s="420"/>
      <c r="C98" s="421" t="s">
        <v>354</v>
      </c>
      <c r="D98" s="422">
        <v>5139</v>
      </c>
      <c r="E98" s="423" t="s">
        <v>38</v>
      </c>
      <c r="F98" s="424" t="s">
        <v>357</v>
      </c>
      <c r="G98" s="438">
        <v>0</v>
      </c>
      <c r="H98" s="426">
        <v>199.47</v>
      </c>
      <c r="I98" s="439">
        <f t="shared" si="2"/>
        <v>199.47</v>
      </c>
      <c r="M98" s="1112"/>
    </row>
    <row r="99" spans="1:13" ht="12.75">
      <c r="A99" s="419"/>
      <c r="B99" s="420"/>
      <c r="C99" s="421" t="s">
        <v>354</v>
      </c>
      <c r="D99" s="422">
        <v>5169</v>
      </c>
      <c r="E99" s="423" t="s">
        <v>17</v>
      </c>
      <c r="F99" s="424" t="s">
        <v>5</v>
      </c>
      <c r="G99" s="438">
        <v>0</v>
      </c>
      <c r="H99" s="426">
        <v>1.5</v>
      </c>
      <c r="I99" s="439">
        <f t="shared" si="2"/>
        <v>1.5</v>
      </c>
      <c r="M99" s="1112"/>
    </row>
    <row r="100" spans="1:13" ht="12.75">
      <c r="A100" s="419"/>
      <c r="B100" s="420"/>
      <c r="C100" s="421" t="s">
        <v>354</v>
      </c>
      <c r="D100" s="422">
        <v>5169</v>
      </c>
      <c r="E100" s="423" t="s">
        <v>38</v>
      </c>
      <c r="F100" s="424" t="s">
        <v>5</v>
      </c>
      <c r="G100" s="438">
        <v>0</v>
      </c>
      <c r="H100" s="426">
        <v>8.49</v>
      </c>
      <c r="I100" s="439">
        <f t="shared" si="2"/>
        <v>8.49</v>
      </c>
      <c r="M100" s="1112"/>
    </row>
    <row r="101" spans="1:13" ht="12.75">
      <c r="A101" s="419"/>
      <c r="B101" s="420"/>
      <c r="C101" s="421" t="s">
        <v>354</v>
      </c>
      <c r="D101" s="422">
        <v>6121</v>
      </c>
      <c r="E101" s="423" t="s">
        <v>17</v>
      </c>
      <c r="F101" s="424" t="s">
        <v>37</v>
      </c>
      <c r="G101" s="438">
        <v>0</v>
      </c>
      <c r="H101" s="426">
        <v>462.31</v>
      </c>
      <c r="I101" s="439">
        <f t="shared" si="2"/>
        <v>462.31</v>
      </c>
      <c r="M101" s="1112"/>
    </row>
    <row r="102" spans="1:13" ht="12.75">
      <c r="A102" s="419"/>
      <c r="B102" s="420"/>
      <c r="C102" s="421" t="s">
        <v>354</v>
      </c>
      <c r="D102" s="422">
        <v>6121</v>
      </c>
      <c r="E102" s="423" t="s">
        <v>23</v>
      </c>
      <c r="F102" s="424" t="s">
        <v>37</v>
      </c>
      <c r="G102" s="438">
        <v>0</v>
      </c>
      <c r="H102" s="426">
        <v>2618.21</v>
      </c>
      <c r="I102" s="439">
        <f t="shared" si="2"/>
        <v>2618.21</v>
      </c>
      <c r="M102" s="1112"/>
    </row>
    <row r="103" spans="1:13" ht="12" customHeight="1">
      <c r="A103" s="419"/>
      <c r="B103" s="420"/>
      <c r="C103" s="421" t="s">
        <v>354</v>
      </c>
      <c r="D103" s="422">
        <v>6122</v>
      </c>
      <c r="E103" s="423" t="s">
        <v>17</v>
      </c>
      <c r="F103" s="424" t="s">
        <v>355</v>
      </c>
      <c r="G103" s="438">
        <v>0</v>
      </c>
      <c r="H103" s="426">
        <v>13.89</v>
      </c>
      <c r="I103" s="439">
        <f t="shared" si="2"/>
        <v>13.89</v>
      </c>
      <c r="M103" s="1112"/>
    </row>
    <row r="104" spans="1:13" ht="12.75">
      <c r="A104" s="419"/>
      <c r="B104" s="420"/>
      <c r="C104" s="421" t="s">
        <v>354</v>
      </c>
      <c r="D104" s="422">
        <v>6122</v>
      </c>
      <c r="E104" s="423" t="s">
        <v>23</v>
      </c>
      <c r="F104" s="424" t="s">
        <v>355</v>
      </c>
      <c r="G104" s="438">
        <v>0</v>
      </c>
      <c r="H104" s="426">
        <v>78.69</v>
      </c>
      <c r="I104" s="439">
        <f t="shared" si="2"/>
        <v>78.69</v>
      </c>
      <c r="M104" s="1112"/>
    </row>
    <row r="105" spans="1:13" ht="12.75">
      <c r="A105" s="419"/>
      <c r="B105" s="420"/>
      <c r="C105" s="421" t="s">
        <v>358</v>
      </c>
      <c r="D105" s="422">
        <v>5163</v>
      </c>
      <c r="E105" s="423" t="s">
        <v>15</v>
      </c>
      <c r="F105" s="424" t="s">
        <v>82</v>
      </c>
      <c r="G105" s="438">
        <v>0</v>
      </c>
      <c r="H105" s="426">
        <v>1</v>
      </c>
      <c r="I105" s="439">
        <f t="shared" si="2"/>
        <v>1</v>
      </c>
      <c r="M105" s="1112"/>
    </row>
    <row r="106" spans="1:13" ht="12.75" customHeight="1">
      <c r="A106" s="419"/>
      <c r="B106" s="420"/>
      <c r="C106" s="421" t="s">
        <v>358</v>
      </c>
      <c r="D106" s="422">
        <v>5163</v>
      </c>
      <c r="E106" s="423" t="s">
        <v>17</v>
      </c>
      <c r="F106" s="424" t="s">
        <v>82</v>
      </c>
      <c r="G106" s="438">
        <v>0</v>
      </c>
      <c r="H106" s="426">
        <v>0.15</v>
      </c>
      <c r="I106" s="439">
        <f t="shared" si="2"/>
        <v>0.15</v>
      </c>
      <c r="M106" s="1112"/>
    </row>
    <row r="107" spans="1:13" ht="12.75" customHeight="1" thickBot="1">
      <c r="A107" s="455"/>
      <c r="B107" s="456"/>
      <c r="C107" s="1108" t="s">
        <v>358</v>
      </c>
      <c r="D107" s="1109">
        <v>5163</v>
      </c>
      <c r="E107" s="488" t="s">
        <v>38</v>
      </c>
      <c r="F107" s="1110" t="s">
        <v>82</v>
      </c>
      <c r="G107" s="457">
        <v>0</v>
      </c>
      <c r="H107" s="458">
        <v>1</v>
      </c>
      <c r="I107" s="459">
        <f t="shared" si="2"/>
        <v>1</v>
      </c>
      <c r="M107" s="1112"/>
    </row>
    <row r="108" spans="1:13" ht="22.5">
      <c r="A108" s="44" t="s">
        <v>3</v>
      </c>
      <c r="B108" s="131" t="s">
        <v>359</v>
      </c>
      <c r="C108" s="433" t="s">
        <v>4</v>
      </c>
      <c r="D108" s="433" t="s">
        <v>4</v>
      </c>
      <c r="E108" s="434" t="s">
        <v>4</v>
      </c>
      <c r="F108" s="444" t="s">
        <v>360</v>
      </c>
      <c r="G108" s="445">
        <f>SUM(G109:G117)</f>
        <v>0</v>
      </c>
      <c r="H108" s="446">
        <f>SUM(H109:H117)</f>
        <v>5735</v>
      </c>
      <c r="I108" s="447">
        <f>G108+H108</f>
        <v>5735</v>
      </c>
      <c r="M108" s="1112"/>
    </row>
    <row r="109" spans="1:13" ht="15" customHeight="1">
      <c r="A109" s="419"/>
      <c r="B109" s="420"/>
      <c r="C109" s="421" t="s">
        <v>361</v>
      </c>
      <c r="D109" s="422">
        <v>5137</v>
      </c>
      <c r="E109" s="423" t="s">
        <v>17</v>
      </c>
      <c r="F109" s="424" t="s">
        <v>73</v>
      </c>
      <c r="G109" s="438">
        <v>0</v>
      </c>
      <c r="H109" s="426">
        <v>317.42</v>
      </c>
      <c r="I109" s="439">
        <f aca="true" t="shared" si="3" ref="I109:I172">G109+H109</f>
        <v>317.42</v>
      </c>
      <c r="M109" s="1112"/>
    </row>
    <row r="110" spans="1:13" ht="12.75">
      <c r="A110" s="419"/>
      <c r="B110" s="420"/>
      <c r="C110" s="421" t="s">
        <v>361</v>
      </c>
      <c r="D110" s="422">
        <v>5137</v>
      </c>
      <c r="E110" s="423" t="s">
        <v>38</v>
      </c>
      <c r="F110" s="424" t="s">
        <v>73</v>
      </c>
      <c r="G110" s="438">
        <v>0</v>
      </c>
      <c r="H110" s="426">
        <v>1798.74</v>
      </c>
      <c r="I110" s="439">
        <f t="shared" si="3"/>
        <v>1798.74</v>
      </c>
      <c r="M110" s="1112"/>
    </row>
    <row r="111" spans="1:13" ht="12.75">
      <c r="A111" s="419"/>
      <c r="B111" s="420"/>
      <c r="C111" s="421" t="s">
        <v>361</v>
      </c>
      <c r="D111" s="422">
        <v>5139</v>
      </c>
      <c r="E111" s="423" t="s">
        <v>17</v>
      </c>
      <c r="F111" s="424" t="s">
        <v>357</v>
      </c>
      <c r="G111" s="438">
        <v>0</v>
      </c>
      <c r="H111" s="426">
        <v>150</v>
      </c>
      <c r="I111" s="439">
        <f t="shared" si="3"/>
        <v>150</v>
      </c>
      <c r="M111" s="1112"/>
    </row>
    <row r="112" spans="1:13" ht="12.75">
      <c r="A112" s="419"/>
      <c r="B112" s="420"/>
      <c r="C112" s="421" t="s">
        <v>361</v>
      </c>
      <c r="D112" s="422">
        <v>5139</v>
      </c>
      <c r="E112" s="423" t="s">
        <v>38</v>
      </c>
      <c r="F112" s="424" t="s">
        <v>357</v>
      </c>
      <c r="G112" s="438">
        <v>0</v>
      </c>
      <c r="H112" s="426">
        <v>850</v>
      </c>
      <c r="I112" s="439">
        <f t="shared" si="3"/>
        <v>850</v>
      </c>
      <c r="M112" s="1112"/>
    </row>
    <row r="113" spans="1:13" ht="12.75">
      <c r="A113" s="419"/>
      <c r="B113" s="420"/>
      <c r="C113" s="421" t="s">
        <v>361</v>
      </c>
      <c r="D113" s="422">
        <v>6122</v>
      </c>
      <c r="E113" s="423" t="s">
        <v>17</v>
      </c>
      <c r="F113" s="424" t="s">
        <v>355</v>
      </c>
      <c r="G113" s="438">
        <v>0</v>
      </c>
      <c r="H113" s="426">
        <v>392.38</v>
      </c>
      <c r="I113" s="439">
        <f t="shared" si="3"/>
        <v>392.38</v>
      </c>
      <c r="M113" s="1112"/>
    </row>
    <row r="114" spans="1:13" ht="12.75">
      <c r="A114" s="419"/>
      <c r="B114" s="420"/>
      <c r="C114" s="421" t="s">
        <v>361</v>
      </c>
      <c r="D114" s="422">
        <v>6122</v>
      </c>
      <c r="E114" s="423" t="s">
        <v>23</v>
      </c>
      <c r="F114" s="424" t="s">
        <v>355</v>
      </c>
      <c r="G114" s="438">
        <v>0</v>
      </c>
      <c r="H114" s="426">
        <v>2222.46</v>
      </c>
      <c r="I114" s="439">
        <f t="shared" si="3"/>
        <v>2222.46</v>
      </c>
      <c r="M114" s="1112"/>
    </row>
    <row r="115" spans="1:13" ht="12.75">
      <c r="A115" s="419"/>
      <c r="B115" s="420"/>
      <c r="C115" s="448" t="s">
        <v>358</v>
      </c>
      <c r="D115" s="449">
        <v>5163</v>
      </c>
      <c r="E115" s="450" t="s">
        <v>15</v>
      </c>
      <c r="F115" s="451" t="s">
        <v>82</v>
      </c>
      <c r="G115" s="452">
        <v>0</v>
      </c>
      <c r="H115" s="453">
        <v>1</v>
      </c>
      <c r="I115" s="454">
        <f t="shared" si="3"/>
        <v>1</v>
      </c>
      <c r="M115" s="1112"/>
    </row>
    <row r="116" spans="1:13" ht="12.75">
      <c r="A116" s="419"/>
      <c r="B116" s="420"/>
      <c r="C116" s="448" t="s">
        <v>358</v>
      </c>
      <c r="D116" s="449">
        <v>5163</v>
      </c>
      <c r="E116" s="450" t="s">
        <v>17</v>
      </c>
      <c r="F116" s="451" t="s">
        <v>82</v>
      </c>
      <c r="G116" s="452">
        <v>0</v>
      </c>
      <c r="H116" s="453">
        <v>0.5</v>
      </c>
      <c r="I116" s="454">
        <f t="shared" si="3"/>
        <v>0.5</v>
      </c>
      <c r="M116" s="1112"/>
    </row>
    <row r="117" spans="1:13" ht="13.5" thickBot="1">
      <c r="A117" s="455"/>
      <c r="B117" s="456"/>
      <c r="C117" s="440" t="s">
        <v>358</v>
      </c>
      <c r="D117" s="441">
        <v>5163</v>
      </c>
      <c r="E117" s="431" t="s">
        <v>38</v>
      </c>
      <c r="F117" s="442" t="s">
        <v>82</v>
      </c>
      <c r="G117" s="457">
        <v>0</v>
      </c>
      <c r="H117" s="458">
        <v>2.5</v>
      </c>
      <c r="I117" s="459">
        <f t="shared" si="3"/>
        <v>2.5</v>
      </c>
      <c r="M117" s="1112"/>
    </row>
    <row r="118" spans="1:13" ht="22.5">
      <c r="A118" s="44" t="s">
        <v>3</v>
      </c>
      <c r="B118" s="45" t="s">
        <v>362</v>
      </c>
      <c r="C118" s="46" t="s">
        <v>4</v>
      </c>
      <c r="D118" s="46" t="s">
        <v>4</v>
      </c>
      <c r="E118" s="47" t="s">
        <v>4</v>
      </c>
      <c r="F118" s="48" t="s">
        <v>363</v>
      </c>
      <c r="G118" s="49">
        <f>SUM(G119:G127)</f>
        <v>2</v>
      </c>
      <c r="H118" s="89">
        <f>SUM(H119:H127)</f>
        <v>2000</v>
      </c>
      <c r="I118" s="50">
        <f>G118+H118</f>
        <v>2002</v>
      </c>
      <c r="M118" s="1112"/>
    </row>
    <row r="119" spans="1:13" ht="12.75">
      <c r="A119" s="419"/>
      <c r="B119" s="460"/>
      <c r="C119" s="421" t="s">
        <v>354</v>
      </c>
      <c r="D119" s="422">
        <v>5137</v>
      </c>
      <c r="E119" s="423" t="s">
        <v>17</v>
      </c>
      <c r="F119" s="424" t="s">
        <v>73</v>
      </c>
      <c r="G119" s="438">
        <v>0</v>
      </c>
      <c r="H119" s="426">
        <v>1.2</v>
      </c>
      <c r="I119" s="439">
        <f t="shared" si="3"/>
        <v>1.2</v>
      </c>
      <c r="M119" s="1112"/>
    </row>
    <row r="120" spans="1:13" ht="12.75">
      <c r="A120" s="419"/>
      <c r="B120" s="460"/>
      <c r="C120" s="421" t="s">
        <v>354</v>
      </c>
      <c r="D120" s="422">
        <v>5137</v>
      </c>
      <c r="E120" s="423" t="s">
        <v>38</v>
      </c>
      <c r="F120" s="424" t="s">
        <v>73</v>
      </c>
      <c r="G120" s="438">
        <v>0</v>
      </c>
      <c r="H120" s="426">
        <v>6.28</v>
      </c>
      <c r="I120" s="439">
        <f t="shared" si="3"/>
        <v>6.28</v>
      </c>
      <c r="M120" s="1112"/>
    </row>
    <row r="121" spans="1:13" ht="12.75">
      <c r="A121" s="419"/>
      <c r="B121" s="460"/>
      <c r="C121" s="421" t="s">
        <v>354</v>
      </c>
      <c r="D121" s="422">
        <v>5139</v>
      </c>
      <c r="E121" s="423" t="s">
        <v>17</v>
      </c>
      <c r="F121" s="424" t="s">
        <v>357</v>
      </c>
      <c r="G121" s="438">
        <v>0</v>
      </c>
      <c r="H121" s="426">
        <v>0.1</v>
      </c>
      <c r="I121" s="439">
        <f t="shared" si="3"/>
        <v>0.1</v>
      </c>
      <c r="M121" s="1112"/>
    </row>
    <row r="122" spans="1:13" ht="12.75">
      <c r="A122" s="419"/>
      <c r="B122" s="460"/>
      <c r="C122" s="421" t="s">
        <v>354</v>
      </c>
      <c r="D122" s="422">
        <v>5139</v>
      </c>
      <c r="E122" s="423" t="s">
        <v>38</v>
      </c>
      <c r="F122" s="424" t="s">
        <v>357</v>
      </c>
      <c r="G122" s="438">
        <v>0</v>
      </c>
      <c r="H122" s="426">
        <v>0.1</v>
      </c>
      <c r="I122" s="439">
        <f t="shared" si="3"/>
        <v>0.1</v>
      </c>
      <c r="M122" s="1112"/>
    </row>
    <row r="123" spans="1:13" ht="12.75">
      <c r="A123" s="419"/>
      <c r="B123" s="460"/>
      <c r="C123" s="421" t="s">
        <v>354</v>
      </c>
      <c r="D123" s="422">
        <v>6121</v>
      </c>
      <c r="E123" s="423" t="s">
        <v>17</v>
      </c>
      <c r="F123" s="424" t="s">
        <v>364</v>
      </c>
      <c r="G123" s="438">
        <v>0</v>
      </c>
      <c r="H123" s="426">
        <v>298.62</v>
      </c>
      <c r="I123" s="439">
        <f t="shared" si="3"/>
        <v>298.62</v>
      </c>
      <c r="M123" s="1112"/>
    </row>
    <row r="124" spans="1:13" ht="12.75">
      <c r="A124" s="419"/>
      <c r="B124" s="460"/>
      <c r="C124" s="421" t="s">
        <v>354</v>
      </c>
      <c r="D124" s="422">
        <v>6121</v>
      </c>
      <c r="E124" s="423" t="s">
        <v>23</v>
      </c>
      <c r="F124" s="424" t="s">
        <v>364</v>
      </c>
      <c r="G124" s="438">
        <v>0</v>
      </c>
      <c r="H124" s="426">
        <v>1689.7</v>
      </c>
      <c r="I124" s="439">
        <f t="shared" si="3"/>
        <v>1689.7</v>
      </c>
      <c r="M124" s="1112"/>
    </row>
    <row r="125" spans="1:13" ht="12.75">
      <c r="A125" s="419"/>
      <c r="B125" s="460"/>
      <c r="C125" s="461" t="s">
        <v>358</v>
      </c>
      <c r="D125" s="422">
        <v>5163</v>
      </c>
      <c r="E125" s="423" t="s">
        <v>15</v>
      </c>
      <c r="F125" s="424" t="s">
        <v>82</v>
      </c>
      <c r="G125" s="438">
        <v>0</v>
      </c>
      <c r="H125" s="426">
        <v>1</v>
      </c>
      <c r="I125" s="439">
        <f t="shared" si="3"/>
        <v>1</v>
      </c>
      <c r="M125" s="1112"/>
    </row>
    <row r="126" spans="1:13" ht="12.75">
      <c r="A126" s="419"/>
      <c r="B126" s="460"/>
      <c r="C126" s="461" t="s">
        <v>358</v>
      </c>
      <c r="D126" s="422">
        <v>5163</v>
      </c>
      <c r="E126" s="423" t="s">
        <v>17</v>
      </c>
      <c r="F126" s="424" t="s">
        <v>82</v>
      </c>
      <c r="G126" s="438">
        <v>2</v>
      </c>
      <c r="H126" s="426">
        <v>0</v>
      </c>
      <c r="I126" s="439">
        <f t="shared" si="3"/>
        <v>2</v>
      </c>
      <c r="M126" s="1112"/>
    </row>
    <row r="127" spans="1:13" ht="13.5" thickBot="1">
      <c r="A127" s="41"/>
      <c r="B127" s="42"/>
      <c r="C127" s="304">
        <v>6310</v>
      </c>
      <c r="D127" s="304">
        <v>5163</v>
      </c>
      <c r="E127" s="423" t="s">
        <v>38</v>
      </c>
      <c r="F127" s="306" t="s">
        <v>82</v>
      </c>
      <c r="G127" s="417">
        <v>0</v>
      </c>
      <c r="H127" s="43">
        <v>3</v>
      </c>
      <c r="I127" s="418">
        <f t="shared" si="3"/>
        <v>3</v>
      </c>
      <c r="M127" s="1112"/>
    </row>
    <row r="128" spans="1:13" ht="22.5">
      <c r="A128" s="44" t="s">
        <v>3</v>
      </c>
      <c r="B128" s="45" t="s">
        <v>365</v>
      </c>
      <c r="C128" s="46" t="s">
        <v>4</v>
      </c>
      <c r="D128" s="46" t="s">
        <v>4</v>
      </c>
      <c r="E128" s="47" t="s">
        <v>4</v>
      </c>
      <c r="F128" s="48" t="s">
        <v>366</v>
      </c>
      <c r="G128" s="49">
        <f>SUM(G129:G138)</f>
        <v>2</v>
      </c>
      <c r="H128" s="89">
        <f>SUM(H129:H138)</f>
        <v>12683</v>
      </c>
      <c r="I128" s="50">
        <f t="shared" si="3"/>
        <v>12685</v>
      </c>
      <c r="M128" s="1112"/>
    </row>
    <row r="129" spans="1:13" ht="12.75">
      <c r="A129" s="163"/>
      <c r="B129" s="462"/>
      <c r="C129" s="226">
        <v>3123</v>
      </c>
      <c r="D129" s="226">
        <v>5137</v>
      </c>
      <c r="E129" s="423" t="s">
        <v>17</v>
      </c>
      <c r="F129" s="228" t="s">
        <v>73</v>
      </c>
      <c r="G129" s="463">
        <v>0</v>
      </c>
      <c r="H129" s="296">
        <v>43</v>
      </c>
      <c r="I129" s="263">
        <f t="shared" si="3"/>
        <v>43</v>
      </c>
      <c r="M129" s="1112"/>
    </row>
    <row r="130" spans="1:13" ht="12.75">
      <c r="A130" s="163"/>
      <c r="B130" s="462"/>
      <c r="C130" s="226">
        <v>3123</v>
      </c>
      <c r="D130" s="226">
        <v>5137</v>
      </c>
      <c r="E130" s="423" t="s">
        <v>38</v>
      </c>
      <c r="F130" s="228" t="s">
        <v>73</v>
      </c>
      <c r="G130" s="463">
        <v>0</v>
      </c>
      <c r="H130" s="296">
        <v>246.6</v>
      </c>
      <c r="I130" s="263">
        <f t="shared" si="3"/>
        <v>246.6</v>
      </c>
      <c r="M130" s="1112"/>
    </row>
    <row r="131" spans="1:13" ht="12.75">
      <c r="A131" s="163"/>
      <c r="B131" s="462"/>
      <c r="C131" s="421" t="s">
        <v>354</v>
      </c>
      <c r="D131" s="422">
        <v>5139</v>
      </c>
      <c r="E131" s="423" t="s">
        <v>17</v>
      </c>
      <c r="F131" s="424" t="s">
        <v>357</v>
      </c>
      <c r="G131" s="463">
        <v>0</v>
      </c>
      <c r="H131" s="296">
        <v>1.5</v>
      </c>
      <c r="I131" s="263">
        <f t="shared" si="3"/>
        <v>1.5</v>
      </c>
      <c r="M131" s="1112"/>
    </row>
    <row r="132" spans="1:13" ht="12.75">
      <c r="A132" s="163"/>
      <c r="B132" s="462"/>
      <c r="C132" s="421" t="s">
        <v>354</v>
      </c>
      <c r="D132" s="422">
        <v>5139</v>
      </c>
      <c r="E132" s="423" t="s">
        <v>38</v>
      </c>
      <c r="F132" s="424" t="s">
        <v>357</v>
      </c>
      <c r="G132" s="463">
        <v>0</v>
      </c>
      <c r="H132" s="296">
        <v>8.5</v>
      </c>
      <c r="I132" s="263">
        <f t="shared" si="3"/>
        <v>8.5</v>
      </c>
      <c r="M132" s="1112"/>
    </row>
    <row r="133" spans="1:13" ht="12.75">
      <c r="A133" s="163"/>
      <c r="B133" s="462"/>
      <c r="C133" s="421" t="s">
        <v>354</v>
      </c>
      <c r="D133" s="422">
        <v>6121</v>
      </c>
      <c r="E133" s="423" t="s">
        <v>15</v>
      </c>
      <c r="F133" s="424" t="s">
        <v>364</v>
      </c>
      <c r="G133" s="463">
        <v>0</v>
      </c>
      <c r="H133" s="296">
        <v>2</v>
      </c>
      <c r="I133" s="263">
        <f t="shared" si="3"/>
        <v>2</v>
      </c>
      <c r="M133" s="1112"/>
    </row>
    <row r="134" spans="1:13" ht="12.75">
      <c r="A134" s="163"/>
      <c r="B134" s="464"/>
      <c r="C134" s="226">
        <v>3123</v>
      </c>
      <c r="D134" s="226">
        <v>6121</v>
      </c>
      <c r="E134" s="227" t="s">
        <v>17</v>
      </c>
      <c r="F134" s="228" t="s">
        <v>364</v>
      </c>
      <c r="G134" s="296">
        <v>0</v>
      </c>
      <c r="H134" s="296">
        <v>1856.98</v>
      </c>
      <c r="I134" s="465">
        <f t="shared" si="3"/>
        <v>1856.98</v>
      </c>
      <c r="M134" s="1112"/>
    </row>
    <row r="135" spans="1:13" ht="12.75">
      <c r="A135" s="137"/>
      <c r="B135" s="466"/>
      <c r="C135" s="226">
        <v>3123</v>
      </c>
      <c r="D135" s="226">
        <v>6121</v>
      </c>
      <c r="E135" s="227" t="s">
        <v>23</v>
      </c>
      <c r="F135" s="228" t="s">
        <v>364</v>
      </c>
      <c r="G135" s="397">
        <v>0</v>
      </c>
      <c r="H135" s="397">
        <v>10520.42</v>
      </c>
      <c r="I135" s="467">
        <f t="shared" si="3"/>
        <v>10520.42</v>
      </c>
      <c r="M135" s="1112"/>
    </row>
    <row r="136" spans="1:13" ht="12.75">
      <c r="A136" s="468"/>
      <c r="B136" s="469"/>
      <c r="C136" s="461" t="s">
        <v>358</v>
      </c>
      <c r="D136" s="422">
        <v>5163</v>
      </c>
      <c r="E136" s="423" t="s">
        <v>15</v>
      </c>
      <c r="F136" s="424" t="s">
        <v>82</v>
      </c>
      <c r="G136" s="470">
        <v>0</v>
      </c>
      <c r="H136" s="470">
        <v>1</v>
      </c>
      <c r="I136" s="471">
        <f t="shared" si="3"/>
        <v>1</v>
      </c>
      <c r="M136" s="1112"/>
    </row>
    <row r="137" spans="1:13" ht="12.75">
      <c r="A137" s="468"/>
      <c r="B137" s="469"/>
      <c r="C137" s="461" t="s">
        <v>358</v>
      </c>
      <c r="D137" s="422">
        <v>5163</v>
      </c>
      <c r="E137" s="423" t="s">
        <v>17</v>
      </c>
      <c r="F137" s="424" t="s">
        <v>82</v>
      </c>
      <c r="G137" s="470">
        <v>2</v>
      </c>
      <c r="H137" s="470">
        <v>0</v>
      </c>
      <c r="I137" s="471">
        <f t="shared" si="3"/>
        <v>2</v>
      </c>
      <c r="M137" s="1112"/>
    </row>
    <row r="138" spans="1:13" ht="13.5" thickBot="1">
      <c r="A138" s="400"/>
      <c r="B138" s="472"/>
      <c r="C138" s="304">
        <v>6310</v>
      </c>
      <c r="D138" s="304">
        <v>5163</v>
      </c>
      <c r="E138" s="423" t="s">
        <v>38</v>
      </c>
      <c r="F138" s="306" t="s">
        <v>82</v>
      </c>
      <c r="G138" s="58">
        <v>0</v>
      </c>
      <c r="H138" s="402">
        <v>3</v>
      </c>
      <c r="I138" s="76">
        <f t="shared" si="3"/>
        <v>3</v>
      </c>
      <c r="M138" s="1112"/>
    </row>
    <row r="139" spans="1:13" ht="22.5">
      <c r="A139" s="44" t="s">
        <v>3</v>
      </c>
      <c r="B139" s="473" t="s">
        <v>367</v>
      </c>
      <c r="C139" s="474" t="s">
        <v>4</v>
      </c>
      <c r="D139" s="474" t="s">
        <v>4</v>
      </c>
      <c r="E139" s="473" t="s">
        <v>4</v>
      </c>
      <c r="F139" s="134" t="s">
        <v>368</v>
      </c>
      <c r="G139" s="135">
        <f>SUM(G140:G146)</f>
        <v>2</v>
      </c>
      <c r="H139" s="136">
        <f>SUM(H140:H146)</f>
        <v>4010</v>
      </c>
      <c r="I139" s="309">
        <f>G139+H139</f>
        <v>4012</v>
      </c>
      <c r="M139" s="1112"/>
    </row>
    <row r="140" spans="1:13" ht="12.75">
      <c r="A140" s="475"/>
      <c r="B140" s="476"/>
      <c r="C140" s="226">
        <v>4357</v>
      </c>
      <c r="D140" s="226">
        <v>5137</v>
      </c>
      <c r="E140" s="423" t="s">
        <v>17</v>
      </c>
      <c r="F140" s="228" t="s">
        <v>73</v>
      </c>
      <c r="G140" s="141">
        <v>0</v>
      </c>
      <c r="H140" s="141">
        <v>1.5</v>
      </c>
      <c r="I140" s="311">
        <f t="shared" si="3"/>
        <v>1.5</v>
      </c>
      <c r="M140" s="1112"/>
    </row>
    <row r="141" spans="1:13" ht="12.75">
      <c r="A141" s="475"/>
      <c r="B141" s="476"/>
      <c r="C141" s="226">
        <v>4357</v>
      </c>
      <c r="D141" s="226">
        <v>5137</v>
      </c>
      <c r="E141" s="423" t="s">
        <v>38</v>
      </c>
      <c r="F141" s="228" t="s">
        <v>73</v>
      </c>
      <c r="G141" s="141">
        <v>0</v>
      </c>
      <c r="H141" s="141">
        <v>8.5</v>
      </c>
      <c r="I141" s="311">
        <f t="shared" si="3"/>
        <v>8.5</v>
      </c>
      <c r="M141" s="1112"/>
    </row>
    <row r="142" spans="1:13" ht="12.75">
      <c r="A142" s="475"/>
      <c r="B142" s="476"/>
      <c r="C142" s="226">
        <v>4357</v>
      </c>
      <c r="D142" s="226">
        <v>6121</v>
      </c>
      <c r="E142" s="227" t="s">
        <v>17</v>
      </c>
      <c r="F142" s="228" t="s">
        <v>364</v>
      </c>
      <c r="G142" s="141">
        <v>0</v>
      </c>
      <c r="H142" s="141">
        <v>599.78</v>
      </c>
      <c r="I142" s="311">
        <f t="shared" si="3"/>
        <v>599.78</v>
      </c>
      <c r="M142" s="1112"/>
    </row>
    <row r="143" spans="1:13" ht="12.75">
      <c r="A143" s="475"/>
      <c r="B143" s="476"/>
      <c r="C143" s="226">
        <v>4357</v>
      </c>
      <c r="D143" s="226">
        <v>6121</v>
      </c>
      <c r="E143" s="227" t="s">
        <v>23</v>
      </c>
      <c r="F143" s="228" t="s">
        <v>364</v>
      </c>
      <c r="G143" s="141">
        <v>0</v>
      </c>
      <c r="H143" s="141">
        <v>3396.22</v>
      </c>
      <c r="I143" s="311">
        <f t="shared" si="3"/>
        <v>3396.22</v>
      </c>
      <c r="M143" s="1112"/>
    </row>
    <row r="144" spans="1:13" ht="12.75">
      <c r="A144" s="475"/>
      <c r="B144" s="476"/>
      <c r="C144" s="461" t="s">
        <v>358</v>
      </c>
      <c r="D144" s="422">
        <v>5163</v>
      </c>
      <c r="E144" s="423" t="s">
        <v>15</v>
      </c>
      <c r="F144" s="424" t="s">
        <v>82</v>
      </c>
      <c r="G144" s="141">
        <v>0</v>
      </c>
      <c r="H144" s="141">
        <v>1</v>
      </c>
      <c r="I144" s="311">
        <f t="shared" si="3"/>
        <v>1</v>
      </c>
      <c r="M144" s="1112"/>
    </row>
    <row r="145" spans="1:13" ht="12.75">
      <c r="A145" s="475"/>
      <c r="B145" s="476"/>
      <c r="C145" s="461" t="s">
        <v>358</v>
      </c>
      <c r="D145" s="422">
        <v>5163</v>
      </c>
      <c r="E145" s="423" t="s">
        <v>17</v>
      </c>
      <c r="F145" s="424" t="s">
        <v>82</v>
      </c>
      <c r="G145" s="141">
        <v>2</v>
      </c>
      <c r="H145" s="141">
        <v>0</v>
      </c>
      <c r="I145" s="311">
        <f t="shared" si="3"/>
        <v>2</v>
      </c>
      <c r="M145" s="1112"/>
    </row>
    <row r="146" spans="1:13" ht="13.5" thickBot="1">
      <c r="A146" s="477"/>
      <c r="B146" s="478"/>
      <c r="C146" s="304">
        <v>6310</v>
      </c>
      <c r="D146" s="304">
        <v>5163</v>
      </c>
      <c r="E146" s="423" t="s">
        <v>38</v>
      </c>
      <c r="F146" s="306" t="s">
        <v>82</v>
      </c>
      <c r="G146" s="479">
        <v>0</v>
      </c>
      <c r="H146" s="479">
        <v>3</v>
      </c>
      <c r="I146" s="480">
        <f t="shared" si="3"/>
        <v>3</v>
      </c>
      <c r="M146" s="1112"/>
    </row>
    <row r="147" spans="1:13" ht="22.5">
      <c r="A147" s="44" t="s">
        <v>3</v>
      </c>
      <c r="B147" s="473" t="s">
        <v>369</v>
      </c>
      <c r="C147" s="474" t="s">
        <v>4</v>
      </c>
      <c r="D147" s="474" t="s">
        <v>4</v>
      </c>
      <c r="E147" s="473" t="s">
        <v>4</v>
      </c>
      <c r="F147" s="481" t="s">
        <v>370</v>
      </c>
      <c r="G147" s="135">
        <f>SUM(G148:G153)</f>
        <v>0</v>
      </c>
      <c r="H147" s="136">
        <f>SUM(H148:H153)</f>
        <v>12080</v>
      </c>
      <c r="I147" s="309">
        <f t="shared" si="3"/>
        <v>12080</v>
      </c>
      <c r="M147" s="1112"/>
    </row>
    <row r="148" spans="1:13" ht="12.75">
      <c r="A148" s="482"/>
      <c r="B148" s="483"/>
      <c r="C148" s="226">
        <v>3315</v>
      </c>
      <c r="D148" s="226">
        <v>6121</v>
      </c>
      <c r="E148" s="227" t="s">
        <v>17</v>
      </c>
      <c r="F148" s="228" t="s">
        <v>37</v>
      </c>
      <c r="G148" s="484">
        <v>0</v>
      </c>
      <c r="H148" s="484">
        <v>1768.72</v>
      </c>
      <c r="I148" s="485">
        <f t="shared" si="3"/>
        <v>1768.72</v>
      </c>
      <c r="M148" s="1112"/>
    </row>
    <row r="149" spans="1:13" ht="12.75">
      <c r="A149" s="482"/>
      <c r="B149" s="483"/>
      <c r="C149" s="226">
        <v>3315</v>
      </c>
      <c r="D149" s="226">
        <v>6121</v>
      </c>
      <c r="E149" s="227" t="s">
        <v>23</v>
      </c>
      <c r="F149" s="228" t="s">
        <v>37</v>
      </c>
      <c r="G149" s="484">
        <v>0</v>
      </c>
      <c r="H149" s="484">
        <v>10022.78</v>
      </c>
      <c r="I149" s="485">
        <f t="shared" si="3"/>
        <v>10022.78</v>
      </c>
      <c r="M149" s="1112"/>
    </row>
    <row r="150" spans="1:13" ht="12.75">
      <c r="A150" s="482"/>
      <c r="B150" s="483"/>
      <c r="C150" s="226">
        <v>3315</v>
      </c>
      <c r="D150" s="226">
        <v>5137</v>
      </c>
      <c r="E150" s="423" t="s">
        <v>17</v>
      </c>
      <c r="F150" s="228" t="s">
        <v>73</v>
      </c>
      <c r="G150" s="484">
        <v>0</v>
      </c>
      <c r="H150" s="484">
        <v>42.75</v>
      </c>
      <c r="I150" s="485">
        <f t="shared" si="3"/>
        <v>42.75</v>
      </c>
      <c r="M150" s="1112"/>
    </row>
    <row r="151" spans="1:13" ht="12.75">
      <c r="A151" s="482"/>
      <c r="B151" s="483"/>
      <c r="C151" s="226">
        <v>3315</v>
      </c>
      <c r="D151" s="226">
        <v>5137</v>
      </c>
      <c r="E151" s="423" t="s">
        <v>38</v>
      </c>
      <c r="F151" s="228" t="s">
        <v>73</v>
      </c>
      <c r="G151" s="484">
        <v>0</v>
      </c>
      <c r="H151" s="484">
        <v>242.25</v>
      </c>
      <c r="I151" s="485">
        <f t="shared" si="3"/>
        <v>242.25</v>
      </c>
      <c r="M151" s="1112"/>
    </row>
    <row r="152" spans="1:13" ht="12.75">
      <c r="A152" s="482"/>
      <c r="B152" s="483"/>
      <c r="C152" s="461" t="s">
        <v>358</v>
      </c>
      <c r="D152" s="422">
        <v>5163</v>
      </c>
      <c r="E152" s="423" t="s">
        <v>17</v>
      </c>
      <c r="F152" s="424" t="s">
        <v>82</v>
      </c>
      <c r="G152" s="484">
        <v>0</v>
      </c>
      <c r="H152" s="484">
        <v>1</v>
      </c>
      <c r="I152" s="485">
        <f t="shared" si="3"/>
        <v>1</v>
      </c>
      <c r="M152" s="1112"/>
    </row>
    <row r="153" spans="1:13" ht="13.5" thickBot="1">
      <c r="A153" s="486"/>
      <c r="B153" s="487"/>
      <c r="C153" s="304">
        <v>6310</v>
      </c>
      <c r="D153" s="304">
        <v>5163</v>
      </c>
      <c r="E153" s="488" t="s">
        <v>38</v>
      </c>
      <c r="F153" s="306" t="s">
        <v>82</v>
      </c>
      <c r="G153" s="489">
        <v>0</v>
      </c>
      <c r="H153" s="489">
        <v>2.5</v>
      </c>
      <c r="I153" s="490">
        <f t="shared" si="3"/>
        <v>2.5</v>
      </c>
      <c r="M153" s="1112"/>
    </row>
    <row r="154" spans="1:13" ht="22.5">
      <c r="A154" s="163" t="s">
        <v>3</v>
      </c>
      <c r="B154" s="491" t="s">
        <v>371</v>
      </c>
      <c r="C154" s="492" t="s">
        <v>4</v>
      </c>
      <c r="D154" s="492" t="s">
        <v>4</v>
      </c>
      <c r="E154" s="491" t="s">
        <v>4</v>
      </c>
      <c r="F154" s="493" t="s">
        <v>372</v>
      </c>
      <c r="G154" s="168">
        <f>SUM(G155)</f>
        <v>0</v>
      </c>
      <c r="H154" s="494">
        <f>H155</f>
        <v>600</v>
      </c>
      <c r="I154" s="310">
        <f t="shared" si="3"/>
        <v>600</v>
      </c>
      <c r="M154" s="1112"/>
    </row>
    <row r="155" spans="1:13" ht="13.5" thickBot="1">
      <c r="A155" s="495"/>
      <c r="B155" s="496"/>
      <c r="C155" s="497">
        <v>3315</v>
      </c>
      <c r="D155" s="497">
        <v>6121</v>
      </c>
      <c r="E155" s="498" t="s">
        <v>15</v>
      </c>
      <c r="F155" s="499" t="s">
        <v>37</v>
      </c>
      <c r="G155" s="500">
        <v>0</v>
      </c>
      <c r="H155" s="500">
        <v>600</v>
      </c>
      <c r="I155" s="501">
        <f t="shared" si="3"/>
        <v>600</v>
      </c>
      <c r="M155" s="1112"/>
    </row>
    <row r="156" spans="1:13" ht="33.75">
      <c r="A156" s="44" t="s">
        <v>3</v>
      </c>
      <c r="B156" s="473" t="s">
        <v>373</v>
      </c>
      <c r="C156" s="474" t="s">
        <v>4</v>
      </c>
      <c r="D156" s="474" t="s">
        <v>4</v>
      </c>
      <c r="E156" s="473" t="s">
        <v>4</v>
      </c>
      <c r="F156" s="134" t="s">
        <v>374</v>
      </c>
      <c r="G156" s="135">
        <f>SUM(G157:G163)</f>
        <v>0</v>
      </c>
      <c r="H156" s="136">
        <f>SUM(H157:H163)</f>
        <v>21500</v>
      </c>
      <c r="I156" s="309">
        <f t="shared" si="3"/>
        <v>21500</v>
      </c>
      <c r="M156" s="1112"/>
    </row>
    <row r="157" spans="1:13" ht="12.75">
      <c r="A157" s="502"/>
      <c r="B157" s="483"/>
      <c r="C157" s="226">
        <v>3123</v>
      </c>
      <c r="D157" s="226">
        <v>6121</v>
      </c>
      <c r="E157" s="227" t="s">
        <v>15</v>
      </c>
      <c r="F157" s="228" t="s">
        <v>37</v>
      </c>
      <c r="G157" s="484">
        <v>0</v>
      </c>
      <c r="H157" s="484">
        <v>9300</v>
      </c>
      <c r="I157" s="485">
        <f t="shared" si="3"/>
        <v>9300</v>
      </c>
      <c r="M157" s="1112"/>
    </row>
    <row r="158" spans="1:13" ht="12.75">
      <c r="A158" s="502"/>
      <c r="B158" s="483"/>
      <c r="C158" s="226">
        <v>3123</v>
      </c>
      <c r="D158" s="226">
        <v>5137</v>
      </c>
      <c r="E158" s="227" t="s">
        <v>224</v>
      </c>
      <c r="F158" s="228" t="s">
        <v>73</v>
      </c>
      <c r="G158" s="484">
        <v>0</v>
      </c>
      <c r="H158" s="484">
        <v>0.85</v>
      </c>
      <c r="I158" s="485">
        <f t="shared" si="3"/>
        <v>0.85</v>
      </c>
      <c r="M158" s="1112"/>
    </row>
    <row r="159" spans="1:13" ht="12.75">
      <c r="A159" s="502"/>
      <c r="B159" s="483"/>
      <c r="C159" s="226">
        <v>3123</v>
      </c>
      <c r="D159" s="226">
        <v>5137</v>
      </c>
      <c r="E159" s="227" t="s">
        <v>207</v>
      </c>
      <c r="F159" s="228" t="s">
        <v>73</v>
      </c>
      <c r="G159" s="484">
        <v>0</v>
      </c>
      <c r="H159" s="484">
        <v>0.43</v>
      </c>
      <c r="I159" s="485">
        <f t="shared" si="3"/>
        <v>0.43</v>
      </c>
      <c r="M159" s="1112"/>
    </row>
    <row r="160" spans="1:13" ht="12.75">
      <c r="A160" s="502"/>
      <c r="B160" s="483"/>
      <c r="C160" s="226">
        <v>3123</v>
      </c>
      <c r="D160" s="226">
        <v>5137</v>
      </c>
      <c r="E160" s="227" t="s">
        <v>375</v>
      </c>
      <c r="F160" s="228" t="s">
        <v>73</v>
      </c>
      <c r="G160" s="484">
        <v>0</v>
      </c>
      <c r="H160" s="484">
        <v>7.23</v>
      </c>
      <c r="I160" s="485">
        <f t="shared" si="3"/>
        <v>7.23</v>
      </c>
      <c r="M160" s="1112"/>
    </row>
    <row r="161" spans="1:13" ht="12.75">
      <c r="A161" s="502"/>
      <c r="B161" s="227"/>
      <c r="C161" s="376">
        <v>3123</v>
      </c>
      <c r="D161" s="226">
        <v>6121</v>
      </c>
      <c r="E161" s="227" t="s">
        <v>224</v>
      </c>
      <c r="F161" s="228" t="s">
        <v>37</v>
      </c>
      <c r="G161" s="484">
        <v>0</v>
      </c>
      <c r="H161" s="484">
        <v>1219.15</v>
      </c>
      <c r="I161" s="485">
        <f t="shared" si="3"/>
        <v>1219.15</v>
      </c>
      <c r="M161" s="1112"/>
    </row>
    <row r="162" spans="1:13" ht="12.75">
      <c r="A162" s="502"/>
      <c r="B162" s="227"/>
      <c r="C162" s="226">
        <v>3123</v>
      </c>
      <c r="D162" s="226">
        <v>6121</v>
      </c>
      <c r="E162" s="227" t="s">
        <v>376</v>
      </c>
      <c r="F162" s="228" t="s">
        <v>37</v>
      </c>
      <c r="G162" s="484">
        <v>0</v>
      </c>
      <c r="H162" s="484">
        <v>609.57</v>
      </c>
      <c r="I162" s="485">
        <f t="shared" si="3"/>
        <v>609.57</v>
      </c>
      <c r="M162" s="1112"/>
    </row>
    <row r="163" spans="1:13" ht="13.5" thickBot="1">
      <c r="A163" s="503"/>
      <c r="B163" s="236"/>
      <c r="C163" s="235">
        <v>3123</v>
      </c>
      <c r="D163" s="235">
        <v>6121</v>
      </c>
      <c r="E163" s="236" t="s">
        <v>377</v>
      </c>
      <c r="F163" s="237" t="s">
        <v>37</v>
      </c>
      <c r="G163" s="489">
        <v>0</v>
      </c>
      <c r="H163" s="489">
        <v>10362.77</v>
      </c>
      <c r="I163" s="490">
        <f t="shared" si="3"/>
        <v>10362.77</v>
      </c>
      <c r="M163" s="1112"/>
    </row>
    <row r="164" spans="1:13" ht="45">
      <c r="A164" s="44" t="s">
        <v>3</v>
      </c>
      <c r="B164" s="473" t="s">
        <v>378</v>
      </c>
      <c r="C164" s="474" t="s">
        <v>4</v>
      </c>
      <c r="D164" s="474" t="s">
        <v>4</v>
      </c>
      <c r="E164" s="473" t="s">
        <v>4</v>
      </c>
      <c r="F164" s="134" t="s">
        <v>379</v>
      </c>
      <c r="G164" s="135">
        <f>SUM(G165:G168)</f>
        <v>0</v>
      </c>
      <c r="H164" s="136">
        <f>SUM(H165:H168)</f>
        <v>9435</v>
      </c>
      <c r="I164" s="309">
        <f t="shared" si="3"/>
        <v>9435</v>
      </c>
      <c r="M164" s="1112"/>
    </row>
    <row r="165" spans="1:13" ht="12" customHeight="1">
      <c r="A165" s="502"/>
      <c r="B165" s="227"/>
      <c r="C165" s="226">
        <v>3123</v>
      </c>
      <c r="D165" s="226">
        <v>6121</v>
      </c>
      <c r="E165" s="227" t="s">
        <v>15</v>
      </c>
      <c r="F165" s="228" t="s">
        <v>37</v>
      </c>
      <c r="G165" s="484">
        <v>0</v>
      </c>
      <c r="H165" s="484">
        <v>1800</v>
      </c>
      <c r="I165" s="485">
        <f t="shared" si="3"/>
        <v>1800</v>
      </c>
      <c r="M165" s="1112"/>
    </row>
    <row r="166" spans="1:13" ht="12" customHeight="1">
      <c r="A166" s="502"/>
      <c r="B166" s="227"/>
      <c r="C166" s="226">
        <v>3123</v>
      </c>
      <c r="D166" s="226">
        <v>6121</v>
      </c>
      <c r="E166" s="227" t="s">
        <v>224</v>
      </c>
      <c r="F166" s="228" t="s">
        <v>37</v>
      </c>
      <c r="G166" s="484">
        <v>0</v>
      </c>
      <c r="H166" s="484">
        <v>736.5</v>
      </c>
      <c r="I166" s="485">
        <f t="shared" si="3"/>
        <v>736.5</v>
      </c>
      <c r="M166" s="1112"/>
    </row>
    <row r="167" spans="1:13" ht="12" customHeight="1">
      <c r="A167" s="502"/>
      <c r="B167" s="227"/>
      <c r="C167" s="226">
        <v>3123</v>
      </c>
      <c r="D167" s="226">
        <v>6121</v>
      </c>
      <c r="E167" s="227" t="s">
        <v>376</v>
      </c>
      <c r="F167" s="228" t="s">
        <v>37</v>
      </c>
      <c r="G167" s="484">
        <v>0</v>
      </c>
      <c r="H167" s="484">
        <v>408.75</v>
      </c>
      <c r="I167" s="485">
        <f t="shared" si="3"/>
        <v>408.75</v>
      </c>
      <c r="M167" s="1112"/>
    </row>
    <row r="168" spans="1:13" ht="12" customHeight="1" thickBot="1">
      <c r="A168" s="503"/>
      <c r="B168" s="236"/>
      <c r="C168" s="235">
        <v>3123</v>
      </c>
      <c r="D168" s="235">
        <v>6121</v>
      </c>
      <c r="E168" s="236" t="s">
        <v>377</v>
      </c>
      <c r="F168" s="237" t="s">
        <v>37</v>
      </c>
      <c r="G168" s="489">
        <v>0</v>
      </c>
      <c r="H168" s="489">
        <v>6489.75</v>
      </c>
      <c r="I168" s="490">
        <f t="shared" si="3"/>
        <v>6489.75</v>
      </c>
      <c r="M168" s="1112"/>
    </row>
    <row r="169" spans="1:13" ht="45">
      <c r="A169" s="44" t="s">
        <v>3</v>
      </c>
      <c r="B169" s="504">
        <v>256401433</v>
      </c>
      <c r="C169" s="474" t="s">
        <v>4</v>
      </c>
      <c r="D169" s="474" t="s">
        <v>4</v>
      </c>
      <c r="E169" s="473" t="s">
        <v>4</v>
      </c>
      <c r="F169" s="134" t="s">
        <v>380</v>
      </c>
      <c r="G169" s="135">
        <f>SUM(G170:G173)</f>
        <v>0</v>
      </c>
      <c r="H169" s="136">
        <f>SUM(H170:H173)</f>
        <v>5995</v>
      </c>
      <c r="I169" s="309">
        <f t="shared" si="3"/>
        <v>5995</v>
      </c>
      <c r="M169" s="1112"/>
    </row>
    <row r="170" spans="1:13" ht="12" customHeight="1">
      <c r="A170" s="502"/>
      <c r="B170" s="483"/>
      <c r="C170" s="226">
        <v>3123</v>
      </c>
      <c r="D170" s="226">
        <v>6121</v>
      </c>
      <c r="E170" s="227" t="s">
        <v>15</v>
      </c>
      <c r="F170" s="228" t="s">
        <v>37</v>
      </c>
      <c r="G170" s="484">
        <v>0</v>
      </c>
      <c r="H170" s="484">
        <v>1000</v>
      </c>
      <c r="I170" s="485">
        <f t="shared" si="3"/>
        <v>1000</v>
      </c>
      <c r="M170" s="1112"/>
    </row>
    <row r="171" spans="1:13" ht="12" customHeight="1">
      <c r="A171" s="502"/>
      <c r="B171" s="483"/>
      <c r="C171" s="226">
        <v>3123</v>
      </c>
      <c r="D171" s="226">
        <v>6121</v>
      </c>
      <c r="E171" s="227" t="s">
        <v>224</v>
      </c>
      <c r="F171" s="228" t="s">
        <v>37</v>
      </c>
      <c r="G171" s="484">
        <v>0</v>
      </c>
      <c r="H171" s="484">
        <v>499.5</v>
      </c>
      <c r="I171" s="485">
        <f t="shared" si="3"/>
        <v>499.5</v>
      </c>
      <c r="M171" s="1112"/>
    </row>
    <row r="172" spans="1:13" ht="12" customHeight="1">
      <c r="A172" s="502"/>
      <c r="B172" s="483"/>
      <c r="C172" s="226">
        <v>3123</v>
      </c>
      <c r="D172" s="226">
        <v>6121</v>
      </c>
      <c r="E172" s="227" t="s">
        <v>376</v>
      </c>
      <c r="F172" s="228" t="s">
        <v>37</v>
      </c>
      <c r="G172" s="484">
        <v>0</v>
      </c>
      <c r="H172" s="484">
        <v>249.75</v>
      </c>
      <c r="I172" s="485">
        <f t="shared" si="3"/>
        <v>249.75</v>
      </c>
      <c r="M172" s="1112"/>
    </row>
    <row r="173" spans="1:13" ht="12" customHeight="1" thickBot="1">
      <c r="A173" s="503"/>
      <c r="B173" s="487"/>
      <c r="C173" s="235">
        <v>3123</v>
      </c>
      <c r="D173" s="235">
        <v>6121</v>
      </c>
      <c r="E173" s="236" t="s">
        <v>377</v>
      </c>
      <c r="F173" s="237" t="s">
        <v>37</v>
      </c>
      <c r="G173" s="489">
        <v>0</v>
      </c>
      <c r="H173" s="489">
        <v>4245.75</v>
      </c>
      <c r="I173" s="490">
        <f aca="true" t="shared" si="4" ref="I173:I199">G173+H173</f>
        <v>4245.75</v>
      </c>
      <c r="M173" s="1112"/>
    </row>
    <row r="174" spans="1:13" s="513" customFormat="1" ht="33.75">
      <c r="A174" s="505" t="s">
        <v>3</v>
      </c>
      <c r="B174" s="506" t="s">
        <v>381</v>
      </c>
      <c r="C174" s="507" t="s">
        <v>4</v>
      </c>
      <c r="D174" s="507" t="s">
        <v>4</v>
      </c>
      <c r="E174" s="508" t="s">
        <v>4</v>
      </c>
      <c r="F174" s="509" t="s">
        <v>382</v>
      </c>
      <c r="G174" s="510">
        <f>SUM(G176:G181)</f>
        <v>7470</v>
      </c>
      <c r="H174" s="511">
        <f>SUM(H175:H181)</f>
        <v>7225</v>
      </c>
      <c r="I174" s="512">
        <f>G174+H174</f>
        <v>14695</v>
      </c>
      <c r="M174" s="1113"/>
    </row>
    <row r="175" spans="1:13" s="513" customFormat="1" ht="12.75">
      <c r="A175" s="514"/>
      <c r="B175" s="515"/>
      <c r="C175" s="226">
        <v>3123</v>
      </c>
      <c r="D175" s="226">
        <v>6121</v>
      </c>
      <c r="E175" s="227" t="s">
        <v>15</v>
      </c>
      <c r="F175" s="228" t="s">
        <v>37</v>
      </c>
      <c r="G175" s="516">
        <v>0</v>
      </c>
      <c r="H175" s="517">
        <v>5000</v>
      </c>
      <c r="I175" s="518">
        <f>G175+H175</f>
        <v>5000</v>
      </c>
      <c r="M175" s="1113"/>
    </row>
    <row r="176" spans="1:13" ht="12.75">
      <c r="A176" s="519"/>
      <c r="B176" s="520"/>
      <c r="C176" s="521" t="s">
        <v>354</v>
      </c>
      <c r="D176" s="521" t="s">
        <v>383</v>
      </c>
      <c r="E176" s="522" t="s">
        <v>224</v>
      </c>
      <c r="F176" s="523" t="s">
        <v>37</v>
      </c>
      <c r="G176" s="524">
        <v>745</v>
      </c>
      <c r="H176" s="525">
        <v>222.5</v>
      </c>
      <c r="I176" s="518">
        <f aca="true" t="shared" si="5" ref="I176:I181">G176+H176</f>
        <v>967.5</v>
      </c>
      <c r="M176" s="1112"/>
    </row>
    <row r="177" spans="1:13" ht="12.75">
      <c r="A177" s="519"/>
      <c r="B177" s="520"/>
      <c r="C177" s="521" t="s">
        <v>354</v>
      </c>
      <c r="D177" s="521" t="s">
        <v>383</v>
      </c>
      <c r="E177" s="522" t="s">
        <v>376</v>
      </c>
      <c r="F177" s="523" t="s">
        <v>37</v>
      </c>
      <c r="G177" s="524">
        <v>372.5</v>
      </c>
      <c r="H177" s="525">
        <v>111.25</v>
      </c>
      <c r="I177" s="518">
        <f t="shared" si="5"/>
        <v>483.75</v>
      </c>
      <c r="M177" s="1112"/>
    </row>
    <row r="178" spans="1:13" ht="12.75">
      <c r="A178" s="519"/>
      <c r="B178" s="520"/>
      <c r="C178" s="521" t="s">
        <v>354</v>
      </c>
      <c r="D178" s="521" t="s">
        <v>383</v>
      </c>
      <c r="E178" s="522" t="s">
        <v>377</v>
      </c>
      <c r="F178" s="523" t="s">
        <v>37</v>
      </c>
      <c r="G178" s="524">
        <v>6332.5</v>
      </c>
      <c r="H178" s="525">
        <v>1891.25</v>
      </c>
      <c r="I178" s="518">
        <f t="shared" si="5"/>
        <v>8223.75</v>
      </c>
      <c r="M178" s="1112"/>
    </row>
    <row r="179" spans="1:13" ht="12.75">
      <c r="A179" s="519"/>
      <c r="B179" s="520"/>
      <c r="C179" s="521" t="s">
        <v>354</v>
      </c>
      <c r="D179" s="521" t="s">
        <v>384</v>
      </c>
      <c r="E179" s="522" t="s">
        <v>224</v>
      </c>
      <c r="F179" s="523" t="s">
        <v>210</v>
      </c>
      <c r="G179" s="524">
        <v>2</v>
      </c>
      <c r="H179" s="525">
        <v>0</v>
      </c>
      <c r="I179" s="518">
        <f t="shared" si="5"/>
        <v>2</v>
      </c>
      <c r="M179" s="1112"/>
    </row>
    <row r="180" spans="1:13" ht="12.75">
      <c r="A180" s="519"/>
      <c r="B180" s="520"/>
      <c r="C180" s="521" t="s">
        <v>354</v>
      </c>
      <c r="D180" s="521" t="s">
        <v>384</v>
      </c>
      <c r="E180" s="522" t="s">
        <v>207</v>
      </c>
      <c r="F180" s="523" t="s">
        <v>210</v>
      </c>
      <c r="G180" s="524">
        <v>1</v>
      </c>
      <c r="H180" s="525">
        <v>0</v>
      </c>
      <c r="I180" s="518">
        <f t="shared" si="5"/>
        <v>1</v>
      </c>
      <c r="M180" s="1112"/>
    </row>
    <row r="181" spans="1:13" ht="13.5" thickBot="1">
      <c r="A181" s="526"/>
      <c r="B181" s="527"/>
      <c r="C181" s="528" t="s">
        <v>354</v>
      </c>
      <c r="D181" s="528" t="s">
        <v>384</v>
      </c>
      <c r="E181" s="529" t="s">
        <v>375</v>
      </c>
      <c r="F181" s="530" t="s">
        <v>210</v>
      </c>
      <c r="G181" s="531">
        <v>17</v>
      </c>
      <c r="H181" s="532">
        <v>0</v>
      </c>
      <c r="I181" s="518">
        <f t="shared" si="5"/>
        <v>17</v>
      </c>
      <c r="M181" s="1112"/>
    </row>
    <row r="182" spans="1:13" ht="22.5">
      <c r="A182" s="505" t="s">
        <v>3</v>
      </c>
      <c r="B182" s="504" t="s">
        <v>385</v>
      </c>
      <c r="C182" s="474" t="s">
        <v>4</v>
      </c>
      <c r="D182" s="533" t="s">
        <v>4</v>
      </c>
      <c r="E182" s="534" t="s">
        <v>4</v>
      </c>
      <c r="F182" s="535" t="s">
        <v>386</v>
      </c>
      <c r="G182" s="135">
        <f>SUM(G183:G189)</f>
        <v>0</v>
      </c>
      <c r="H182" s="136">
        <f>SUM(H183:H189)</f>
        <v>21530</v>
      </c>
      <c r="I182" s="309">
        <f>G182+H182</f>
        <v>21530</v>
      </c>
      <c r="M182" s="1112"/>
    </row>
    <row r="183" spans="1:13" ht="12.75">
      <c r="A183" s="502"/>
      <c r="B183" s="483"/>
      <c r="C183" s="226">
        <v>3123</v>
      </c>
      <c r="D183" s="226">
        <v>5137</v>
      </c>
      <c r="E183" s="227" t="s">
        <v>224</v>
      </c>
      <c r="F183" s="228" t="s">
        <v>73</v>
      </c>
      <c r="G183" s="141">
        <v>0</v>
      </c>
      <c r="H183" s="484">
        <v>0.85</v>
      </c>
      <c r="I183" s="311">
        <f t="shared" si="4"/>
        <v>0.85</v>
      </c>
      <c r="M183" s="1112"/>
    </row>
    <row r="184" spans="1:13" ht="12.75">
      <c r="A184" s="502"/>
      <c r="B184" s="483"/>
      <c r="C184" s="226">
        <v>3123</v>
      </c>
      <c r="D184" s="226">
        <v>5137</v>
      </c>
      <c r="E184" s="227" t="s">
        <v>207</v>
      </c>
      <c r="F184" s="228" t="s">
        <v>73</v>
      </c>
      <c r="G184" s="141">
        <v>0</v>
      </c>
      <c r="H184" s="484">
        <v>0.43</v>
      </c>
      <c r="I184" s="311">
        <f t="shared" si="4"/>
        <v>0.43</v>
      </c>
      <c r="M184" s="1112"/>
    </row>
    <row r="185" spans="1:13" ht="12.75">
      <c r="A185" s="502"/>
      <c r="B185" s="483"/>
      <c r="C185" s="226">
        <v>3123</v>
      </c>
      <c r="D185" s="226">
        <v>5137</v>
      </c>
      <c r="E185" s="227" t="s">
        <v>224</v>
      </c>
      <c r="F185" s="228" t="s">
        <v>73</v>
      </c>
      <c r="G185" s="141">
        <v>0</v>
      </c>
      <c r="H185" s="484">
        <v>7.23</v>
      </c>
      <c r="I185" s="311">
        <f t="shared" si="4"/>
        <v>7.23</v>
      </c>
      <c r="M185" s="1112"/>
    </row>
    <row r="186" spans="1:13" ht="12.75">
      <c r="A186" s="502"/>
      <c r="B186" s="483"/>
      <c r="C186" s="226">
        <v>3123</v>
      </c>
      <c r="D186" s="226">
        <v>6121</v>
      </c>
      <c r="E186" s="227" t="s">
        <v>15</v>
      </c>
      <c r="F186" s="228" t="s">
        <v>387</v>
      </c>
      <c r="G186" s="141">
        <v>0</v>
      </c>
      <c r="H186" s="141">
        <v>14500</v>
      </c>
      <c r="I186" s="311">
        <f t="shared" si="4"/>
        <v>14500</v>
      </c>
      <c r="M186" s="1112"/>
    </row>
    <row r="187" spans="1:13" ht="12.75">
      <c r="A187" s="502"/>
      <c r="B187" s="483"/>
      <c r="C187" s="226">
        <v>3123</v>
      </c>
      <c r="D187" s="226">
        <v>6121</v>
      </c>
      <c r="E187" s="227" t="s">
        <v>224</v>
      </c>
      <c r="F187" s="228" t="s">
        <v>37</v>
      </c>
      <c r="G187" s="141">
        <v>0</v>
      </c>
      <c r="H187" s="141">
        <v>702.14</v>
      </c>
      <c r="I187" s="311">
        <f t="shared" si="4"/>
        <v>702.14</v>
      </c>
      <c r="M187" s="1112"/>
    </row>
    <row r="188" spans="1:13" ht="12.75">
      <c r="A188" s="502"/>
      <c r="B188" s="483"/>
      <c r="C188" s="226">
        <v>3123</v>
      </c>
      <c r="D188" s="226">
        <v>6121</v>
      </c>
      <c r="E188" s="227" t="s">
        <v>376</v>
      </c>
      <c r="F188" s="228" t="s">
        <v>37</v>
      </c>
      <c r="G188" s="141">
        <v>0</v>
      </c>
      <c r="H188" s="141">
        <v>351.07</v>
      </c>
      <c r="I188" s="311">
        <f t="shared" si="4"/>
        <v>351.07</v>
      </c>
      <c r="M188" s="1112"/>
    </row>
    <row r="189" spans="1:13" ht="13.5" thickBot="1">
      <c r="A189" s="503"/>
      <c r="B189" s="487"/>
      <c r="C189" s="235">
        <v>3123</v>
      </c>
      <c r="D189" s="235">
        <v>6121</v>
      </c>
      <c r="E189" s="236" t="s">
        <v>377</v>
      </c>
      <c r="F189" s="237" t="s">
        <v>387</v>
      </c>
      <c r="G189" s="154">
        <v>0</v>
      </c>
      <c r="H189" s="154">
        <v>5968.28</v>
      </c>
      <c r="I189" s="315">
        <f t="shared" si="4"/>
        <v>5968.28</v>
      </c>
      <c r="M189" s="1112"/>
    </row>
    <row r="190" spans="1:13" ht="22.5">
      <c r="A190" s="505" t="s">
        <v>3</v>
      </c>
      <c r="B190" s="536">
        <v>1750571910</v>
      </c>
      <c r="C190" s="147" t="s">
        <v>4</v>
      </c>
      <c r="D190" s="147" t="s">
        <v>4</v>
      </c>
      <c r="E190" s="147" t="s">
        <v>4</v>
      </c>
      <c r="F190" s="537" t="s">
        <v>388</v>
      </c>
      <c r="G190" s="135">
        <f>SUM(G191:G193)</f>
        <v>0</v>
      </c>
      <c r="H190" s="136">
        <f>SUM(H191:H193)</f>
        <v>8450</v>
      </c>
      <c r="I190" s="309">
        <f t="shared" si="4"/>
        <v>8450</v>
      </c>
      <c r="M190" s="1112"/>
    </row>
    <row r="191" spans="1:13" ht="12.75">
      <c r="A191" s="538"/>
      <c r="B191" s="539"/>
      <c r="C191" s="139">
        <v>3533</v>
      </c>
      <c r="D191" s="139">
        <v>6121</v>
      </c>
      <c r="E191" s="140" t="s">
        <v>389</v>
      </c>
      <c r="F191" s="540" t="s">
        <v>37</v>
      </c>
      <c r="G191" s="484">
        <v>0</v>
      </c>
      <c r="H191" s="484">
        <v>1245</v>
      </c>
      <c r="I191" s="485">
        <f t="shared" si="4"/>
        <v>1245</v>
      </c>
      <c r="M191" s="1112"/>
    </row>
    <row r="192" spans="1:13" ht="12.75">
      <c r="A192" s="538"/>
      <c r="B192" s="539"/>
      <c r="C192" s="139">
        <v>3533</v>
      </c>
      <c r="D192" s="139">
        <v>6121</v>
      </c>
      <c r="E192" s="140" t="s">
        <v>390</v>
      </c>
      <c r="F192" s="540" t="s">
        <v>37</v>
      </c>
      <c r="G192" s="484">
        <v>0</v>
      </c>
      <c r="H192" s="484">
        <v>7055</v>
      </c>
      <c r="I192" s="485">
        <f t="shared" si="4"/>
        <v>7055</v>
      </c>
      <c r="M192" s="1112"/>
    </row>
    <row r="193" spans="1:13" ht="13.5" thickBot="1">
      <c r="A193" s="541"/>
      <c r="B193" s="542"/>
      <c r="C193" s="152">
        <v>3533</v>
      </c>
      <c r="D193" s="152">
        <v>6121</v>
      </c>
      <c r="E193" s="153" t="s">
        <v>15</v>
      </c>
      <c r="F193" s="543" t="s">
        <v>37</v>
      </c>
      <c r="G193" s="489">
        <v>0</v>
      </c>
      <c r="H193" s="489">
        <v>150</v>
      </c>
      <c r="I193" s="490">
        <f t="shared" si="4"/>
        <v>150</v>
      </c>
      <c r="M193" s="1112"/>
    </row>
    <row r="194" spans="1:13" ht="45">
      <c r="A194" s="505" t="s">
        <v>3</v>
      </c>
      <c r="B194" s="504">
        <v>1750601516</v>
      </c>
      <c r="C194" s="474" t="s">
        <v>4</v>
      </c>
      <c r="D194" s="533" t="s">
        <v>4</v>
      </c>
      <c r="E194" s="534" t="s">
        <v>4</v>
      </c>
      <c r="F194" s="535" t="s">
        <v>391</v>
      </c>
      <c r="G194" s="135">
        <f>SUM(G195:G199)</f>
        <v>0</v>
      </c>
      <c r="H194" s="136">
        <f>SUM(H195:H199)</f>
        <v>6775</v>
      </c>
      <c r="I194" s="309">
        <f t="shared" si="4"/>
        <v>6775</v>
      </c>
      <c r="M194" s="1112"/>
    </row>
    <row r="195" spans="1:13" ht="12.75">
      <c r="A195" s="502"/>
      <c r="B195" s="483"/>
      <c r="C195" s="226">
        <v>4357</v>
      </c>
      <c r="D195" s="226">
        <v>5137</v>
      </c>
      <c r="E195" s="140" t="s">
        <v>15</v>
      </c>
      <c r="F195" s="228" t="s">
        <v>210</v>
      </c>
      <c r="G195" s="484">
        <v>0</v>
      </c>
      <c r="H195" s="484">
        <v>8.5</v>
      </c>
      <c r="I195" s="485">
        <f t="shared" si="4"/>
        <v>8.5</v>
      </c>
      <c r="M195" s="1112"/>
    </row>
    <row r="196" spans="1:13" ht="12.75">
      <c r="A196" s="544"/>
      <c r="B196" s="496"/>
      <c r="C196" s="497">
        <v>4357</v>
      </c>
      <c r="D196" s="497">
        <v>6121</v>
      </c>
      <c r="E196" s="545" t="s">
        <v>15</v>
      </c>
      <c r="F196" s="499" t="s">
        <v>37</v>
      </c>
      <c r="G196" s="484">
        <v>0</v>
      </c>
      <c r="H196" s="484">
        <v>3000</v>
      </c>
      <c r="I196" s="485">
        <f t="shared" si="4"/>
        <v>3000</v>
      </c>
      <c r="M196" s="1112"/>
    </row>
    <row r="197" spans="1:13" ht="12.75">
      <c r="A197" s="544"/>
      <c r="B197" s="496"/>
      <c r="C197" s="497">
        <v>4357</v>
      </c>
      <c r="D197" s="497">
        <v>6121</v>
      </c>
      <c r="E197" s="545" t="s">
        <v>224</v>
      </c>
      <c r="F197" s="499" t="s">
        <v>37</v>
      </c>
      <c r="G197" s="484">
        <v>0</v>
      </c>
      <c r="H197" s="484">
        <v>376.65</v>
      </c>
      <c r="I197" s="485">
        <f t="shared" si="4"/>
        <v>376.65</v>
      </c>
      <c r="M197" s="1112"/>
    </row>
    <row r="198" spans="1:13" ht="12.75">
      <c r="A198" s="544"/>
      <c r="B198" s="496"/>
      <c r="C198" s="497">
        <v>4357</v>
      </c>
      <c r="D198" s="497">
        <v>6121</v>
      </c>
      <c r="E198" s="546" t="s">
        <v>376</v>
      </c>
      <c r="F198" s="499" t="s">
        <v>37</v>
      </c>
      <c r="G198" s="484">
        <v>0</v>
      </c>
      <c r="H198" s="484">
        <v>188.33</v>
      </c>
      <c r="I198" s="485">
        <f t="shared" si="4"/>
        <v>188.33</v>
      </c>
      <c r="M198" s="1112"/>
    </row>
    <row r="199" spans="1:13" ht="13.5" thickBot="1">
      <c r="A199" s="503"/>
      <c r="B199" s="487"/>
      <c r="C199" s="235">
        <v>4357</v>
      </c>
      <c r="D199" s="235">
        <v>6121</v>
      </c>
      <c r="E199" s="153" t="s">
        <v>377</v>
      </c>
      <c r="F199" s="237" t="s">
        <v>37</v>
      </c>
      <c r="G199" s="489">
        <v>0</v>
      </c>
      <c r="H199" s="489">
        <v>3201.52</v>
      </c>
      <c r="I199" s="485">
        <f t="shared" si="4"/>
        <v>3201.52</v>
      </c>
      <c r="M199" s="1112"/>
    </row>
    <row r="200" spans="1:13" ht="22.5">
      <c r="A200" s="44" t="s">
        <v>3</v>
      </c>
      <c r="B200" s="45" t="s">
        <v>392</v>
      </c>
      <c r="C200" s="46" t="s">
        <v>4</v>
      </c>
      <c r="D200" s="46" t="s">
        <v>4</v>
      </c>
      <c r="E200" s="47" t="s">
        <v>4</v>
      </c>
      <c r="F200" s="48" t="s">
        <v>393</v>
      </c>
      <c r="G200" s="547">
        <f>G201</f>
        <v>4384</v>
      </c>
      <c r="H200" s="49">
        <f>SUM(H201:H201)</f>
        <v>0</v>
      </c>
      <c r="I200" s="309">
        <v>0</v>
      </c>
      <c r="J200" s="548"/>
      <c r="M200" s="1112"/>
    </row>
    <row r="201" spans="1:13" ht="12.75" customHeight="1" thickBot="1">
      <c r="A201" s="41"/>
      <c r="B201" s="42"/>
      <c r="C201" s="304">
        <v>3123</v>
      </c>
      <c r="D201" s="304">
        <v>6121</v>
      </c>
      <c r="E201" s="393" t="s">
        <v>15</v>
      </c>
      <c r="F201" s="394" t="s">
        <v>338</v>
      </c>
      <c r="G201" s="417">
        <v>4384</v>
      </c>
      <c r="H201" s="43">
        <v>0</v>
      </c>
      <c r="I201" s="418">
        <v>0</v>
      </c>
      <c r="M201" s="1112"/>
    </row>
    <row r="202" spans="1:13" ht="33.75">
      <c r="A202" s="44" t="s">
        <v>3</v>
      </c>
      <c r="B202" s="45" t="s">
        <v>394</v>
      </c>
      <c r="C202" s="46" t="s">
        <v>4</v>
      </c>
      <c r="D202" s="46" t="s">
        <v>4</v>
      </c>
      <c r="E202" s="47" t="s">
        <v>4</v>
      </c>
      <c r="F202" s="48" t="s">
        <v>395</v>
      </c>
      <c r="G202" s="49">
        <f>SUM(G203:G203)</f>
        <v>2</v>
      </c>
      <c r="H202" s="49">
        <f>SUM(H203:H203)</f>
        <v>0</v>
      </c>
      <c r="I202" s="309">
        <f>G202+H202</f>
        <v>2</v>
      </c>
      <c r="M202" s="1112"/>
    </row>
    <row r="203" spans="1:13" ht="13.5" thickBot="1">
      <c r="A203" s="41"/>
      <c r="B203" s="42"/>
      <c r="C203" s="304">
        <v>6310</v>
      </c>
      <c r="D203" s="304">
        <v>5163</v>
      </c>
      <c r="E203" s="393" t="s">
        <v>17</v>
      </c>
      <c r="F203" s="306" t="s">
        <v>10</v>
      </c>
      <c r="G203" s="417">
        <v>2</v>
      </c>
      <c r="H203" s="43">
        <v>0</v>
      </c>
      <c r="I203" s="490">
        <f>G203+H203</f>
        <v>2</v>
      </c>
      <c r="M203" s="1112"/>
    </row>
  </sheetData>
  <sheetProtection/>
  <mergeCells count="4">
    <mergeCell ref="H1:I1"/>
    <mergeCell ref="A2:I2"/>
    <mergeCell ref="A4:I4"/>
    <mergeCell ref="A6:I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95" r:id="rId1"/>
  <rowBreaks count="1" manualBreakCount="1">
    <brk id="1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K28"/>
  <sheetViews>
    <sheetView zoomScalePageLayoutView="0" workbookViewId="0" topLeftCell="A1">
      <selection activeCell="K27" sqref="K27"/>
    </sheetView>
  </sheetViews>
  <sheetFormatPr defaultColWidth="3.140625" defaultRowHeight="15"/>
  <cols>
    <col min="1" max="1" width="3.140625" style="19" customWidth="1"/>
    <col min="2" max="2" width="9.28125" style="19" customWidth="1"/>
    <col min="3" max="4" width="4.7109375" style="19" customWidth="1"/>
    <col min="5" max="5" width="7.8515625" style="19" customWidth="1"/>
    <col min="6" max="6" width="41.7109375" style="19" customWidth="1"/>
    <col min="7" max="7" width="8.7109375" style="20" customWidth="1"/>
    <col min="8" max="8" width="9.57421875" style="19" bestFit="1" customWidth="1"/>
    <col min="9" max="9" width="7.7109375" style="19" customWidth="1"/>
    <col min="10" max="11" width="9.140625" style="19" customWidth="1"/>
    <col min="12" max="12" width="10.140625" style="19" bestFit="1" customWidth="1"/>
    <col min="13" max="255" width="9.140625" style="19" customWidth="1"/>
    <col min="256" max="16384" width="3.140625" style="19" customWidth="1"/>
  </cols>
  <sheetData>
    <row r="1" spans="7:9" ht="12.75">
      <c r="G1" s="1095" t="s">
        <v>625</v>
      </c>
      <c r="H1" s="1096"/>
      <c r="I1" s="1096"/>
    </row>
    <row r="2" spans="1:10" ht="18">
      <c r="A2" s="1123" t="s">
        <v>39</v>
      </c>
      <c r="B2" s="1123"/>
      <c r="C2" s="1123"/>
      <c r="D2" s="1123"/>
      <c r="E2" s="1123"/>
      <c r="F2" s="1123"/>
      <c r="G2" s="1123"/>
      <c r="H2" s="1123"/>
      <c r="I2" s="1123"/>
      <c r="J2" s="21"/>
    </row>
    <row r="3" spans="1:10" ht="12.75">
      <c r="A3" s="22"/>
      <c r="B3" s="22"/>
      <c r="C3" s="22"/>
      <c r="D3" s="22"/>
      <c r="E3" s="22"/>
      <c r="F3" s="22"/>
      <c r="G3" s="22"/>
      <c r="H3" s="22"/>
      <c r="I3" s="23"/>
      <c r="J3" s="23"/>
    </row>
    <row r="4" spans="1:11" s="1" customFormat="1" ht="15.75">
      <c r="A4" s="1125" t="s">
        <v>62</v>
      </c>
      <c r="B4" s="1125"/>
      <c r="C4" s="1125"/>
      <c r="D4" s="1125"/>
      <c r="E4" s="1125"/>
      <c r="F4" s="1125"/>
      <c r="G4" s="1125"/>
      <c r="H4" s="1125"/>
      <c r="I4" s="1125"/>
      <c r="K4" s="2"/>
    </row>
    <row r="5" spans="1:11" s="1" customFormat="1" ht="12" customHeight="1">
      <c r="A5" s="80"/>
      <c r="B5" s="80"/>
      <c r="C5" s="80"/>
      <c r="D5" s="80"/>
      <c r="E5" s="80"/>
      <c r="F5" s="80"/>
      <c r="G5" s="80"/>
      <c r="H5" s="80"/>
      <c r="I5" s="80"/>
      <c r="K5" s="2"/>
    </row>
    <row r="6" spans="1:10" s="14" customFormat="1" ht="15.75">
      <c r="A6" s="1130" t="s">
        <v>63</v>
      </c>
      <c r="B6" s="1130"/>
      <c r="C6" s="1130"/>
      <c r="D6" s="1130"/>
      <c r="E6" s="1130"/>
      <c r="F6" s="1130"/>
      <c r="G6" s="1130"/>
      <c r="H6" s="1130"/>
      <c r="I6" s="1130"/>
      <c r="J6" s="74"/>
    </row>
    <row r="7" spans="1:9" ht="13.5" thickBot="1">
      <c r="A7" s="26"/>
      <c r="B7" s="26"/>
      <c r="C7" s="26"/>
      <c r="D7" s="26"/>
      <c r="E7" s="26"/>
      <c r="F7" s="26"/>
      <c r="G7" s="27"/>
      <c r="H7" s="26"/>
      <c r="I7" s="28" t="s">
        <v>14</v>
      </c>
    </row>
    <row r="8" spans="1:9" ht="23.25" thickBot="1">
      <c r="A8" s="3" t="s">
        <v>11</v>
      </c>
      <c r="B8" s="4" t="s">
        <v>12</v>
      </c>
      <c r="C8" s="5" t="s">
        <v>0</v>
      </c>
      <c r="D8" s="6" t="s">
        <v>13</v>
      </c>
      <c r="E8" s="6" t="s">
        <v>8</v>
      </c>
      <c r="F8" s="5" t="s">
        <v>64</v>
      </c>
      <c r="G8" s="82" t="s">
        <v>1</v>
      </c>
      <c r="H8" s="87" t="s">
        <v>40</v>
      </c>
      <c r="I8" s="83" t="s">
        <v>2</v>
      </c>
    </row>
    <row r="9" spans="1:9" ht="13.5" thickBot="1">
      <c r="A9" s="17" t="s">
        <v>3</v>
      </c>
      <c r="B9" s="4" t="s">
        <v>4</v>
      </c>
      <c r="C9" s="18" t="s">
        <v>4</v>
      </c>
      <c r="D9" s="4" t="s">
        <v>4</v>
      </c>
      <c r="E9" s="4" t="s">
        <v>4</v>
      </c>
      <c r="F9" s="29" t="s">
        <v>9</v>
      </c>
      <c r="G9" s="130">
        <f>G11+G25+G27</f>
        <v>0</v>
      </c>
      <c r="H9" s="119">
        <f>H10+H25+H27</f>
        <v>350</v>
      </c>
      <c r="I9" s="30">
        <f>G9+H9</f>
        <v>350</v>
      </c>
    </row>
    <row r="10" spans="1:9" ht="22.5">
      <c r="A10" s="44" t="s">
        <v>3</v>
      </c>
      <c r="B10" s="131" t="s">
        <v>98</v>
      </c>
      <c r="C10" s="131" t="s">
        <v>4</v>
      </c>
      <c r="D10" s="132" t="s">
        <v>4</v>
      </c>
      <c r="E10" s="133" t="s">
        <v>4</v>
      </c>
      <c r="F10" s="134" t="s">
        <v>99</v>
      </c>
      <c r="G10" s="135">
        <f>SUM(G11:G20)</f>
        <v>0</v>
      </c>
      <c r="H10" s="136">
        <f>H11+H22</f>
        <v>88</v>
      </c>
      <c r="I10" s="309">
        <f>SUM(G10:H10)</f>
        <v>88</v>
      </c>
    </row>
    <row r="11" spans="1:9" ht="12.75">
      <c r="A11" s="163"/>
      <c r="B11" s="164" t="s">
        <v>65</v>
      </c>
      <c r="C11" s="164" t="s">
        <v>4</v>
      </c>
      <c r="D11" s="165" t="s">
        <v>4</v>
      </c>
      <c r="E11" s="166" t="s">
        <v>4</v>
      </c>
      <c r="F11" s="167" t="s">
        <v>101</v>
      </c>
      <c r="G11" s="168">
        <f>SUM(G12:G21)</f>
        <v>0</v>
      </c>
      <c r="H11" s="168">
        <f>SUM(H12:H21)</f>
        <v>64</v>
      </c>
      <c r="I11" s="310">
        <f>SUM(G11:H11)</f>
        <v>64</v>
      </c>
    </row>
    <row r="12" spans="1:9" ht="12.75" customHeight="1">
      <c r="A12" s="137"/>
      <c r="B12" s="138"/>
      <c r="C12" s="61">
        <v>6172</v>
      </c>
      <c r="D12" s="142">
        <v>5162</v>
      </c>
      <c r="E12" s="140" t="s">
        <v>66</v>
      </c>
      <c r="F12" s="59" t="s">
        <v>75</v>
      </c>
      <c r="G12" s="141">
        <v>0</v>
      </c>
      <c r="H12" s="141">
        <v>0.15</v>
      </c>
      <c r="I12" s="311">
        <f aca="true" t="shared" si="0" ref="I12:I19">SUM(G12+H12)</f>
        <v>0.15</v>
      </c>
    </row>
    <row r="13" spans="1:9" ht="12.75" customHeight="1">
      <c r="A13" s="137"/>
      <c r="B13" s="138"/>
      <c r="C13" s="15">
        <v>6172</v>
      </c>
      <c r="D13" s="15">
        <v>5162</v>
      </c>
      <c r="E13" s="140" t="s">
        <v>68</v>
      </c>
      <c r="F13" s="59" t="s">
        <v>75</v>
      </c>
      <c r="G13" s="141">
        <v>0</v>
      </c>
      <c r="H13" s="141">
        <v>0.85</v>
      </c>
      <c r="I13" s="311">
        <f t="shared" si="0"/>
        <v>0.85</v>
      </c>
    </row>
    <row r="14" spans="1:9" ht="12.75" customHeight="1">
      <c r="A14" s="137"/>
      <c r="B14" s="138"/>
      <c r="C14" s="143">
        <v>6172</v>
      </c>
      <c r="D14" s="143">
        <v>5164</v>
      </c>
      <c r="E14" s="140" t="s">
        <v>66</v>
      </c>
      <c r="F14" s="59" t="s">
        <v>76</v>
      </c>
      <c r="G14" s="141">
        <v>0</v>
      </c>
      <c r="H14" s="141">
        <v>3</v>
      </c>
      <c r="I14" s="311">
        <f t="shared" si="0"/>
        <v>3</v>
      </c>
    </row>
    <row r="15" spans="1:9" ht="12.75" customHeight="1">
      <c r="A15" s="137"/>
      <c r="B15" s="138"/>
      <c r="C15" s="139">
        <v>6172</v>
      </c>
      <c r="D15" s="139">
        <v>5164</v>
      </c>
      <c r="E15" s="140" t="s">
        <v>68</v>
      </c>
      <c r="F15" s="59" t="s">
        <v>76</v>
      </c>
      <c r="G15" s="141">
        <v>0</v>
      </c>
      <c r="H15" s="141">
        <v>17</v>
      </c>
      <c r="I15" s="311">
        <f t="shared" si="0"/>
        <v>17</v>
      </c>
    </row>
    <row r="16" spans="1:9" ht="12.75" customHeight="1">
      <c r="A16" s="137"/>
      <c r="B16" s="138"/>
      <c r="C16" s="139">
        <v>6172</v>
      </c>
      <c r="D16" s="139">
        <v>5169</v>
      </c>
      <c r="E16" s="140" t="s">
        <v>66</v>
      </c>
      <c r="F16" s="59" t="s">
        <v>78</v>
      </c>
      <c r="G16" s="141">
        <v>0</v>
      </c>
      <c r="H16" s="141">
        <v>6</v>
      </c>
      <c r="I16" s="311">
        <f t="shared" si="0"/>
        <v>6</v>
      </c>
    </row>
    <row r="17" spans="1:9" ht="12.75" customHeight="1">
      <c r="A17" s="137"/>
      <c r="B17" s="138"/>
      <c r="C17" s="139">
        <v>6172</v>
      </c>
      <c r="D17" s="139">
        <v>5169</v>
      </c>
      <c r="E17" s="140" t="s">
        <v>68</v>
      </c>
      <c r="F17" s="59" t="s">
        <v>78</v>
      </c>
      <c r="G17" s="141">
        <v>0</v>
      </c>
      <c r="H17" s="141">
        <v>34</v>
      </c>
      <c r="I17" s="311">
        <f t="shared" si="0"/>
        <v>34</v>
      </c>
    </row>
    <row r="18" spans="1:9" ht="12.75" customHeight="1">
      <c r="A18" s="137"/>
      <c r="B18" s="138"/>
      <c r="C18" s="139">
        <v>6172</v>
      </c>
      <c r="D18" s="139">
        <v>5173</v>
      </c>
      <c r="E18" s="140" t="s">
        <v>66</v>
      </c>
      <c r="F18" s="59" t="s">
        <v>79</v>
      </c>
      <c r="G18" s="141">
        <v>0</v>
      </c>
      <c r="H18" s="141">
        <v>0.3</v>
      </c>
      <c r="I18" s="311">
        <f t="shared" si="0"/>
        <v>0.3</v>
      </c>
    </row>
    <row r="19" spans="1:9" ht="12.75" customHeight="1">
      <c r="A19" s="144"/>
      <c r="B19" s="138"/>
      <c r="C19" s="139">
        <v>6172</v>
      </c>
      <c r="D19" s="139">
        <v>5173</v>
      </c>
      <c r="E19" s="140" t="s">
        <v>68</v>
      </c>
      <c r="F19" s="59" t="s">
        <v>79</v>
      </c>
      <c r="G19" s="141">
        <v>0</v>
      </c>
      <c r="H19" s="141">
        <v>1.7</v>
      </c>
      <c r="I19" s="311">
        <f t="shared" si="0"/>
        <v>1.7</v>
      </c>
    </row>
    <row r="20" spans="1:9" ht="12.75" customHeight="1">
      <c r="A20" s="144"/>
      <c r="B20" s="138"/>
      <c r="C20" s="139">
        <v>6310</v>
      </c>
      <c r="D20" s="139">
        <v>5163</v>
      </c>
      <c r="E20" s="140" t="s">
        <v>66</v>
      </c>
      <c r="F20" s="59" t="s">
        <v>82</v>
      </c>
      <c r="G20" s="141">
        <v>0</v>
      </c>
      <c r="H20" s="141">
        <v>0.15</v>
      </c>
      <c r="I20" s="311">
        <f>SUM(G20+H20)</f>
        <v>0.15</v>
      </c>
    </row>
    <row r="21" spans="1:9" ht="12.75" customHeight="1">
      <c r="A21" s="144"/>
      <c r="B21" s="138"/>
      <c r="C21" s="139">
        <v>6310</v>
      </c>
      <c r="D21" s="139">
        <v>5163</v>
      </c>
      <c r="E21" s="140" t="s">
        <v>68</v>
      </c>
      <c r="F21" s="59" t="s">
        <v>82</v>
      </c>
      <c r="G21" s="141">
        <v>0</v>
      </c>
      <c r="H21" s="141">
        <v>0.85</v>
      </c>
      <c r="I21" s="311">
        <f>SUM(G21+H21)</f>
        <v>0.85</v>
      </c>
    </row>
    <row r="22" spans="1:9" ht="22.5">
      <c r="A22" s="312"/>
      <c r="B22" s="159">
        <v>1550031432</v>
      </c>
      <c r="C22" s="160" t="s">
        <v>4</v>
      </c>
      <c r="D22" s="161" t="s">
        <v>4</v>
      </c>
      <c r="E22" s="159" t="s">
        <v>4</v>
      </c>
      <c r="F22" s="161" t="s">
        <v>100</v>
      </c>
      <c r="G22" s="162">
        <v>0</v>
      </c>
      <c r="H22" s="162">
        <v>24</v>
      </c>
      <c r="I22" s="313">
        <f>SUM(G22+H22)</f>
        <v>24</v>
      </c>
    </row>
    <row r="23" spans="1:9" ht="12.75" customHeight="1">
      <c r="A23" s="314"/>
      <c r="B23" s="139"/>
      <c r="C23" s="140">
        <v>6172</v>
      </c>
      <c r="D23" s="59">
        <v>5336</v>
      </c>
      <c r="E23" s="140" t="s">
        <v>66</v>
      </c>
      <c r="F23" s="139" t="s">
        <v>83</v>
      </c>
      <c r="G23" s="141">
        <v>0</v>
      </c>
      <c r="H23" s="141">
        <v>3.6</v>
      </c>
      <c r="I23" s="311">
        <f>SUM(G23+H23)</f>
        <v>3.6</v>
      </c>
    </row>
    <row r="24" spans="1:9" ht="12.75" customHeight="1" thickBot="1">
      <c r="A24" s="314"/>
      <c r="B24" s="139"/>
      <c r="C24" s="140">
        <v>6172</v>
      </c>
      <c r="D24" s="59">
        <v>5336</v>
      </c>
      <c r="E24" s="139" t="s">
        <v>68</v>
      </c>
      <c r="F24" s="139" t="s">
        <v>83</v>
      </c>
      <c r="G24" s="141">
        <v>0</v>
      </c>
      <c r="H24" s="141">
        <v>20.4</v>
      </c>
      <c r="I24" s="311">
        <f>SUM(G24+H24)</f>
        <v>20.4</v>
      </c>
    </row>
    <row r="25" spans="1:9" ht="15" customHeight="1">
      <c r="A25" s="44" t="s">
        <v>3</v>
      </c>
      <c r="B25" s="146" t="s">
        <v>84</v>
      </c>
      <c r="C25" s="147" t="s">
        <v>4</v>
      </c>
      <c r="D25" s="147" t="s">
        <v>4</v>
      </c>
      <c r="E25" s="148" t="s">
        <v>4</v>
      </c>
      <c r="F25" s="149" t="s">
        <v>85</v>
      </c>
      <c r="G25" s="135">
        <f>SUM(G26:G59)</f>
        <v>0</v>
      </c>
      <c r="H25" s="136">
        <f>H26</f>
        <v>261</v>
      </c>
      <c r="I25" s="309">
        <f>G25+H25</f>
        <v>261</v>
      </c>
    </row>
    <row r="26" spans="1:9" ht="23.25" thickBot="1">
      <c r="A26" s="150"/>
      <c r="B26" s="151"/>
      <c r="C26" s="152">
        <v>6402</v>
      </c>
      <c r="D26" s="152">
        <v>5364</v>
      </c>
      <c r="E26" s="153" t="s">
        <v>15</v>
      </c>
      <c r="F26" s="67" t="s">
        <v>86</v>
      </c>
      <c r="G26" s="154">
        <v>0</v>
      </c>
      <c r="H26" s="154">
        <v>261</v>
      </c>
      <c r="I26" s="315">
        <f>G26+H26</f>
        <v>261</v>
      </c>
    </row>
    <row r="27" spans="1:9" ht="12.75">
      <c r="A27" s="44" t="s">
        <v>3</v>
      </c>
      <c r="B27" s="146">
        <v>1550020000</v>
      </c>
      <c r="C27" s="147" t="s">
        <v>4</v>
      </c>
      <c r="D27" s="147" t="s">
        <v>4</v>
      </c>
      <c r="E27" s="155" t="s">
        <v>4</v>
      </c>
      <c r="F27" s="149" t="s">
        <v>87</v>
      </c>
      <c r="G27" s="135">
        <f>SUM(G28:G60)</f>
        <v>0</v>
      </c>
      <c r="H27" s="136">
        <f>H28</f>
        <v>1</v>
      </c>
      <c r="I27" s="309">
        <f>G27+H27</f>
        <v>1</v>
      </c>
    </row>
    <row r="28" spans="1:9" ht="23.25" thickBot="1">
      <c r="A28" s="150"/>
      <c r="B28" s="151"/>
      <c r="C28" s="152">
        <v>6402</v>
      </c>
      <c r="D28" s="152">
        <v>5364</v>
      </c>
      <c r="E28" s="153" t="s">
        <v>15</v>
      </c>
      <c r="F28" s="67" t="s">
        <v>86</v>
      </c>
      <c r="G28" s="154">
        <v>0</v>
      </c>
      <c r="H28" s="154">
        <v>1</v>
      </c>
      <c r="I28" s="315">
        <f>SUM(G28+H28)</f>
        <v>1</v>
      </c>
    </row>
  </sheetData>
  <sheetProtection/>
  <mergeCells count="3">
    <mergeCell ref="A2:I2"/>
    <mergeCell ref="A4:I4"/>
    <mergeCell ref="A6:I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K43"/>
  <sheetViews>
    <sheetView zoomScalePageLayoutView="0" workbookViewId="0" topLeftCell="A1">
      <selection activeCell="K8" sqref="K8"/>
    </sheetView>
  </sheetViews>
  <sheetFormatPr defaultColWidth="3.140625" defaultRowHeight="15"/>
  <cols>
    <col min="1" max="1" width="3.140625" style="19" customWidth="1"/>
    <col min="2" max="2" width="9.28125" style="19" customWidth="1"/>
    <col min="3" max="4" width="4.7109375" style="19" customWidth="1"/>
    <col min="5" max="5" width="7.8515625" style="19" customWidth="1"/>
    <col min="6" max="6" width="42.57421875" style="19" customWidth="1"/>
    <col min="7" max="7" width="8.7109375" style="20" customWidth="1"/>
    <col min="8" max="8" width="9.57421875" style="19" bestFit="1" customWidth="1"/>
    <col min="9" max="9" width="7.7109375" style="19" customWidth="1"/>
    <col min="10" max="11" width="9.140625" style="19" customWidth="1"/>
    <col min="12" max="12" width="10.140625" style="19" bestFit="1" customWidth="1"/>
    <col min="13" max="255" width="9.140625" style="19" customWidth="1"/>
    <col min="256" max="16384" width="3.140625" style="19" customWidth="1"/>
  </cols>
  <sheetData>
    <row r="1" spans="7:9" ht="12.75">
      <c r="G1" s="1095" t="s">
        <v>625</v>
      </c>
      <c r="H1" s="1096"/>
      <c r="I1" s="1096"/>
    </row>
    <row r="2" spans="1:10" ht="18">
      <c r="A2" s="1123" t="s">
        <v>39</v>
      </c>
      <c r="B2" s="1123"/>
      <c r="C2" s="1123"/>
      <c r="D2" s="1123"/>
      <c r="E2" s="1123"/>
      <c r="F2" s="1123"/>
      <c r="G2" s="1123"/>
      <c r="H2" s="1123"/>
      <c r="I2" s="1123"/>
      <c r="J2" s="21"/>
    </row>
    <row r="3" spans="1:10" ht="12.75">
      <c r="A3" s="22"/>
      <c r="B3" s="22"/>
      <c r="C3" s="22"/>
      <c r="D3" s="22"/>
      <c r="E3" s="22"/>
      <c r="F3" s="22"/>
      <c r="G3" s="22"/>
      <c r="H3" s="22"/>
      <c r="I3" s="23"/>
      <c r="J3" s="23"/>
    </row>
    <row r="4" spans="1:11" s="1" customFormat="1" ht="15.75">
      <c r="A4" s="1125" t="s">
        <v>88</v>
      </c>
      <c r="B4" s="1125"/>
      <c r="C4" s="1125"/>
      <c r="D4" s="1125"/>
      <c r="E4" s="1125"/>
      <c r="F4" s="1125"/>
      <c r="G4" s="1125"/>
      <c r="H4" s="1125"/>
      <c r="I4" s="1125"/>
      <c r="K4" s="2"/>
    </row>
    <row r="5" spans="1:11" s="1" customFormat="1" ht="12" customHeight="1">
      <c r="A5" s="80"/>
      <c r="B5" s="80"/>
      <c r="C5" s="80"/>
      <c r="D5" s="80"/>
      <c r="E5" s="80"/>
      <c r="F5" s="80"/>
      <c r="G5" s="80"/>
      <c r="H5" s="80"/>
      <c r="I5" s="80"/>
      <c r="K5" s="2"/>
    </row>
    <row r="6" spans="1:10" s="14" customFormat="1" ht="15.75">
      <c r="A6" s="1130" t="s">
        <v>89</v>
      </c>
      <c r="B6" s="1130"/>
      <c r="C6" s="1130"/>
      <c r="D6" s="1130"/>
      <c r="E6" s="1130"/>
      <c r="F6" s="1130"/>
      <c r="G6" s="1130"/>
      <c r="H6" s="1130"/>
      <c r="I6" s="1130"/>
      <c r="J6" s="74"/>
    </row>
    <row r="7" spans="1:9" ht="13.5" thickBot="1">
      <c r="A7" s="26"/>
      <c r="B7" s="26"/>
      <c r="C7" s="26"/>
      <c r="D7" s="26"/>
      <c r="E7" s="26"/>
      <c r="F7" s="26"/>
      <c r="G7" s="27"/>
      <c r="H7" s="26"/>
      <c r="I7" s="28" t="s">
        <v>14</v>
      </c>
    </row>
    <row r="8" spans="1:9" ht="23.25" thickBot="1">
      <c r="A8" s="3" t="s">
        <v>11</v>
      </c>
      <c r="B8" s="4" t="s">
        <v>12</v>
      </c>
      <c r="C8" s="5" t="s">
        <v>0</v>
      </c>
      <c r="D8" s="6" t="s">
        <v>13</v>
      </c>
      <c r="E8" s="6" t="s">
        <v>8</v>
      </c>
      <c r="F8" s="5" t="s">
        <v>90</v>
      </c>
      <c r="G8" s="82" t="s">
        <v>1</v>
      </c>
      <c r="H8" s="87" t="s">
        <v>40</v>
      </c>
      <c r="I8" s="83" t="s">
        <v>2</v>
      </c>
    </row>
    <row r="9" spans="1:9" ht="13.5" thickBot="1">
      <c r="A9" s="17" t="s">
        <v>3</v>
      </c>
      <c r="B9" s="4" t="s">
        <v>4</v>
      </c>
      <c r="C9" s="18" t="s">
        <v>4</v>
      </c>
      <c r="D9" s="4" t="s">
        <v>4</v>
      </c>
      <c r="E9" s="4" t="s">
        <v>4</v>
      </c>
      <c r="F9" s="29" t="s">
        <v>9</v>
      </c>
      <c r="G9" s="130">
        <f>G10+G14+G21+G24+G27+G30</f>
        <v>0</v>
      </c>
      <c r="H9" s="119">
        <f>H10</f>
        <v>1211</v>
      </c>
      <c r="I9" s="30">
        <f>G9+H9</f>
        <v>1211</v>
      </c>
    </row>
    <row r="10" spans="1:9" ht="12.75">
      <c r="A10" s="44" t="s">
        <v>3</v>
      </c>
      <c r="B10" s="131" t="s">
        <v>91</v>
      </c>
      <c r="C10" s="131" t="s">
        <v>4</v>
      </c>
      <c r="D10" s="132" t="s">
        <v>4</v>
      </c>
      <c r="E10" s="133" t="s">
        <v>4</v>
      </c>
      <c r="F10" s="134" t="s">
        <v>92</v>
      </c>
      <c r="G10" s="135">
        <f>SUM(G11:G43)</f>
        <v>0</v>
      </c>
      <c r="H10" s="136">
        <f>SUM(H11:H43)</f>
        <v>1211</v>
      </c>
      <c r="I10" s="309">
        <f>G10+H10</f>
        <v>1211</v>
      </c>
    </row>
    <row r="11" spans="1:9" ht="12.75">
      <c r="A11" s="137"/>
      <c r="B11" s="138"/>
      <c r="C11" s="139">
        <v>6172</v>
      </c>
      <c r="D11" s="139">
        <v>5011</v>
      </c>
      <c r="E11" s="140" t="s">
        <v>93</v>
      </c>
      <c r="F11" s="59" t="s">
        <v>67</v>
      </c>
      <c r="G11" s="141">
        <v>0</v>
      </c>
      <c r="H11" s="141">
        <v>30</v>
      </c>
      <c r="I11" s="311">
        <f>G11+H11</f>
        <v>30</v>
      </c>
    </row>
    <row r="12" spans="1:9" ht="12.75">
      <c r="A12" s="137"/>
      <c r="B12" s="138"/>
      <c r="C12" s="139">
        <v>6172</v>
      </c>
      <c r="D12" s="139">
        <v>5011</v>
      </c>
      <c r="E12" s="140" t="s">
        <v>94</v>
      </c>
      <c r="F12" s="59" t="s">
        <v>67</v>
      </c>
      <c r="G12" s="141">
        <v>0</v>
      </c>
      <c r="H12" s="141">
        <v>170</v>
      </c>
      <c r="I12" s="311">
        <f>SUM(G12+H12)</f>
        <v>170</v>
      </c>
    </row>
    <row r="13" spans="1:9" ht="12.75">
      <c r="A13" s="137"/>
      <c r="B13" s="138"/>
      <c r="C13" s="139">
        <v>6172</v>
      </c>
      <c r="D13" s="139">
        <v>5021</v>
      </c>
      <c r="E13" s="140" t="s">
        <v>93</v>
      </c>
      <c r="F13" s="59" t="s">
        <v>69</v>
      </c>
      <c r="G13" s="141">
        <v>0</v>
      </c>
      <c r="H13" s="141">
        <v>42</v>
      </c>
      <c r="I13" s="311">
        <f aca="true" t="shared" si="0" ref="I13:I42">SUM(G13+H13)</f>
        <v>42</v>
      </c>
    </row>
    <row r="14" spans="1:9" ht="12.75">
      <c r="A14" s="137"/>
      <c r="B14" s="138"/>
      <c r="C14" s="139">
        <v>6172</v>
      </c>
      <c r="D14" s="139">
        <v>5021</v>
      </c>
      <c r="E14" s="140" t="s">
        <v>94</v>
      </c>
      <c r="F14" s="59" t="s">
        <v>69</v>
      </c>
      <c r="G14" s="141">
        <v>0</v>
      </c>
      <c r="H14" s="141">
        <v>238</v>
      </c>
      <c r="I14" s="311">
        <f>SUM(G14+H14)</f>
        <v>238</v>
      </c>
    </row>
    <row r="15" spans="1:9" ht="12.75">
      <c r="A15" s="137"/>
      <c r="B15" s="138"/>
      <c r="C15" s="139">
        <v>6172</v>
      </c>
      <c r="D15" s="139">
        <v>5031</v>
      </c>
      <c r="E15" s="140" t="s">
        <v>93</v>
      </c>
      <c r="F15" s="59" t="s">
        <v>70</v>
      </c>
      <c r="G15" s="141">
        <v>0</v>
      </c>
      <c r="H15" s="141">
        <v>9.75</v>
      </c>
      <c r="I15" s="311">
        <f t="shared" si="0"/>
        <v>9.75</v>
      </c>
    </row>
    <row r="16" spans="1:9" ht="12.75">
      <c r="A16" s="137"/>
      <c r="B16" s="138"/>
      <c r="C16" s="139">
        <v>6172</v>
      </c>
      <c r="D16" s="139">
        <v>5031</v>
      </c>
      <c r="E16" s="140" t="s">
        <v>94</v>
      </c>
      <c r="F16" s="59" t="s">
        <v>70</v>
      </c>
      <c r="G16" s="141">
        <v>0</v>
      </c>
      <c r="H16" s="141">
        <v>55.25</v>
      </c>
      <c r="I16" s="311">
        <f>SUM(G16+H16)</f>
        <v>55.25</v>
      </c>
    </row>
    <row r="17" spans="1:9" ht="12.75">
      <c r="A17" s="137"/>
      <c r="B17" s="138"/>
      <c r="C17" s="139">
        <v>6172</v>
      </c>
      <c r="D17" s="139">
        <v>5032</v>
      </c>
      <c r="E17" s="140" t="s">
        <v>93</v>
      </c>
      <c r="F17" s="59" t="s">
        <v>71</v>
      </c>
      <c r="G17" s="141">
        <v>0</v>
      </c>
      <c r="H17" s="141">
        <v>4.5</v>
      </c>
      <c r="I17" s="311">
        <f t="shared" si="0"/>
        <v>4.5</v>
      </c>
    </row>
    <row r="18" spans="1:9" ht="12.75">
      <c r="A18" s="137"/>
      <c r="B18" s="138"/>
      <c r="C18" s="139">
        <v>6172</v>
      </c>
      <c r="D18" s="139">
        <v>5032</v>
      </c>
      <c r="E18" s="140" t="s">
        <v>94</v>
      </c>
      <c r="F18" s="59" t="s">
        <v>71</v>
      </c>
      <c r="G18" s="141">
        <v>0</v>
      </c>
      <c r="H18" s="141">
        <v>25.5</v>
      </c>
      <c r="I18" s="311">
        <f t="shared" si="0"/>
        <v>25.5</v>
      </c>
    </row>
    <row r="19" spans="1:9" ht="12.75">
      <c r="A19" s="137"/>
      <c r="B19" s="138"/>
      <c r="C19" s="139">
        <v>6172</v>
      </c>
      <c r="D19" s="139">
        <v>5136</v>
      </c>
      <c r="E19" s="140" t="s">
        <v>93</v>
      </c>
      <c r="F19" s="59" t="s">
        <v>72</v>
      </c>
      <c r="G19" s="141">
        <v>0</v>
      </c>
      <c r="H19" s="141">
        <v>0.9</v>
      </c>
      <c r="I19" s="311">
        <f t="shared" si="0"/>
        <v>0.9</v>
      </c>
    </row>
    <row r="20" spans="1:9" ht="12.75">
      <c r="A20" s="137"/>
      <c r="B20" s="138"/>
      <c r="C20" s="139">
        <v>6172</v>
      </c>
      <c r="D20" s="139">
        <v>5136</v>
      </c>
      <c r="E20" s="140" t="s">
        <v>94</v>
      </c>
      <c r="F20" s="59" t="s">
        <v>72</v>
      </c>
      <c r="G20" s="141">
        <v>0</v>
      </c>
      <c r="H20" s="141">
        <v>5.1</v>
      </c>
      <c r="I20" s="311">
        <f>SUM(G20+H20)</f>
        <v>5.1</v>
      </c>
    </row>
    <row r="21" spans="1:9" ht="12.75">
      <c r="A21" s="137"/>
      <c r="B21" s="138"/>
      <c r="C21" s="139">
        <v>6172</v>
      </c>
      <c r="D21" s="139">
        <v>5137</v>
      </c>
      <c r="E21" s="140" t="s">
        <v>93</v>
      </c>
      <c r="F21" s="59" t="s">
        <v>73</v>
      </c>
      <c r="G21" s="141">
        <v>0</v>
      </c>
      <c r="H21" s="141">
        <v>0.45</v>
      </c>
      <c r="I21" s="311">
        <f t="shared" si="0"/>
        <v>0.45</v>
      </c>
    </row>
    <row r="22" spans="1:9" ht="12.75">
      <c r="A22" s="137"/>
      <c r="B22" s="138"/>
      <c r="C22" s="139">
        <v>6172</v>
      </c>
      <c r="D22" s="139">
        <v>5137</v>
      </c>
      <c r="E22" s="140" t="s">
        <v>94</v>
      </c>
      <c r="F22" s="59" t="s">
        <v>73</v>
      </c>
      <c r="G22" s="141">
        <v>0</v>
      </c>
      <c r="H22" s="141">
        <v>2.55</v>
      </c>
      <c r="I22" s="311">
        <f>SUM(G22+H22)</f>
        <v>2.55</v>
      </c>
    </row>
    <row r="23" spans="1:9" ht="12.75">
      <c r="A23" s="137"/>
      <c r="B23" s="138"/>
      <c r="C23" s="139">
        <v>6172</v>
      </c>
      <c r="D23" s="139">
        <v>5139</v>
      </c>
      <c r="E23" s="140" t="s">
        <v>93</v>
      </c>
      <c r="F23" s="59" t="s">
        <v>74</v>
      </c>
      <c r="G23" s="141">
        <v>0</v>
      </c>
      <c r="H23" s="141">
        <v>15</v>
      </c>
      <c r="I23" s="311">
        <f t="shared" si="0"/>
        <v>15</v>
      </c>
    </row>
    <row r="24" spans="1:9" ht="12.75">
      <c r="A24" s="137"/>
      <c r="B24" s="138"/>
      <c r="C24" s="139">
        <v>6172</v>
      </c>
      <c r="D24" s="139">
        <v>5139</v>
      </c>
      <c r="E24" s="140" t="s">
        <v>94</v>
      </c>
      <c r="F24" s="59" t="s">
        <v>74</v>
      </c>
      <c r="G24" s="141">
        <v>0</v>
      </c>
      <c r="H24" s="141">
        <v>85</v>
      </c>
      <c r="I24" s="311">
        <f t="shared" si="0"/>
        <v>85</v>
      </c>
    </row>
    <row r="25" spans="1:9" ht="12.75">
      <c r="A25" s="137"/>
      <c r="B25" s="138"/>
      <c r="C25" s="139">
        <v>6172</v>
      </c>
      <c r="D25" s="139">
        <v>5162</v>
      </c>
      <c r="E25" s="140" t="s">
        <v>93</v>
      </c>
      <c r="F25" s="59" t="s">
        <v>75</v>
      </c>
      <c r="G25" s="141">
        <v>0</v>
      </c>
      <c r="H25" s="141">
        <v>0.9</v>
      </c>
      <c r="I25" s="311">
        <f t="shared" si="0"/>
        <v>0.9</v>
      </c>
    </row>
    <row r="26" spans="1:9" ht="12.75">
      <c r="A26" s="137"/>
      <c r="B26" s="138"/>
      <c r="C26" s="139">
        <v>6172</v>
      </c>
      <c r="D26" s="139">
        <v>5162</v>
      </c>
      <c r="E26" s="140" t="s">
        <v>94</v>
      </c>
      <c r="F26" s="59" t="s">
        <v>75</v>
      </c>
      <c r="G26" s="141">
        <v>0</v>
      </c>
      <c r="H26" s="141">
        <v>5.1</v>
      </c>
      <c r="I26" s="311">
        <f>SUM(G26+H26)</f>
        <v>5.1</v>
      </c>
    </row>
    <row r="27" spans="1:9" ht="12.75">
      <c r="A27" s="137"/>
      <c r="B27" s="138"/>
      <c r="C27" s="139">
        <v>6172</v>
      </c>
      <c r="D27" s="139">
        <v>5164</v>
      </c>
      <c r="E27" s="140" t="s">
        <v>93</v>
      </c>
      <c r="F27" s="59" t="s">
        <v>76</v>
      </c>
      <c r="G27" s="141">
        <v>0</v>
      </c>
      <c r="H27" s="141">
        <v>1.5</v>
      </c>
      <c r="I27" s="311">
        <f t="shared" si="0"/>
        <v>1.5</v>
      </c>
    </row>
    <row r="28" spans="1:9" ht="12.75">
      <c r="A28" s="137"/>
      <c r="B28" s="138"/>
      <c r="C28" s="139">
        <v>6172</v>
      </c>
      <c r="D28" s="139">
        <v>5164</v>
      </c>
      <c r="E28" s="140" t="s">
        <v>94</v>
      </c>
      <c r="F28" s="59" t="s">
        <v>76</v>
      </c>
      <c r="G28" s="141">
        <v>0</v>
      </c>
      <c r="H28" s="141">
        <v>8.5</v>
      </c>
      <c r="I28" s="311">
        <f t="shared" si="0"/>
        <v>8.5</v>
      </c>
    </row>
    <row r="29" spans="1:9" ht="12.75">
      <c r="A29" s="137"/>
      <c r="B29" s="138"/>
      <c r="C29" s="139">
        <v>6172</v>
      </c>
      <c r="D29" s="139">
        <v>5166</v>
      </c>
      <c r="E29" s="140" t="s">
        <v>93</v>
      </c>
      <c r="F29" s="59" t="s">
        <v>95</v>
      </c>
      <c r="G29" s="141">
        <v>0</v>
      </c>
      <c r="H29" s="141">
        <v>0</v>
      </c>
      <c r="I29" s="311">
        <f t="shared" si="0"/>
        <v>0</v>
      </c>
    </row>
    <row r="30" spans="1:9" ht="12.75">
      <c r="A30" s="137"/>
      <c r="B30" s="138"/>
      <c r="C30" s="139">
        <v>6172</v>
      </c>
      <c r="D30" s="139">
        <v>5166</v>
      </c>
      <c r="E30" s="140" t="s">
        <v>94</v>
      </c>
      <c r="F30" s="59" t="s">
        <v>95</v>
      </c>
      <c r="G30" s="141">
        <v>0</v>
      </c>
      <c r="H30" s="141">
        <v>0</v>
      </c>
      <c r="I30" s="311">
        <f t="shared" si="0"/>
        <v>0</v>
      </c>
    </row>
    <row r="31" spans="1:9" ht="12.75">
      <c r="A31" s="137"/>
      <c r="B31" s="138"/>
      <c r="C31" s="139">
        <v>6172</v>
      </c>
      <c r="D31" s="139">
        <v>5167</v>
      </c>
      <c r="E31" s="140" t="s">
        <v>93</v>
      </c>
      <c r="F31" s="59" t="s">
        <v>77</v>
      </c>
      <c r="G31" s="141">
        <v>0</v>
      </c>
      <c r="H31" s="141">
        <v>60</v>
      </c>
      <c r="I31" s="311">
        <f t="shared" si="0"/>
        <v>60</v>
      </c>
    </row>
    <row r="32" spans="1:9" ht="12.75">
      <c r="A32" s="144"/>
      <c r="B32" s="138"/>
      <c r="C32" s="139">
        <v>6172</v>
      </c>
      <c r="D32" s="139">
        <v>5167</v>
      </c>
      <c r="E32" s="140" t="s">
        <v>94</v>
      </c>
      <c r="F32" s="59" t="s">
        <v>77</v>
      </c>
      <c r="G32" s="141">
        <v>0</v>
      </c>
      <c r="H32" s="141">
        <v>340</v>
      </c>
      <c r="I32" s="311">
        <f>SUM(G32+H32)</f>
        <v>340</v>
      </c>
    </row>
    <row r="33" spans="1:9" ht="12.75" customHeight="1">
      <c r="A33" s="145"/>
      <c r="B33" s="138"/>
      <c r="C33" s="139">
        <v>6172</v>
      </c>
      <c r="D33" s="139">
        <v>5169</v>
      </c>
      <c r="E33" s="140" t="s">
        <v>93</v>
      </c>
      <c r="F33" s="59" t="s">
        <v>78</v>
      </c>
      <c r="G33" s="141">
        <v>0</v>
      </c>
      <c r="H33" s="141">
        <v>3</v>
      </c>
      <c r="I33" s="311">
        <f>SUM(G33+H33)</f>
        <v>3</v>
      </c>
    </row>
    <row r="34" spans="1:9" ht="12.75" customHeight="1">
      <c r="A34" s="145"/>
      <c r="B34" s="138"/>
      <c r="C34" s="139">
        <v>6172</v>
      </c>
      <c r="D34" s="139">
        <v>5169</v>
      </c>
      <c r="E34" s="140" t="s">
        <v>94</v>
      </c>
      <c r="F34" s="59" t="s">
        <v>78</v>
      </c>
      <c r="G34" s="141">
        <v>0</v>
      </c>
      <c r="H34" s="141">
        <v>17</v>
      </c>
      <c r="I34" s="311">
        <f>SUM(G34+H34)</f>
        <v>17</v>
      </c>
    </row>
    <row r="35" spans="1:9" ht="14.25">
      <c r="A35" s="145"/>
      <c r="B35" s="138"/>
      <c r="C35" s="139">
        <v>6172</v>
      </c>
      <c r="D35" s="139">
        <v>5173</v>
      </c>
      <c r="E35" s="140" t="s">
        <v>93</v>
      </c>
      <c r="F35" s="59" t="s">
        <v>79</v>
      </c>
      <c r="G35" s="141">
        <v>0</v>
      </c>
      <c r="H35" s="141">
        <v>1.5</v>
      </c>
      <c r="I35" s="311">
        <f t="shared" si="0"/>
        <v>1.5</v>
      </c>
    </row>
    <row r="36" spans="1:9" s="71" customFormat="1" ht="15">
      <c r="A36" s="145"/>
      <c r="B36" s="138"/>
      <c r="C36" s="139">
        <v>6172</v>
      </c>
      <c r="D36" s="139">
        <v>5173</v>
      </c>
      <c r="E36" s="140" t="s">
        <v>94</v>
      </c>
      <c r="F36" s="59" t="s">
        <v>79</v>
      </c>
      <c r="G36" s="141">
        <v>0</v>
      </c>
      <c r="H36" s="141">
        <v>8.5</v>
      </c>
      <c r="I36" s="311">
        <f t="shared" si="0"/>
        <v>8.5</v>
      </c>
    </row>
    <row r="37" spans="1:9" s="71" customFormat="1" ht="15">
      <c r="A37" s="145"/>
      <c r="B37" s="138"/>
      <c r="C37" s="139">
        <v>6172</v>
      </c>
      <c r="D37" s="139">
        <v>5175</v>
      </c>
      <c r="E37" s="140" t="s">
        <v>93</v>
      </c>
      <c r="F37" s="59" t="s">
        <v>80</v>
      </c>
      <c r="G37" s="141">
        <v>0</v>
      </c>
      <c r="H37" s="141">
        <v>9.75</v>
      </c>
      <c r="I37" s="311">
        <f t="shared" si="0"/>
        <v>9.75</v>
      </c>
    </row>
    <row r="38" spans="1:9" s="71" customFormat="1" ht="15">
      <c r="A38" s="145"/>
      <c r="B38" s="138"/>
      <c r="C38" s="139">
        <v>6172</v>
      </c>
      <c r="D38" s="139">
        <v>5175</v>
      </c>
      <c r="E38" s="140" t="s">
        <v>94</v>
      </c>
      <c r="F38" s="59" t="s">
        <v>80</v>
      </c>
      <c r="G38" s="141">
        <v>0</v>
      </c>
      <c r="H38" s="141">
        <v>55.25</v>
      </c>
      <c r="I38" s="311">
        <f t="shared" si="0"/>
        <v>55.25</v>
      </c>
    </row>
    <row r="39" spans="1:9" s="71" customFormat="1" ht="15">
      <c r="A39" s="145"/>
      <c r="B39" s="138"/>
      <c r="C39" s="139">
        <v>6172</v>
      </c>
      <c r="D39" s="139">
        <v>5424</v>
      </c>
      <c r="E39" s="140" t="s">
        <v>93</v>
      </c>
      <c r="F39" s="59" t="s">
        <v>81</v>
      </c>
      <c r="G39" s="141">
        <v>0</v>
      </c>
      <c r="H39" s="141">
        <v>1.5</v>
      </c>
      <c r="I39" s="311">
        <f t="shared" si="0"/>
        <v>1.5</v>
      </c>
    </row>
    <row r="40" spans="1:9" s="71" customFormat="1" ht="15">
      <c r="A40" s="145"/>
      <c r="B40" s="138"/>
      <c r="C40" s="139">
        <v>6172</v>
      </c>
      <c r="D40" s="139">
        <v>5424</v>
      </c>
      <c r="E40" s="140" t="s">
        <v>94</v>
      </c>
      <c r="F40" s="59" t="s">
        <v>81</v>
      </c>
      <c r="G40" s="141">
        <v>0</v>
      </c>
      <c r="H40" s="141">
        <v>8.5</v>
      </c>
      <c r="I40" s="311">
        <f>SUM(G40+H40)</f>
        <v>8.5</v>
      </c>
    </row>
    <row r="41" spans="1:9" ht="12.75">
      <c r="A41" s="144"/>
      <c r="B41" s="138"/>
      <c r="C41" s="139">
        <v>6172</v>
      </c>
      <c r="D41" s="139">
        <v>6111</v>
      </c>
      <c r="E41" s="140" t="s">
        <v>93</v>
      </c>
      <c r="F41" s="59" t="s">
        <v>96</v>
      </c>
      <c r="G41" s="141">
        <v>0</v>
      </c>
      <c r="H41" s="141">
        <v>0</v>
      </c>
      <c r="I41" s="311">
        <f t="shared" si="0"/>
        <v>0</v>
      </c>
    </row>
    <row r="42" spans="1:9" ht="12.75">
      <c r="A42" s="144"/>
      <c r="B42" s="138"/>
      <c r="C42" s="139">
        <v>6172</v>
      </c>
      <c r="D42" s="139">
        <v>6111</v>
      </c>
      <c r="E42" s="140" t="s">
        <v>94</v>
      </c>
      <c r="F42" s="59" t="s">
        <v>96</v>
      </c>
      <c r="G42" s="141">
        <v>0</v>
      </c>
      <c r="H42" s="141">
        <v>0</v>
      </c>
      <c r="I42" s="311">
        <f t="shared" si="0"/>
        <v>0</v>
      </c>
    </row>
    <row r="43" spans="1:9" ht="15" customHeight="1" thickBot="1">
      <c r="A43" s="156"/>
      <c r="B43" s="151"/>
      <c r="C43" s="152">
        <v>6409</v>
      </c>
      <c r="D43" s="152">
        <v>5901</v>
      </c>
      <c r="E43" s="153" t="s">
        <v>93</v>
      </c>
      <c r="F43" s="67" t="s">
        <v>97</v>
      </c>
      <c r="G43" s="154">
        <v>0</v>
      </c>
      <c r="H43" s="154">
        <v>6</v>
      </c>
      <c r="I43" s="315">
        <f>SUM(G43+H43)</f>
        <v>6</v>
      </c>
    </row>
  </sheetData>
  <sheetProtection/>
  <mergeCells count="3">
    <mergeCell ref="A2:I2"/>
    <mergeCell ref="A4:I4"/>
    <mergeCell ref="A6:I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E2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bestFit="1" customWidth="1"/>
    <col min="2" max="2" width="41.57421875" style="0" bestFit="1" customWidth="1"/>
    <col min="3" max="3" width="16.7109375" style="0" customWidth="1"/>
    <col min="4" max="4" width="15.57421875" style="0" customWidth="1"/>
    <col min="5" max="5" width="17.421875" style="0" customWidth="1"/>
  </cols>
  <sheetData>
    <row r="1" ht="15">
      <c r="E1" s="1094" t="s">
        <v>625</v>
      </c>
    </row>
    <row r="2" ht="15">
      <c r="E2" s="1094"/>
    </row>
    <row r="3" spans="1:5" ht="35.25" customHeight="1">
      <c r="A3" s="1115" t="s">
        <v>165</v>
      </c>
      <c r="B3" s="1115"/>
      <c r="C3" s="1115"/>
      <c r="D3" s="1115"/>
      <c r="E3" s="1115"/>
    </row>
    <row r="4" spans="1:5" ht="15">
      <c r="A4" s="169"/>
      <c r="B4" s="170"/>
      <c r="C4" s="170"/>
      <c r="D4" s="170"/>
      <c r="E4" s="170"/>
    </row>
    <row r="5" spans="1:5" ht="15.75">
      <c r="A5" s="1116" t="s">
        <v>39</v>
      </c>
      <c r="B5" s="1116"/>
      <c r="C5" s="1116"/>
      <c r="D5" s="1116"/>
      <c r="E5" s="1116"/>
    </row>
    <row r="6" spans="1:5" ht="15.75">
      <c r="A6" s="171"/>
      <c r="B6" s="172"/>
      <c r="C6" s="172"/>
      <c r="D6" s="172"/>
      <c r="E6" s="172"/>
    </row>
    <row r="7" spans="1:5" ht="15.75" thickBot="1">
      <c r="A7" s="173"/>
      <c r="B7" s="174"/>
      <c r="C7" s="174"/>
      <c r="D7" s="174"/>
      <c r="E7" s="175" t="s">
        <v>166</v>
      </c>
    </row>
    <row r="8" spans="1:5" ht="25.5" customHeight="1" thickBot="1">
      <c r="A8" s="176"/>
      <c r="B8" s="1117" t="s">
        <v>167</v>
      </c>
      <c r="C8" s="1119" t="s">
        <v>168</v>
      </c>
      <c r="D8" s="1120"/>
      <c r="E8" s="1121"/>
    </row>
    <row r="9" spans="1:5" ht="15.75" thickBot="1">
      <c r="A9" s="177"/>
      <c r="B9" s="1118"/>
      <c r="C9" s="1086" t="s">
        <v>1</v>
      </c>
      <c r="D9" s="1091" t="s">
        <v>40</v>
      </c>
      <c r="E9" s="178" t="s">
        <v>2</v>
      </c>
    </row>
    <row r="10" spans="1:5" ht="15">
      <c r="A10" s="179">
        <v>92301</v>
      </c>
      <c r="B10" s="180" t="s">
        <v>169</v>
      </c>
      <c r="C10" s="1087">
        <f>'92301'!G10</f>
        <v>6337.4</v>
      </c>
      <c r="D10" s="1100">
        <f>'92301'!H10</f>
        <v>12663</v>
      </c>
      <c r="E10" s="1092">
        <f>C10+D10</f>
        <v>19000.4</v>
      </c>
    </row>
    <row r="11" spans="1:5" ht="15">
      <c r="A11" s="181" t="s">
        <v>170</v>
      </c>
      <c r="B11" s="180" t="s">
        <v>171</v>
      </c>
      <c r="C11" s="1087">
        <f>'92302'!G10</f>
        <v>64690</v>
      </c>
      <c r="D11" s="1100">
        <f>'92302'!H10</f>
        <v>137911.16381</v>
      </c>
      <c r="E11" s="1092">
        <f aca="true" t="shared" si="0" ref="E11:E21">C11+D11</f>
        <v>202601.16381</v>
      </c>
    </row>
    <row r="12" spans="1:5" ht="15">
      <c r="A12" s="182" t="s">
        <v>172</v>
      </c>
      <c r="B12" s="183" t="s">
        <v>173</v>
      </c>
      <c r="C12" s="1088">
        <f>'92303'!G10</f>
        <v>0</v>
      </c>
      <c r="D12" s="1101">
        <f>'92303'!H10</f>
        <v>13595.67856</v>
      </c>
      <c r="E12" s="1092">
        <f t="shared" si="0"/>
        <v>13595.67856</v>
      </c>
    </row>
    <row r="13" spans="1:5" ht="15">
      <c r="A13" s="182" t="s">
        <v>174</v>
      </c>
      <c r="B13" s="183" t="s">
        <v>175</v>
      </c>
      <c r="C13" s="1088">
        <f>'92304'!G10</f>
        <v>0</v>
      </c>
      <c r="D13" s="1101">
        <f>'92304'!H10</f>
        <v>25607.47225</v>
      </c>
      <c r="E13" s="1092">
        <f t="shared" si="0"/>
        <v>25607.47225</v>
      </c>
    </row>
    <row r="14" spans="1:5" ht="15">
      <c r="A14" s="182" t="s">
        <v>176</v>
      </c>
      <c r="B14" s="183" t="s">
        <v>177</v>
      </c>
      <c r="C14" s="1088"/>
      <c r="D14" s="1101"/>
      <c r="E14" s="1092">
        <f t="shared" si="0"/>
        <v>0</v>
      </c>
    </row>
    <row r="15" spans="1:5" ht="15">
      <c r="A15" s="182" t="s">
        <v>178</v>
      </c>
      <c r="B15" s="183" t="s">
        <v>20</v>
      </c>
      <c r="C15" s="1088">
        <f>'92306'!G9</f>
        <v>16362</v>
      </c>
      <c r="D15" s="1101">
        <f>'92306'!H9</f>
        <v>144972</v>
      </c>
      <c r="E15" s="1092">
        <f t="shared" si="0"/>
        <v>161334</v>
      </c>
    </row>
    <row r="16" spans="1:5" ht="15">
      <c r="A16" s="182" t="s">
        <v>179</v>
      </c>
      <c r="B16" s="183" t="s">
        <v>180</v>
      </c>
      <c r="C16" s="1088">
        <f>'92307'!G9</f>
        <v>1500</v>
      </c>
      <c r="D16" s="1101">
        <f>'92307'!H9</f>
        <v>17600</v>
      </c>
      <c r="E16" s="1092">
        <f t="shared" si="0"/>
        <v>19100</v>
      </c>
    </row>
    <row r="17" spans="1:5" ht="15">
      <c r="A17" s="182" t="s">
        <v>181</v>
      </c>
      <c r="B17" s="183" t="s">
        <v>182</v>
      </c>
      <c r="C17" s="1088">
        <f>'92308'!G9</f>
        <v>3684</v>
      </c>
      <c r="D17" s="1101">
        <f>'92308'!H9</f>
        <v>2600</v>
      </c>
      <c r="E17" s="1092">
        <f t="shared" si="0"/>
        <v>6284</v>
      </c>
    </row>
    <row r="18" spans="1:5" ht="15">
      <c r="A18" s="182" t="s">
        <v>183</v>
      </c>
      <c r="B18" s="183" t="s">
        <v>184</v>
      </c>
      <c r="C18" s="1088"/>
      <c r="D18" s="1101"/>
      <c r="E18" s="1092">
        <f t="shared" si="0"/>
        <v>0</v>
      </c>
    </row>
    <row r="19" spans="1:5" ht="15">
      <c r="A19" s="182" t="s">
        <v>185</v>
      </c>
      <c r="B19" s="183" t="s">
        <v>186</v>
      </c>
      <c r="C19" s="1088">
        <f>'92314'!G9</f>
        <v>50277.2</v>
      </c>
      <c r="D19" s="1101">
        <f>'92314'!H9</f>
        <v>215788</v>
      </c>
      <c r="E19" s="1092">
        <f t="shared" si="0"/>
        <v>266065.2</v>
      </c>
    </row>
    <row r="20" spans="1:5" ht="15">
      <c r="A20" s="184" t="s">
        <v>187</v>
      </c>
      <c r="B20" s="180" t="s">
        <v>63</v>
      </c>
      <c r="C20" s="1089">
        <f>'92315'!G9</f>
        <v>0</v>
      </c>
      <c r="D20" s="1102">
        <f>'92315'!H9</f>
        <v>350</v>
      </c>
      <c r="E20" s="1092">
        <f t="shared" si="0"/>
        <v>350</v>
      </c>
    </row>
    <row r="21" spans="1:5" ht="15.75" thickBot="1">
      <c r="A21" s="184" t="s">
        <v>188</v>
      </c>
      <c r="B21" s="180" t="s">
        <v>189</v>
      </c>
      <c r="C21" s="1089">
        <f>'92318'!G9</f>
        <v>0</v>
      </c>
      <c r="D21" s="1102">
        <f>'92318'!H9</f>
        <v>1211</v>
      </c>
      <c r="E21" s="1092">
        <f t="shared" si="0"/>
        <v>1211</v>
      </c>
    </row>
    <row r="22" spans="1:5" ht="15.75" thickBot="1">
      <c r="A22" s="185" t="s">
        <v>4</v>
      </c>
      <c r="B22" s="186" t="s">
        <v>190</v>
      </c>
      <c r="C22" s="1090">
        <f>SUM(C10:C21)</f>
        <v>142850.59999999998</v>
      </c>
      <c r="D22" s="1099">
        <f>SUM(D10:D21)</f>
        <v>572298.31462</v>
      </c>
      <c r="E22" s="187">
        <f>SUM(E10:E21)</f>
        <v>715148.9146199999</v>
      </c>
    </row>
    <row r="26" ht="15">
      <c r="D26" s="1097"/>
    </row>
  </sheetData>
  <sheetProtection/>
  <mergeCells count="4">
    <mergeCell ref="A3:E3"/>
    <mergeCell ref="A5:E5"/>
    <mergeCell ref="B8:B9"/>
    <mergeCell ref="C8:E8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I70"/>
  <sheetViews>
    <sheetView zoomScalePageLayoutView="0" workbookViewId="0" topLeftCell="A1">
      <selection activeCell="M47" sqref="M47"/>
    </sheetView>
  </sheetViews>
  <sheetFormatPr defaultColWidth="9.140625" defaultRowHeight="15"/>
  <cols>
    <col min="1" max="1" width="3.8515625" style="0" bestFit="1" customWidth="1"/>
    <col min="2" max="2" width="9.57421875" style="0" bestFit="1" customWidth="1"/>
    <col min="3" max="4" width="4.421875" style="0" bestFit="1" customWidth="1"/>
    <col min="5" max="5" width="7.8515625" style="0" bestFit="1" customWidth="1"/>
    <col min="6" max="6" width="41.00390625" style="0" customWidth="1"/>
    <col min="7" max="7" width="8.57421875" style="0" customWidth="1"/>
    <col min="8" max="8" width="10.421875" style="0" bestFit="1" customWidth="1"/>
    <col min="9" max="9" width="9.8515625" style="0" customWidth="1"/>
  </cols>
  <sheetData>
    <row r="1" spans="7:9" s="14" customFormat="1" ht="12.75">
      <c r="G1" s="238"/>
      <c r="H1" s="1122" t="s">
        <v>625</v>
      </c>
      <c r="I1" s="1122"/>
    </row>
    <row r="2" spans="1:9" s="14" customFormat="1" ht="18">
      <c r="A2" s="1123" t="s">
        <v>39</v>
      </c>
      <c r="B2" s="1123"/>
      <c r="C2" s="1123"/>
      <c r="D2" s="1123"/>
      <c r="E2" s="1123"/>
      <c r="F2" s="1123"/>
      <c r="G2" s="1123"/>
      <c r="H2" s="1123"/>
      <c r="I2" s="1123"/>
    </row>
    <row r="3" spans="1:9" s="14" customFormat="1" ht="12.75">
      <c r="A3" s="241"/>
      <c r="B3" s="241"/>
      <c r="C3" s="241"/>
      <c r="D3" s="241"/>
      <c r="E3" s="241"/>
      <c r="F3" s="241"/>
      <c r="G3" s="241"/>
      <c r="H3" s="316"/>
      <c r="I3" s="316"/>
    </row>
    <row r="4" spans="1:9" s="14" customFormat="1" ht="15.75">
      <c r="A4" s="1124" t="s">
        <v>169</v>
      </c>
      <c r="B4" s="1124"/>
      <c r="C4" s="1124"/>
      <c r="D4" s="1124"/>
      <c r="E4" s="1124"/>
      <c r="F4" s="1124"/>
      <c r="G4" s="1124"/>
      <c r="H4" s="1124"/>
      <c r="I4" s="1124"/>
    </row>
    <row r="5" spans="1:9" s="14" customFormat="1" ht="12.75">
      <c r="A5" s="241"/>
      <c r="B5" s="241"/>
      <c r="C5" s="241"/>
      <c r="D5" s="241"/>
      <c r="E5" s="241"/>
      <c r="F5" s="241"/>
      <c r="G5" s="241"/>
      <c r="H5" s="316"/>
      <c r="I5" s="316"/>
    </row>
    <row r="6" spans="1:9" s="1" customFormat="1" ht="15.75">
      <c r="A6" s="1125" t="s">
        <v>610</v>
      </c>
      <c r="B6" s="1125"/>
      <c r="C6" s="1125"/>
      <c r="D6" s="1125"/>
      <c r="E6" s="1125"/>
      <c r="F6" s="1125"/>
      <c r="G6" s="1125"/>
      <c r="H6" s="1125"/>
      <c r="I6" s="1125"/>
    </row>
    <row r="8" spans="1:9" ht="15.75" thickBot="1">
      <c r="A8" s="14"/>
      <c r="B8" s="14"/>
      <c r="C8" s="14"/>
      <c r="D8" s="14"/>
      <c r="E8" s="14"/>
      <c r="F8" s="14"/>
      <c r="G8" s="238"/>
      <c r="H8" s="14"/>
      <c r="I8" s="322" t="s">
        <v>14</v>
      </c>
    </row>
    <row r="9" spans="1:9" ht="23.25" thickBot="1">
      <c r="A9" s="1011" t="s">
        <v>11</v>
      </c>
      <c r="B9" s="1012" t="s">
        <v>12</v>
      </c>
      <c r="C9" s="1013" t="s">
        <v>0</v>
      </c>
      <c r="D9" s="1012" t="s">
        <v>13</v>
      </c>
      <c r="E9" s="1014" t="s">
        <v>8</v>
      </c>
      <c r="F9" s="1013" t="s">
        <v>611</v>
      </c>
      <c r="G9" s="1015" t="s">
        <v>1</v>
      </c>
      <c r="H9" s="549" t="s">
        <v>40</v>
      </c>
      <c r="I9" s="1016" t="s">
        <v>2</v>
      </c>
    </row>
    <row r="10" spans="1:9" ht="15.75" thickBot="1">
      <c r="A10" s="1020" t="s">
        <v>3</v>
      </c>
      <c r="B10" s="1021" t="s">
        <v>4</v>
      </c>
      <c r="C10" s="1021" t="s">
        <v>4</v>
      </c>
      <c r="D10" s="1021" t="s">
        <v>4</v>
      </c>
      <c r="E10" s="1021" t="s">
        <v>4</v>
      </c>
      <c r="F10" s="1022" t="s">
        <v>9</v>
      </c>
      <c r="G10" s="1023">
        <f>G11</f>
        <v>6337.4</v>
      </c>
      <c r="H10" s="333">
        <f>H11</f>
        <v>12663</v>
      </c>
      <c r="I10" s="1024">
        <f aca="true" t="shared" si="0" ref="I10:I42">G10+H10</f>
        <v>19000.4</v>
      </c>
    </row>
    <row r="11" spans="1:9" ht="23.25" thickBot="1">
      <c r="A11" s="1020" t="s">
        <v>3</v>
      </c>
      <c r="B11" s="1021" t="s">
        <v>593</v>
      </c>
      <c r="C11" s="1021" t="s">
        <v>4</v>
      </c>
      <c r="D11" s="1021" t="s">
        <v>4</v>
      </c>
      <c r="E11" s="1021" t="s">
        <v>4</v>
      </c>
      <c r="F11" s="1022" t="s">
        <v>594</v>
      </c>
      <c r="G11" s="1023">
        <f>G12+G34+G47+G57+G64</f>
        <v>6337.4</v>
      </c>
      <c r="H11" s="1025">
        <f>H12+H34+H47+H57+H64</f>
        <v>12663</v>
      </c>
      <c r="I11" s="1024">
        <f t="shared" si="0"/>
        <v>19000.4</v>
      </c>
    </row>
    <row r="12" spans="1:9" ht="23.25" thickBot="1">
      <c r="A12" s="1032"/>
      <c r="B12" s="1021" t="s">
        <v>593</v>
      </c>
      <c r="C12" s="1021" t="s">
        <v>4</v>
      </c>
      <c r="D12" s="1021" t="s">
        <v>4</v>
      </c>
      <c r="E12" s="1021" t="s">
        <v>4</v>
      </c>
      <c r="F12" s="1022" t="s">
        <v>612</v>
      </c>
      <c r="G12" s="1023">
        <f>SUM(G13:G33)</f>
        <v>0</v>
      </c>
      <c r="H12" s="1023">
        <f>SUM(H13:H33)</f>
        <v>552.5</v>
      </c>
      <c r="I12" s="1024">
        <f>G12+H12</f>
        <v>552.5</v>
      </c>
    </row>
    <row r="13" spans="1:9" ht="15">
      <c r="A13" s="31"/>
      <c r="B13" s="1017"/>
      <c r="C13" s="1018">
        <v>5279</v>
      </c>
      <c r="D13" s="1018">
        <v>5173</v>
      </c>
      <c r="E13" s="1018">
        <v>41100000</v>
      </c>
      <c r="F13" s="1018" t="s">
        <v>7</v>
      </c>
      <c r="G13" s="1019">
        <v>0</v>
      </c>
      <c r="H13" s="1019">
        <v>2.6</v>
      </c>
      <c r="I13" s="1027">
        <f t="shared" si="0"/>
        <v>2.6</v>
      </c>
    </row>
    <row r="14" spans="1:9" ht="15">
      <c r="A14" s="283"/>
      <c r="B14" s="1006"/>
      <c r="C14" s="1009">
        <v>5279</v>
      </c>
      <c r="D14" s="1009">
        <v>5173</v>
      </c>
      <c r="E14" s="1009">
        <v>41117007</v>
      </c>
      <c r="F14" s="1009" t="s">
        <v>7</v>
      </c>
      <c r="G14" s="1010">
        <v>0</v>
      </c>
      <c r="H14" s="1010">
        <v>1.3</v>
      </c>
      <c r="I14" s="1028">
        <f t="shared" si="0"/>
        <v>1.3</v>
      </c>
    </row>
    <row r="15" spans="1:9" ht="15">
      <c r="A15" s="283"/>
      <c r="B15" s="1006"/>
      <c r="C15" s="1009">
        <v>5279</v>
      </c>
      <c r="D15" s="1009">
        <v>5173</v>
      </c>
      <c r="E15" s="1009">
        <v>41500000</v>
      </c>
      <c r="F15" s="1009" t="s">
        <v>7</v>
      </c>
      <c r="G15" s="1010">
        <v>0</v>
      </c>
      <c r="H15" s="1010">
        <v>22.1</v>
      </c>
      <c r="I15" s="1028">
        <f t="shared" si="0"/>
        <v>22.1</v>
      </c>
    </row>
    <row r="16" spans="1:9" ht="15">
      <c r="A16" s="283"/>
      <c r="B16" s="1006"/>
      <c r="C16" s="1009">
        <v>5279</v>
      </c>
      <c r="D16" s="1009">
        <v>5169</v>
      </c>
      <c r="E16" s="1009">
        <v>41100000</v>
      </c>
      <c r="F16" s="1009" t="s">
        <v>595</v>
      </c>
      <c r="G16" s="1010">
        <v>0</v>
      </c>
      <c r="H16" s="1010">
        <v>28.2</v>
      </c>
      <c r="I16" s="1028">
        <f t="shared" si="0"/>
        <v>28.2</v>
      </c>
    </row>
    <row r="17" spans="1:9" ht="15">
      <c r="A17" s="283"/>
      <c r="B17" s="1006"/>
      <c r="C17" s="1009">
        <v>5279</v>
      </c>
      <c r="D17" s="1009">
        <v>5169</v>
      </c>
      <c r="E17" s="1009">
        <v>41117007</v>
      </c>
      <c r="F17" s="1009" t="s">
        <v>595</v>
      </c>
      <c r="G17" s="1010">
        <v>0</v>
      </c>
      <c r="H17" s="1010">
        <v>14.1</v>
      </c>
      <c r="I17" s="1028">
        <f t="shared" si="0"/>
        <v>14.1</v>
      </c>
    </row>
    <row r="18" spans="1:9" ht="15">
      <c r="A18" s="283"/>
      <c r="B18" s="1006"/>
      <c r="C18" s="1009">
        <v>5279</v>
      </c>
      <c r="D18" s="1009">
        <v>5169</v>
      </c>
      <c r="E18" s="1009">
        <v>41500000</v>
      </c>
      <c r="F18" s="1009" t="s">
        <v>595</v>
      </c>
      <c r="G18" s="1010">
        <v>0</v>
      </c>
      <c r="H18" s="1010">
        <v>239.7</v>
      </c>
      <c r="I18" s="1028">
        <f t="shared" si="0"/>
        <v>239.7</v>
      </c>
    </row>
    <row r="19" spans="1:9" ht="15">
      <c r="A19" s="283"/>
      <c r="B19" s="1006"/>
      <c r="C19" s="1009">
        <v>5279</v>
      </c>
      <c r="D19" s="1009">
        <v>5166</v>
      </c>
      <c r="E19" s="1009">
        <v>41100000</v>
      </c>
      <c r="F19" s="1009" t="s">
        <v>596</v>
      </c>
      <c r="G19" s="1010">
        <v>0</v>
      </c>
      <c r="H19" s="1010">
        <v>5.1</v>
      </c>
      <c r="I19" s="1028">
        <f t="shared" si="0"/>
        <v>5.1</v>
      </c>
    </row>
    <row r="20" spans="1:9" ht="15">
      <c r="A20" s="283"/>
      <c r="B20" s="1006"/>
      <c r="C20" s="1009">
        <v>5279</v>
      </c>
      <c r="D20" s="1009">
        <v>5166</v>
      </c>
      <c r="E20" s="1009">
        <v>41117007</v>
      </c>
      <c r="F20" s="1009" t="s">
        <v>596</v>
      </c>
      <c r="G20" s="1010">
        <v>0</v>
      </c>
      <c r="H20" s="1010">
        <v>2.55</v>
      </c>
      <c r="I20" s="1028">
        <f t="shared" si="0"/>
        <v>2.55</v>
      </c>
    </row>
    <row r="21" spans="1:9" ht="15">
      <c r="A21" s="283"/>
      <c r="B21" s="1006"/>
      <c r="C21" s="1009">
        <v>5279</v>
      </c>
      <c r="D21" s="1009">
        <v>5166</v>
      </c>
      <c r="E21" s="1009">
        <v>41500000</v>
      </c>
      <c r="F21" s="1009" t="s">
        <v>596</v>
      </c>
      <c r="G21" s="1010">
        <v>0</v>
      </c>
      <c r="H21" s="1010">
        <v>43.35</v>
      </c>
      <c r="I21" s="1028">
        <f t="shared" si="0"/>
        <v>43.35</v>
      </c>
    </row>
    <row r="22" spans="1:9" ht="15">
      <c r="A22" s="283"/>
      <c r="B22" s="1006"/>
      <c r="C22" s="1009">
        <v>5279</v>
      </c>
      <c r="D22" s="1009">
        <v>5175</v>
      </c>
      <c r="E22" s="1009">
        <v>41100000</v>
      </c>
      <c r="F22" s="1009" t="s">
        <v>6</v>
      </c>
      <c r="G22" s="1010">
        <v>0</v>
      </c>
      <c r="H22" s="1010">
        <v>9</v>
      </c>
      <c r="I22" s="1028">
        <f t="shared" si="0"/>
        <v>9</v>
      </c>
    </row>
    <row r="23" spans="1:9" ht="15">
      <c r="A23" s="283"/>
      <c r="B23" s="1006"/>
      <c r="C23" s="1009">
        <v>5279</v>
      </c>
      <c r="D23" s="1009">
        <v>5175</v>
      </c>
      <c r="E23" s="1009">
        <v>41117007</v>
      </c>
      <c r="F23" s="1009" t="s">
        <v>6</v>
      </c>
      <c r="G23" s="1010">
        <v>0</v>
      </c>
      <c r="H23" s="1010">
        <v>4.5</v>
      </c>
      <c r="I23" s="1028">
        <f t="shared" si="0"/>
        <v>4.5</v>
      </c>
    </row>
    <row r="24" spans="1:9" ht="15">
      <c r="A24" s="283"/>
      <c r="B24" s="1006"/>
      <c r="C24" s="1009">
        <v>5279</v>
      </c>
      <c r="D24" s="1009">
        <v>5175</v>
      </c>
      <c r="E24" s="1009">
        <v>41500000</v>
      </c>
      <c r="F24" s="1009" t="s">
        <v>6</v>
      </c>
      <c r="G24" s="1010">
        <v>0</v>
      </c>
      <c r="H24" s="1010">
        <v>76.5</v>
      </c>
      <c r="I24" s="1028">
        <f t="shared" si="0"/>
        <v>76.5</v>
      </c>
    </row>
    <row r="25" spans="1:9" ht="15">
      <c r="A25" s="283"/>
      <c r="B25" s="1006"/>
      <c r="C25" s="1009">
        <v>5279</v>
      </c>
      <c r="D25" s="1009">
        <v>5169</v>
      </c>
      <c r="E25" s="1009">
        <v>41100000</v>
      </c>
      <c r="F25" s="1009" t="s">
        <v>597</v>
      </c>
      <c r="G25" s="1010">
        <v>0</v>
      </c>
      <c r="H25" s="1010">
        <v>1.3</v>
      </c>
      <c r="I25" s="1028">
        <f t="shared" si="0"/>
        <v>1.3</v>
      </c>
    </row>
    <row r="26" spans="1:9" ht="15">
      <c r="A26" s="283"/>
      <c r="B26" s="1006"/>
      <c r="C26" s="1009">
        <v>5279</v>
      </c>
      <c r="D26" s="1009">
        <v>5169</v>
      </c>
      <c r="E26" s="1009">
        <v>41117007</v>
      </c>
      <c r="F26" s="1009" t="s">
        <v>597</v>
      </c>
      <c r="G26" s="1010">
        <v>0</v>
      </c>
      <c r="H26" s="1010">
        <v>0.65</v>
      </c>
      <c r="I26" s="1028">
        <f t="shared" si="0"/>
        <v>0.65</v>
      </c>
    </row>
    <row r="27" spans="1:9" ht="15">
      <c r="A27" s="283"/>
      <c r="B27" s="1006"/>
      <c r="C27" s="1009">
        <v>5279</v>
      </c>
      <c r="D27" s="1009">
        <v>5169</v>
      </c>
      <c r="E27" s="1009">
        <v>41500000</v>
      </c>
      <c r="F27" s="1009" t="s">
        <v>597</v>
      </c>
      <c r="G27" s="1010">
        <v>0</v>
      </c>
      <c r="H27" s="1010">
        <v>11.05</v>
      </c>
      <c r="I27" s="1028">
        <f t="shared" si="0"/>
        <v>11.05</v>
      </c>
    </row>
    <row r="28" spans="1:9" ht="15">
      <c r="A28" s="283"/>
      <c r="B28" s="1006"/>
      <c r="C28" s="1009">
        <v>5279</v>
      </c>
      <c r="D28" s="1009">
        <v>5164</v>
      </c>
      <c r="E28" s="1009">
        <v>41100000</v>
      </c>
      <c r="F28" s="1009" t="s">
        <v>598</v>
      </c>
      <c r="G28" s="1010">
        <v>0</v>
      </c>
      <c r="H28" s="1010">
        <v>5.15</v>
      </c>
      <c r="I28" s="1028">
        <f t="shared" si="0"/>
        <v>5.15</v>
      </c>
    </row>
    <row r="29" spans="1:9" ht="15">
      <c r="A29" s="283"/>
      <c r="B29" s="1006"/>
      <c r="C29" s="1009">
        <v>5279</v>
      </c>
      <c r="D29" s="1009">
        <v>5164</v>
      </c>
      <c r="E29" s="1009">
        <v>41117007</v>
      </c>
      <c r="F29" s="1009" t="s">
        <v>598</v>
      </c>
      <c r="G29" s="1010">
        <v>0</v>
      </c>
      <c r="H29" s="1010">
        <v>2.575</v>
      </c>
      <c r="I29" s="1028">
        <f t="shared" si="0"/>
        <v>2.575</v>
      </c>
    </row>
    <row r="30" spans="1:9" ht="15">
      <c r="A30" s="283"/>
      <c r="B30" s="1006"/>
      <c r="C30" s="1009">
        <v>5279</v>
      </c>
      <c r="D30" s="1009">
        <v>5164</v>
      </c>
      <c r="E30" s="1009">
        <v>41500000</v>
      </c>
      <c r="F30" s="1009" t="s">
        <v>598</v>
      </c>
      <c r="G30" s="1010">
        <v>0</v>
      </c>
      <c r="H30" s="1010">
        <v>43.775</v>
      </c>
      <c r="I30" s="1028">
        <f t="shared" si="0"/>
        <v>43.775</v>
      </c>
    </row>
    <row r="31" spans="1:9" ht="15">
      <c r="A31" s="283"/>
      <c r="B31" s="1006"/>
      <c r="C31" s="1009">
        <v>5279</v>
      </c>
      <c r="D31" s="1009">
        <v>5164</v>
      </c>
      <c r="E31" s="1009">
        <v>41100000</v>
      </c>
      <c r="F31" s="1009" t="s">
        <v>599</v>
      </c>
      <c r="G31" s="1010">
        <v>0</v>
      </c>
      <c r="H31" s="1010">
        <v>3.9</v>
      </c>
      <c r="I31" s="1028">
        <f t="shared" si="0"/>
        <v>3.9</v>
      </c>
    </row>
    <row r="32" spans="1:9" ht="15">
      <c r="A32" s="283"/>
      <c r="B32" s="1006"/>
      <c r="C32" s="1009">
        <v>5279</v>
      </c>
      <c r="D32" s="1009">
        <v>5164</v>
      </c>
      <c r="E32" s="1009">
        <v>41117007</v>
      </c>
      <c r="F32" s="1009" t="s">
        <v>599</v>
      </c>
      <c r="G32" s="1010">
        <v>0</v>
      </c>
      <c r="H32" s="1010">
        <v>1.95</v>
      </c>
      <c r="I32" s="1028">
        <f t="shared" si="0"/>
        <v>1.95</v>
      </c>
    </row>
    <row r="33" spans="1:9" ht="15.75" thickBot="1">
      <c r="A33" s="283"/>
      <c r="B33" s="1006"/>
      <c r="C33" s="1009">
        <v>5279</v>
      </c>
      <c r="D33" s="1009">
        <v>5164</v>
      </c>
      <c r="E33" s="1009">
        <v>41500000</v>
      </c>
      <c r="F33" s="1009" t="s">
        <v>599</v>
      </c>
      <c r="G33" s="1010">
        <v>0</v>
      </c>
      <c r="H33" s="1010">
        <v>33.15</v>
      </c>
      <c r="I33" s="1028">
        <f t="shared" si="0"/>
        <v>33.15</v>
      </c>
    </row>
    <row r="34" spans="1:9" ht="15.75" thickBot="1">
      <c r="A34" s="283"/>
      <c r="B34" s="1021" t="s">
        <v>593</v>
      </c>
      <c r="C34" s="1021" t="s">
        <v>4</v>
      </c>
      <c r="D34" s="1021" t="s">
        <v>4</v>
      </c>
      <c r="E34" s="1021" t="s">
        <v>4</v>
      </c>
      <c r="F34" s="1022" t="s">
        <v>600</v>
      </c>
      <c r="G34" s="1023">
        <f>SUM(G35:G46)</f>
        <v>157.4</v>
      </c>
      <c r="H34" s="1026">
        <f>SUM(H35:H46)</f>
        <v>181.6</v>
      </c>
      <c r="I34" s="1024">
        <f t="shared" si="0"/>
        <v>339</v>
      </c>
    </row>
    <row r="35" spans="1:9" ht="15">
      <c r="A35" s="283"/>
      <c r="B35" s="1006"/>
      <c r="C35" s="1009">
        <v>5279</v>
      </c>
      <c r="D35" s="1009">
        <v>5139</v>
      </c>
      <c r="E35" s="1009">
        <v>41100000</v>
      </c>
      <c r="F35" s="1009" t="s">
        <v>219</v>
      </c>
      <c r="G35" s="1010">
        <v>5</v>
      </c>
      <c r="H35" s="1010">
        <v>6</v>
      </c>
      <c r="I35" s="1028">
        <f t="shared" si="0"/>
        <v>11</v>
      </c>
    </row>
    <row r="36" spans="1:9" ht="15">
      <c r="A36" s="283"/>
      <c r="B36" s="1006"/>
      <c r="C36" s="1009">
        <v>5279</v>
      </c>
      <c r="D36" s="1009">
        <v>5139</v>
      </c>
      <c r="E36" s="1009">
        <v>41117007</v>
      </c>
      <c r="F36" s="1009" t="s">
        <v>219</v>
      </c>
      <c r="G36" s="1010">
        <v>2.5</v>
      </c>
      <c r="H36" s="1010">
        <v>3</v>
      </c>
      <c r="I36" s="1028">
        <f t="shared" si="0"/>
        <v>5.5</v>
      </c>
    </row>
    <row r="37" spans="1:9" ht="15">
      <c r="A37" s="283"/>
      <c r="B37" s="1006"/>
      <c r="C37" s="1009">
        <v>5279</v>
      </c>
      <c r="D37" s="1009">
        <v>5139</v>
      </c>
      <c r="E37" s="1009">
        <v>41500000</v>
      </c>
      <c r="F37" s="1009" t="s">
        <v>219</v>
      </c>
      <c r="G37" s="1010">
        <v>42.5</v>
      </c>
      <c r="H37" s="1010">
        <v>51</v>
      </c>
      <c r="I37" s="1028">
        <f t="shared" si="0"/>
        <v>93.5</v>
      </c>
    </row>
    <row r="38" spans="1:9" ht="15">
      <c r="A38" s="283"/>
      <c r="B38" s="1006"/>
      <c r="C38" s="1009">
        <v>5279</v>
      </c>
      <c r="D38" s="1009">
        <v>5164</v>
      </c>
      <c r="E38" s="1009">
        <v>41100000</v>
      </c>
      <c r="F38" s="1009" t="s">
        <v>601</v>
      </c>
      <c r="G38" s="1010">
        <v>0.74</v>
      </c>
      <c r="H38" s="1010">
        <v>0.16</v>
      </c>
      <c r="I38" s="1028">
        <f t="shared" si="0"/>
        <v>0.9</v>
      </c>
    </row>
    <row r="39" spans="1:9" ht="15">
      <c r="A39" s="283"/>
      <c r="B39" s="1006"/>
      <c r="C39" s="1009">
        <v>5279</v>
      </c>
      <c r="D39" s="1009">
        <v>5164</v>
      </c>
      <c r="E39" s="1009">
        <v>41117007</v>
      </c>
      <c r="F39" s="1009" t="s">
        <v>601</v>
      </c>
      <c r="G39" s="1010">
        <v>0.37</v>
      </c>
      <c r="H39" s="1010">
        <v>0.08</v>
      </c>
      <c r="I39" s="1028">
        <f t="shared" si="0"/>
        <v>0.45</v>
      </c>
    </row>
    <row r="40" spans="1:9" ht="15">
      <c r="A40" s="283"/>
      <c r="B40" s="1006"/>
      <c r="C40" s="1009">
        <v>5279</v>
      </c>
      <c r="D40" s="1009">
        <v>5164</v>
      </c>
      <c r="E40" s="1009">
        <v>41500000</v>
      </c>
      <c r="F40" s="1009" t="s">
        <v>601</v>
      </c>
      <c r="G40" s="1010">
        <v>6.29</v>
      </c>
      <c r="H40" s="1010">
        <v>1.36</v>
      </c>
      <c r="I40" s="1028">
        <f t="shared" si="0"/>
        <v>7.65</v>
      </c>
    </row>
    <row r="41" spans="1:9" ht="15">
      <c r="A41" s="283"/>
      <c r="B41" s="1006"/>
      <c r="C41" s="1009">
        <v>5279</v>
      </c>
      <c r="D41" s="1009">
        <v>5169</v>
      </c>
      <c r="E41" s="1009">
        <v>41100000</v>
      </c>
      <c r="F41" s="1009" t="s">
        <v>5</v>
      </c>
      <c r="G41" s="1010">
        <v>5</v>
      </c>
      <c r="H41" s="1010">
        <v>6</v>
      </c>
      <c r="I41" s="1028">
        <f t="shared" si="0"/>
        <v>11</v>
      </c>
    </row>
    <row r="42" spans="1:9" ht="15">
      <c r="A42" s="283"/>
      <c r="B42" s="1006"/>
      <c r="C42" s="1009">
        <v>5279</v>
      </c>
      <c r="D42" s="1009">
        <v>5169</v>
      </c>
      <c r="E42" s="1009">
        <v>41117007</v>
      </c>
      <c r="F42" s="1009" t="s">
        <v>5</v>
      </c>
      <c r="G42" s="1010">
        <v>2.5</v>
      </c>
      <c r="H42" s="1010">
        <v>3</v>
      </c>
      <c r="I42" s="1028">
        <f t="shared" si="0"/>
        <v>5.5</v>
      </c>
    </row>
    <row r="43" spans="1:9" ht="15">
      <c r="A43" s="283"/>
      <c r="B43" s="1006"/>
      <c r="C43" s="1009">
        <v>5279</v>
      </c>
      <c r="D43" s="1009">
        <v>5169</v>
      </c>
      <c r="E43" s="1009">
        <v>41500000</v>
      </c>
      <c r="F43" s="1009" t="s">
        <v>5</v>
      </c>
      <c r="G43" s="1010">
        <v>42.5</v>
      </c>
      <c r="H43" s="1010">
        <v>51</v>
      </c>
      <c r="I43" s="1028">
        <f aca="true" t="shared" si="1" ref="I43:I70">G43+H43</f>
        <v>93.5</v>
      </c>
    </row>
    <row r="44" spans="1:9" ht="15">
      <c r="A44" s="283"/>
      <c r="B44" s="1006"/>
      <c r="C44" s="1009">
        <v>5279</v>
      </c>
      <c r="D44" s="1009">
        <v>5175</v>
      </c>
      <c r="E44" s="1009">
        <v>41100000</v>
      </c>
      <c r="F44" s="1009" t="s">
        <v>6</v>
      </c>
      <c r="G44" s="1010">
        <v>5</v>
      </c>
      <c r="H44" s="1010">
        <v>6</v>
      </c>
      <c r="I44" s="1028">
        <f t="shared" si="1"/>
        <v>11</v>
      </c>
    </row>
    <row r="45" spans="1:9" ht="15">
      <c r="A45" s="283"/>
      <c r="B45" s="1006"/>
      <c r="C45" s="1009">
        <v>5279</v>
      </c>
      <c r="D45" s="1009">
        <v>5175</v>
      </c>
      <c r="E45" s="1009">
        <v>41117007</v>
      </c>
      <c r="F45" s="1009" t="s">
        <v>6</v>
      </c>
      <c r="G45" s="1010">
        <v>2.5</v>
      </c>
      <c r="H45" s="1010">
        <v>3</v>
      </c>
      <c r="I45" s="1028">
        <f t="shared" si="1"/>
        <v>5.5</v>
      </c>
    </row>
    <row r="46" spans="1:9" ht="15.75" thickBot="1">
      <c r="A46" s="283"/>
      <c r="B46" s="1007"/>
      <c r="C46" s="1009">
        <v>5279</v>
      </c>
      <c r="D46" s="1009">
        <v>5175</v>
      </c>
      <c r="E46" s="1009">
        <v>41500000</v>
      </c>
      <c r="F46" s="1009" t="s">
        <v>6</v>
      </c>
      <c r="G46" s="1010">
        <v>42.5</v>
      </c>
      <c r="H46" s="1010">
        <v>51</v>
      </c>
      <c r="I46" s="1028">
        <f t="shared" si="1"/>
        <v>93.5</v>
      </c>
    </row>
    <row r="47" spans="1:9" ht="15.75" thickBot="1">
      <c r="A47" s="283"/>
      <c r="B47" s="1021" t="s">
        <v>593</v>
      </c>
      <c r="C47" s="1021" t="s">
        <v>4</v>
      </c>
      <c r="D47" s="1021" t="s">
        <v>4</v>
      </c>
      <c r="E47" s="1021" t="s">
        <v>4</v>
      </c>
      <c r="F47" s="1022" t="s">
        <v>602</v>
      </c>
      <c r="G47" s="1023">
        <f>SUM(G48:G56)</f>
        <v>6180</v>
      </c>
      <c r="H47" s="1026">
        <f>SUM(H48:H56)</f>
        <v>5228.9</v>
      </c>
      <c r="I47" s="1024">
        <f t="shared" si="1"/>
        <v>11408.9</v>
      </c>
    </row>
    <row r="48" spans="1:9" ht="15">
      <c r="A48" s="283"/>
      <c r="B48" s="1006"/>
      <c r="C48" s="1009">
        <v>5279</v>
      </c>
      <c r="D48" s="1009">
        <v>5167</v>
      </c>
      <c r="E48" s="1009">
        <v>41100000</v>
      </c>
      <c r="F48" s="1009" t="s">
        <v>603</v>
      </c>
      <c r="G48" s="1010">
        <v>18</v>
      </c>
      <c r="H48" s="1010">
        <v>72.89</v>
      </c>
      <c r="I48" s="1028">
        <f t="shared" si="1"/>
        <v>90.89</v>
      </c>
    </row>
    <row r="49" spans="1:9" ht="15">
      <c r="A49" s="283"/>
      <c r="B49" s="1006"/>
      <c r="C49" s="1009">
        <v>5279</v>
      </c>
      <c r="D49" s="1009">
        <v>5167</v>
      </c>
      <c r="E49" s="1009">
        <v>41117007</v>
      </c>
      <c r="F49" s="1009" t="s">
        <v>603</v>
      </c>
      <c r="G49" s="1010">
        <v>9</v>
      </c>
      <c r="H49" s="1010">
        <v>36.445</v>
      </c>
      <c r="I49" s="1028">
        <f t="shared" si="1"/>
        <v>45.445</v>
      </c>
    </row>
    <row r="50" spans="1:9" ht="15">
      <c r="A50" s="283"/>
      <c r="B50" s="1006"/>
      <c r="C50" s="1009">
        <v>5279</v>
      </c>
      <c r="D50" s="1009">
        <v>5167</v>
      </c>
      <c r="E50" s="1009">
        <v>41500000</v>
      </c>
      <c r="F50" s="1009" t="s">
        <v>603</v>
      </c>
      <c r="G50" s="1010">
        <v>153</v>
      </c>
      <c r="H50" s="1010">
        <v>619.565</v>
      </c>
      <c r="I50" s="1028">
        <f t="shared" si="1"/>
        <v>772.565</v>
      </c>
    </row>
    <row r="51" spans="1:9" ht="15">
      <c r="A51" s="283"/>
      <c r="B51" s="1006"/>
      <c r="C51" s="1009">
        <v>5279</v>
      </c>
      <c r="D51" s="1009">
        <v>6111</v>
      </c>
      <c r="E51" s="1009">
        <v>41100000</v>
      </c>
      <c r="F51" s="1009" t="s">
        <v>604</v>
      </c>
      <c r="G51" s="1010">
        <v>500</v>
      </c>
      <c r="H51" s="1010"/>
      <c r="I51" s="1028">
        <f t="shared" si="1"/>
        <v>500</v>
      </c>
    </row>
    <row r="52" spans="1:9" ht="15">
      <c r="A52" s="283"/>
      <c r="B52" s="1006"/>
      <c r="C52" s="1009">
        <v>5279</v>
      </c>
      <c r="D52" s="1009">
        <v>6111</v>
      </c>
      <c r="E52" s="1009">
        <v>41117007</v>
      </c>
      <c r="F52" s="1009" t="s">
        <v>604</v>
      </c>
      <c r="G52" s="1010">
        <v>250</v>
      </c>
      <c r="H52" s="1010"/>
      <c r="I52" s="1028">
        <f t="shared" si="1"/>
        <v>250</v>
      </c>
    </row>
    <row r="53" spans="1:9" ht="15">
      <c r="A53" s="283"/>
      <c r="B53" s="1006"/>
      <c r="C53" s="1009">
        <v>5279</v>
      </c>
      <c r="D53" s="1009">
        <v>6111</v>
      </c>
      <c r="E53" s="1009">
        <v>41500000</v>
      </c>
      <c r="F53" s="1009" t="s">
        <v>604</v>
      </c>
      <c r="G53" s="1010">
        <v>4250</v>
      </c>
      <c r="H53" s="1010"/>
      <c r="I53" s="1028">
        <f t="shared" si="1"/>
        <v>4250</v>
      </c>
    </row>
    <row r="54" spans="1:9" ht="15">
      <c r="A54" s="283"/>
      <c r="B54" s="1006"/>
      <c r="C54" s="1009">
        <v>5279</v>
      </c>
      <c r="D54" s="1009">
        <v>6125</v>
      </c>
      <c r="E54" s="1009">
        <v>41100000</v>
      </c>
      <c r="F54" s="1009" t="s">
        <v>605</v>
      </c>
      <c r="G54" s="1010">
        <v>100</v>
      </c>
      <c r="H54" s="1010">
        <v>450</v>
      </c>
      <c r="I54" s="1028">
        <f t="shared" si="1"/>
        <v>550</v>
      </c>
    </row>
    <row r="55" spans="1:9" ht="15">
      <c r="A55" s="283"/>
      <c r="B55" s="1006"/>
      <c r="C55" s="1009">
        <v>5279</v>
      </c>
      <c r="D55" s="1009">
        <v>6125</v>
      </c>
      <c r="E55" s="1009">
        <v>41117007</v>
      </c>
      <c r="F55" s="1009" t="s">
        <v>605</v>
      </c>
      <c r="G55" s="1010">
        <v>50</v>
      </c>
      <c r="H55" s="1010">
        <v>225</v>
      </c>
      <c r="I55" s="1028">
        <f t="shared" si="1"/>
        <v>275</v>
      </c>
    </row>
    <row r="56" spans="1:9" ht="15.75" thickBot="1">
      <c r="A56" s="283"/>
      <c r="B56" s="1007"/>
      <c r="C56" s="1009">
        <v>5279</v>
      </c>
      <c r="D56" s="1009">
        <v>6125</v>
      </c>
      <c r="E56" s="1009">
        <v>41500000</v>
      </c>
      <c r="F56" s="1009" t="s">
        <v>605</v>
      </c>
      <c r="G56" s="1010">
        <v>850</v>
      </c>
      <c r="H56" s="1010">
        <v>3825</v>
      </c>
      <c r="I56" s="1028">
        <f t="shared" si="1"/>
        <v>4675</v>
      </c>
    </row>
    <row r="57" spans="1:9" ht="15.75" thickBot="1">
      <c r="A57" s="283"/>
      <c r="B57" s="1021" t="s">
        <v>593</v>
      </c>
      <c r="C57" s="1021" t="s">
        <v>4</v>
      </c>
      <c r="D57" s="1021" t="s">
        <v>4</v>
      </c>
      <c r="E57" s="1021" t="s">
        <v>4</v>
      </c>
      <c r="F57" s="1022" t="s">
        <v>606</v>
      </c>
      <c r="G57" s="1023">
        <f>SUM(G58:G63)</f>
        <v>0</v>
      </c>
      <c r="H57" s="1026">
        <f>SUM(H58:H63)</f>
        <v>3000</v>
      </c>
      <c r="I57" s="1024">
        <f t="shared" si="1"/>
        <v>3000</v>
      </c>
    </row>
    <row r="58" spans="1:9" ht="15">
      <c r="A58" s="283"/>
      <c r="B58" s="1017"/>
      <c r="C58" s="1009">
        <v>5279</v>
      </c>
      <c r="D58" s="1009">
        <v>6123</v>
      </c>
      <c r="E58" s="1009">
        <v>41100000</v>
      </c>
      <c r="F58" s="1009" t="s">
        <v>607</v>
      </c>
      <c r="G58" s="1010">
        <v>0</v>
      </c>
      <c r="H58" s="1010">
        <v>150</v>
      </c>
      <c r="I58" s="1028">
        <f t="shared" si="1"/>
        <v>150</v>
      </c>
    </row>
    <row r="59" spans="1:9" ht="15">
      <c r="A59" s="283"/>
      <c r="B59" s="1006"/>
      <c r="C59" s="1009">
        <v>5279</v>
      </c>
      <c r="D59" s="1009">
        <v>6123</v>
      </c>
      <c r="E59" s="1009">
        <v>41117007</v>
      </c>
      <c r="F59" s="1009" t="s">
        <v>607</v>
      </c>
      <c r="G59" s="1010">
        <v>0</v>
      </c>
      <c r="H59" s="1010">
        <v>75</v>
      </c>
      <c r="I59" s="1028">
        <f t="shared" si="1"/>
        <v>75</v>
      </c>
    </row>
    <row r="60" spans="1:9" ht="15">
      <c r="A60" s="283"/>
      <c r="B60" s="1006"/>
      <c r="C60" s="1009">
        <v>5279</v>
      </c>
      <c r="D60" s="1009">
        <v>6123</v>
      </c>
      <c r="E60" s="1009">
        <v>41500000</v>
      </c>
      <c r="F60" s="1009" t="s">
        <v>607</v>
      </c>
      <c r="G60" s="1010">
        <v>0</v>
      </c>
      <c r="H60" s="1010">
        <v>1275</v>
      </c>
      <c r="I60" s="1028">
        <f t="shared" si="1"/>
        <v>1275</v>
      </c>
    </row>
    <row r="61" spans="1:9" ht="15">
      <c r="A61" s="283"/>
      <c r="B61" s="1006"/>
      <c r="C61" s="1009">
        <v>5279</v>
      </c>
      <c r="D61" s="1009">
        <v>6123</v>
      </c>
      <c r="E61" s="1009">
        <v>41100000</v>
      </c>
      <c r="F61" s="1009" t="s">
        <v>608</v>
      </c>
      <c r="G61" s="1010">
        <v>0</v>
      </c>
      <c r="H61" s="1010">
        <v>150</v>
      </c>
      <c r="I61" s="1028">
        <f t="shared" si="1"/>
        <v>150</v>
      </c>
    </row>
    <row r="62" spans="1:9" ht="15">
      <c r="A62" s="283"/>
      <c r="B62" s="1006"/>
      <c r="C62" s="1009">
        <v>5279</v>
      </c>
      <c r="D62" s="1009">
        <v>6123</v>
      </c>
      <c r="E62" s="1009">
        <v>41117007</v>
      </c>
      <c r="F62" s="1009" t="s">
        <v>608</v>
      </c>
      <c r="G62" s="1010">
        <v>0</v>
      </c>
      <c r="H62" s="1010">
        <v>75</v>
      </c>
      <c r="I62" s="1028">
        <f t="shared" si="1"/>
        <v>75</v>
      </c>
    </row>
    <row r="63" spans="1:9" ht="15.75" thickBot="1">
      <c r="A63" s="283"/>
      <c r="B63" s="1007"/>
      <c r="C63" s="1009">
        <v>5279</v>
      </c>
      <c r="D63" s="1009">
        <v>6123</v>
      </c>
      <c r="E63" s="1009">
        <v>41500000</v>
      </c>
      <c r="F63" s="1009" t="s">
        <v>608</v>
      </c>
      <c r="G63" s="1010">
        <v>0</v>
      </c>
      <c r="H63" s="1010">
        <v>1275</v>
      </c>
      <c r="I63" s="1028">
        <f t="shared" si="1"/>
        <v>1275</v>
      </c>
    </row>
    <row r="64" spans="1:9" ht="23.25" thickBot="1">
      <c r="A64" s="283"/>
      <c r="B64" s="1021" t="s">
        <v>593</v>
      </c>
      <c r="C64" s="1021" t="s">
        <v>4</v>
      </c>
      <c r="D64" s="1021" t="s">
        <v>4</v>
      </c>
      <c r="E64" s="1021" t="s">
        <v>4</v>
      </c>
      <c r="F64" s="1022" t="s">
        <v>609</v>
      </c>
      <c r="G64" s="1023">
        <f>SUM(G65:G70)</f>
        <v>0</v>
      </c>
      <c r="H64" s="1026">
        <f>SUM(H65:H70)</f>
        <v>3700</v>
      </c>
      <c r="I64" s="1024">
        <f t="shared" si="1"/>
        <v>3700</v>
      </c>
    </row>
    <row r="65" spans="1:9" ht="15">
      <c r="A65" s="283"/>
      <c r="B65" s="1017"/>
      <c r="C65" s="1009">
        <v>5279</v>
      </c>
      <c r="D65" s="1009">
        <v>6111</v>
      </c>
      <c r="E65" s="1009">
        <v>41100000</v>
      </c>
      <c r="F65" s="1009" t="s">
        <v>604</v>
      </c>
      <c r="G65" s="1010">
        <v>0</v>
      </c>
      <c r="H65" s="1010">
        <v>185</v>
      </c>
      <c r="I65" s="1028">
        <f t="shared" si="1"/>
        <v>185</v>
      </c>
    </row>
    <row r="66" spans="1:9" ht="15">
      <c r="A66" s="283"/>
      <c r="B66" s="1006"/>
      <c r="C66" s="1009">
        <v>5279</v>
      </c>
      <c r="D66" s="1009">
        <v>6111</v>
      </c>
      <c r="E66" s="1009">
        <v>41117007</v>
      </c>
      <c r="F66" s="1009" t="s">
        <v>604</v>
      </c>
      <c r="G66" s="1010">
        <v>0</v>
      </c>
      <c r="H66" s="1010">
        <v>92.5</v>
      </c>
      <c r="I66" s="1028">
        <f t="shared" si="1"/>
        <v>92.5</v>
      </c>
    </row>
    <row r="67" spans="1:9" ht="15">
      <c r="A67" s="283"/>
      <c r="B67" s="1006"/>
      <c r="C67" s="1009">
        <v>5279</v>
      </c>
      <c r="D67" s="1009">
        <v>6111</v>
      </c>
      <c r="E67" s="1009">
        <v>41500000</v>
      </c>
      <c r="F67" s="1009" t="s">
        <v>604</v>
      </c>
      <c r="G67" s="1010">
        <v>0</v>
      </c>
      <c r="H67" s="1010">
        <v>1572.5</v>
      </c>
      <c r="I67" s="1028">
        <f t="shared" si="1"/>
        <v>1572.5</v>
      </c>
    </row>
    <row r="68" spans="1:9" ht="15">
      <c r="A68" s="283"/>
      <c r="B68" s="1006"/>
      <c r="C68" s="1009">
        <v>5279</v>
      </c>
      <c r="D68" s="1009">
        <v>6125</v>
      </c>
      <c r="E68" s="1009">
        <v>41100000</v>
      </c>
      <c r="F68" s="1009" t="s">
        <v>605</v>
      </c>
      <c r="G68" s="1010">
        <v>0</v>
      </c>
      <c r="H68" s="1010">
        <v>185</v>
      </c>
      <c r="I68" s="1028">
        <f t="shared" si="1"/>
        <v>185</v>
      </c>
    </row>
    <row r="69" spans="1:9" ht="15">
      <c r="A69" s="283"/>
      <c r="B69" s="1006"/>
      <c r="C69" s="1009">
        <v>5279</v>
      </c>
      <c r="D69" s="1009">
        <v>6125</v>
      </c>
      <c r="E69" s="1009">
        <v>41117007</v>
      </c>
      <c r="F69" s="1009" t="s">
        <v>605</v>
      </c>
      <c r="G69" s="1010">
        <v>0</v>
      </c>
      <c r="H69" s="1010">
        <v>92.5</v>
      </c>
      <c r="I69" s="1028">
        <f t="shared" si="1"/>
        <v>92.5</v>
      </c>
    </row>
    <row r="70" spans="1:9" ht="15.75" thickBot="1">
      <c r="A70" s="400"/>
      <c r="B70" s="1008"/>
      <c r="C70" s="1029">
        <v>5279</v>
      </c>
      <c r="D70" s="1029">
        <v>6125</v>
      </c>
      <c r="E70" s="1029">
        <v>41500000</v>
      </c>
      <c r="F70" s="1029" t="s">
        <v>605</v>
      </c>
      <c r="G70" s="1030">
        <v>0</v>
      </c>
      <c r="H70" s="1030">
        <v>1572.5</v>
      </c>
      <c r="I70" s="1031">
        <f t="shared" si="1"/>
        <v>1572.5</v>
      </c>
    </row>
  </sheetData>
  <sheetProtection/>
  <mergeCells count="4">
    <mergeCell ref="H1:I1"/>
    <mergeCell ref="A2:I2"/>
    <mergeCell ref="A4:I4"/>
    <mergeCell ref="A6:I6"/>
  </mergeCells>
  <conditionalFormatting sqref="A58:B59 A28:B33 A61:B61 A53:I53 A35:B46 A48:B52 A54:B55 A33:A67">
    <cfRule type="expression" priority="45" dxfId="9">
      <formula>$H28&lt;&gt;0</formula>
    </cfRule>
  </conditionalFormatting>
  <conditionalFormatting sqref="A62:B62">
    <cfRule type="expression" priority="43" dxfId="9">
      <formula>$H62&lt;&gt;0</formula>
    </cfRule>
  </conditionalFormatting>
  <conditionalFormatting sqref="A56:B56">
    <cfRule type="expression" priority="41" dxfId="9">
      <formula>$H56&lt;&gt;0</formula>
    </cfRule>
  </conditionalFormatting>
  <conditionalFormatting sqref="A13:B24">
    <cfRule type="expression" priority="39" dxfId="9">
      <formula>$H13&lt;&gt;0</formula>
    </cfRule>
  </conditionalFormatting>
  <conditionalFormatting sqref="A25:B27">
    <cfRule type="expression" priority="36" dxfId="9">
      <formula>$H25&lt;&gt;0</formula>
    </cfRule>
  </conditionalFormatting>
  <conditionalFormatting sqref="A60:B60">
    <cfRule type="expression" priority="28" dxfId="9">
      <formula>$H60&lt;&gt;0</formula>
    </cfRule>
  </conditionalFormatting>
  <conditionalFormatting sqref="A65:B69">
    <cfRule type="expression" priority="26" dxfId="9">
      <formula>$H65&lt;&gt;0</formula>
    </cfRule>
  </conditionalFormatting>
  <conditionalFormatting sqref="A70:B70">
    <cfRule type="expression" priority="24" dxfId="9">
      <formula>$H70&lt;&gt;0</formula>
    </cfRule>
  </conditionalFormatting>
  <conditionalFormatting sqref="A63:B63">
    <cfRule type="expression" priority="20" dxfId="9">
      <formula>$H63&lt;&gt;0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377"/>
  <sheetViews>
    <sheetView zoomScalePageLayoutView="0" workbookViewId="0" topLeftCell="A1">
      <selection activeCell="J5" sqref="J5"/>
    </sheetView>
  </sheetViews>
  <sheetFormatPr defaultColWidth="3.140625" defaultRowHeight="15"/>
  <cols>
    <col min="1" max="1" width="3.140625" style="14" customWidth="1"/>
    <col min="2" max="2" width="9.57421875" style="14" bestFit="1" customWidth="1"/>
    <col min="3" max="4" width="4.7109375" style="14" customWidth="1"/>
    <col min="5" max="5" width="7.8515625" style="14" customWidth="1"/>
    <col min="6" max="6" width="44.140625" style="14" customWidth="1"/>
    <col min="7" max="7" width="7.7109375" style="238" customWidth="1"/>
    <col min="8" max="8" width="11.28125" style="14" customWidth="1"/>
    <col min="9" max="9" width="10.57421875" style="14" bestFit="1" customWidth="1"/>
    <col min="10" max="252" width="9.140625" style="14" customWidth="1"/>
    <col min="253" max="16384" width="3.140625" style="14" customWidth="1"/>
  </cols>
  <sheetData>
    <row r="1" spans="8:9" ht="12.75">
      <c r="H1" s="1122" t="s">
        <v>625</v>
      </c>
      <c r="I1" s="1122"/>
    </row>
    <row r="2" spans="1:9" ht="18">
      <c r="A2" s="1123" t="s">
        <v>39</v>
      </c>
      <c r="B2" s="1123"/>
      <c r="C2" s="1123"/>
      <c r="D2" s="1123"/>
      <c r="E2" s="1123"/>
      <c r="F2" s="1123"/>
      <c r="G2" s="1123"/>
      <c r="H2" s="1123"/>
      <c r="I2" s="1123"/>
    </row>
    <row r="3" spans="1:9" ht="12.75">
      <c r="A3" s="241"/>
      <c r="B3" s="241"/>
      <c r="C3" s="241"/>
      <c r="D3" s="241"/>
      <c r="E3" s="241"/>
      <c r="F3" s="241"/>
      <c r="G3" s="241"/>
      <c r="H3" s="316"/>
      <c r="I3" s="316"/>
    </row>
    <row r="4" spans="1:9" ht="15.75">
      <c r="A4" s="1124" t="s">
        <v>171</v>
      </c>
      <c r="B4" s="1124"/>
      <c r="C4" s="1124"/>
      <c r="D4" s="1124"/>
      <c r="E4" s="1124"/>
      <c r="F4" s="1124"/>
      <c r="G4" s="1124"/>
      <c r="H4" s="1124"/>
      <c r="I4" s="1124"/>
    </row>
    <row r="5" spans="1:9" ht="12.75">
      <c r="A5" s="241"/>
      <c r="B5" s="241"/>
      <c r="C5" s="241"/>
      <c r="D5" s="241"/>
      <c r="E5" s="241"/>
      <c r="F5" s="241"/>
      <c r="G5" s="241"/>
      <c r="H5" s="316"/>
      <c r="I5" s="316"/>
    </row>
    <row r="6" spans="1:9" s="1" customFormat="1" ht="15.75">
      <c r="A6" s="1125" t="s">
        <v>396</v>
      </c>
      <c r="B6" s="1125"/>
      <c r="C6" s="1125"/>
      <c r="D6" s="1125"/>
      <c r="E6" s="1125"/>
      <c r="F6" s="1125"/>
      <c r="G6" s="1125"/>
      <c r="H6" s="1125"/>
      <c r="I6" s="1125"/>
    </row>
    <row r="7" spans="1:9" ht="12.75">
      <c r="A7" s="317"/>
      <c r="B7" s="318"/>
      <c r="C7" s="318"/>
      <c r="D7" s="317"/>
      <c r="E7" s="317"/>
      <c r="F7" s="319"/>
      <c r="G7" s="320"/>
      <c r="H7" s="321"/>
      <c r="I7" s="320"/>
    </row>
    <row r="8" ht="13.5" thickBot="1">
      <c r="I8" s="322" t="s">
        <v>14</v>
      </c>
    </row>
    <row r="9" spans="1:9" s="327" customFormat="1" ht="23.25" thickBot="1">
      <c r="A9" s="323" t="s">
        <v>11</v>
      </c>
      <c r="B9" s="324" t="s">
        <v>12</v>
      </c>
      <c r="C9" s="325" t="s">
        <v>0</v>
      </c>
      <c r="D9" s="324" t="s">
        <v>13</v>
      </c>
      <c r="E9" s="326" t="s">
        <v>8</v>
      </c>
      <c r="F9" s="325" t="s">
        <v>397</v>
      </c>
      <c r="G9" s="82" t="s">
        <v>330</v>
      </c>
      <c r="H9" s="549" t="s">
        <v>40</v>
      </c>
      <c r="I9" s="83" t="s">
        <v>331</v>
      </c>
    </row>
    <row r="10" spans="1:10" ht="13.5" thickBot="1">
      <c r="A10" s="328" t="s">
        <v>3</v>
      </c>
      <c r="B10" s="329" t="s">
        <v>4</v>
      </c>
      <c r="C10" s="330" t="s">
        <v>4</v>
      </c>
      <c r="D10" s="329" t="s">
        <v>4</v>
      </c>
      <c r="E10" s="329" t="s">
        <v>4</v>
      </c>
      <c r="F10" s="331" t="s">
        <v>9</v>
      </c>
      <c r="G10" s="332">
        <v>64690</v>
      </c>
      <c r="H10" s="1005">
        <f>H11+H30+H61+H92+H98+H103+H105+H107+H109+H119+H124+H137</f>
        <v>137911.16381</v>
      </c>
      <c r="I10" s="334">
        <f>G10+H10</f>
        <v>202601.16381</v>
      </c>
      <c r="J10" s="238"/>
    </row>
    <row r="11" spans="1:9" ht="22.5">
      <c r="A11" s="550" t="s">
        <v>3</v>
      </c>
      <c r="B11" s="432">
        <v>256210000</v>
      </c>
      <c r="C11" s="131" t="s">
        <v>4</v>
      </c>
      <c r="D11" s="132" t="s">
        <v>4</v>
      </c>
      <c r="E11" s="133" t="s">
        <v>4</v>
      </c>
      <c r="F11" s="134" t="s">
        <v>398</v>
      </c>
      <c r="G11" s="551">
        <f>SUM(G12:G29)</f>
        <v>0</v>
      </c>
      <c r="H11" s="136">
        <f>SUM(H12:H29)</f>
        <v>180</v>
      </c>
      <c r="I11" s="552">
        <f>G11+H11</f>
        <v>180</v>
      </c>
    </row>
    <row r="12" spans="1:9" ht="12.75">
      <c r="A12" s="93"/>
      <c r="B12" s="92"/>
      <c r="C12" s="553">
        <v>3639</v>
      </c>
      <c r="D12" s="553">
        <v>5011</v>
      </c>
      <c r="E12" s="554">
        <v>41100000</v>
      </c>
      <c r="F12" s="553" t="s">
        <v>67</v>
      </c>
      <c r="G12" s="555">
        <v>0</v>
      </c>
      <c r="H12" s="556">
        <v>4</v>
      </c>
      <c r="I12" s="557">
        <f aca="true" t="shared" si="0" ref="I12:I97">G12+H12</f>
        <v>4</v>
      </c>
    </row>
    <row r="13" spans="1:9" ht="12.75">
      <c r="A13" s="93"/>
      <c r="B13" s="92"/>
      <c r="C13" s="553">
        <v>3639</v>
      </c>
      <c r="D13" s="553">
        <v>5011</v>
      </c>
      <c r="E13" s="558" t="s">
        <v>18</v>
      </c>
      <c r="F13" s="553" t="s">
        <v>67</v>
      </c>
      <c r="G13" s="555">
        <v>0</v>
      </c>
      <c r="H13" s="556">
        <v>2</v>
      </c>
      <c r="I13" s="557">
        <f t="shared" si="0"/>
        <v>2</v>
      </c>
    </row>
    <row r="14" spans="1:9" ht="12.75">
      <c r="A14" s="93"/>
      <c r="B14" s="92"/>
      <c r="C14" s="553">
        <v>3639</v>
      </c>
      <c r="D14" s="553">
        <v>5011</v>
      </c>
      <c r="E14" s="558" t="s">
        <v>399</v>
      </c>
      <c r="F14" s="553" t="s">
        <v>67</v>
      </c>
      <c r="G14" s="555">
        <v>0</v>
      </c>
      <c r="H14" s="556">
        <v>34</v>
      </c>
      <c r="I14" s="557">
        <f t="shared" si="0"/>
        <v>34</v>
      </c>
    </row>
    <row r="15" spans="1:9" ht="12.75">
      <c r="A15" s="93"/>
      <c r="B15" s="92"/>
      <c r="C15" s="553">
        <v>3639</v>
      </c>
      <c r="D15" s="553">
        <v>5021</v>
      </c>
      <c r="E15" s="554">
        <v>41100000</v>
      </c>
      <c r="F15" s="553" t="s">
        <v>236</v>
      </c>
      <c r="G15" s="555">
        <v>0</v>
      </c>
      <c r="H15" s="556">
        <v>0.5</v>
      </c>
      <c r="I15" s="557">
        <f t="shared" si="0"/>
        <v>0.5</v>
      </c>
    </row>
    <row r="16" spans="1:9" ht="12.75">
      <c r="A16" s="93"/>
      <c r="B16" s="92"/>
      <c r="C16" s="553">
        <v>3639</v>
      </c>
      <c r="D16" s="553">
        <v>5021</v>
      </c>
      <c r="E16" s="558" t="s">
        <v>18</v>
      </c>
      <c r="F16" s="553" t="s">
        <v>236</v>
      </c>
      <c r="G16" s="555">
        <v>0</v>
      </c>
      <c r="H16" s="556">
        <v>0.25</v>
      </c>
      <c r="I16" s="557">
        <f t="shared" si="0"/>
        <v>0.25</v>
      </c>
    </row>
    <row r="17" spans="1:9" ht="12.75">
      <c r="A17" s="93"/>
      <c r="B17" s="92"/>
      <c r="C17" s="553">
        <v>3639</v>
      </c>
      <c r="D17" s="553">
        <v>5021</v>
      </c>
      <c r="E17" s="558" t="s">
        <v>399</v>
      </c>
      <c r="F17" s="553" t="s">
        <v>236</v>
      </c>
      <c r="G17" s="555">
        <v>0</v>
      </c>
      <c r="H17" s="556">
        <v>4.25</v>
      </c>
      <c r="I17" s="557">
        <f t="shared" si="0"/>
        <v>4.25</v>
      </c>
    </row>
    <row r="18" spans="1:9" ht="12.75">
      <c r="A18" s="93"/>
      <c r="B18" s="92"/>
      <c r="C18" s="553">
        <v>3639</v>
      </c>
      <c r="D18" s="553">
        <v>5031</v>
      </c>
      <c r="E18" s="554">
        <v>41100000</v>
      </c>
      <c r="F18" s="553" t="s">
        <v>400</v>
      </c>
      <c r="G18" s="555">
        <v>0</v>
      </c>
      <c r="H18" s="556">
        <v>2</v>
      </c>
      <c r="I18" s="557">
        <f t="shared" si="0"/>
        <v>2</v>
      </c>
    </row>
    <row r="19" spans="1:9" ht="12.75">
      <c r="A19" s="93"/>
      <c r="B19" s="92"/>
      <c r="C19" s="553">
        <v>3639</v>
      </c>
      <c r="D19" s="553">
        <v>5031</v>
      </c>
      <c r="E19" s="558" t="s">
        <v>18</v>
      </c>
      <c r="F19" s="553" t="s">
        <v>400</v>
      </c>
      <c r="G19" s="555">
        <v>0</v>
      </c>
      <c r="H19" s="556">
        <v>1</v>
      </c>
      <c r="I19" s="557">
        <f t="shared" si="0"/>
        <v>1</v>
      </c>
    </row>
    <row r="20" spans="1:9" ht="12.75">
      <c r="A20" s="93"/>
      <c r="B20" s="92"/>
      <c r="C20" s="553">
        <v>3639</v>
      </c>
      <c r="D20" s="553">
        <v>5031</v>
      </c>
      <c r="E20" s="558" t="s">
        <v>399</v>
      </c>
      <c r="F20" s="553" t="s">
        <v>400</v>
      </c>
      <c r="G20" s="555">
        <v>0</v>
      </c>
      <c r="H20" s="556">
        <v>17</v>
      </c>
      <c r="I20" s="557">
        <f t="shared" si="0"/>
        <v>17</v>
      </c>
    </row>
    <row r="21" spans="1:9" ht="12.75">
      <c r="A21" s="93"/>
      <c r="B21" s="92"/>
      <c r="C21" s="553">
        <v>3639</v>
      </c>
      <c r="D21" s="553">
        <v>5032</v>
      </c>
      <c r="E21" s="554">
        <v>41100000</v>
      </c>
      <c r="F21" s="553" t="s">
        <v>71</v>
      </c>
      <c r="G21" s="555">
        <v>0</v>
      </c>
      <c r="H21" s="556">
        <v>1</v>
      </c>
      <c r="I21" s="557">
        <f t="shared" si="0"/>
        <v>1</v>
      </c>
    </row>
    <row r="22" spans="1:9" ht="12.75">
      <c r="A22" s="93"/>
      <c r="B22" s="92"/>
      <c r="C22" s="553">
        <v>3639</v>
      </c>
      <c r="D22" s="553">
        <v>5032</v>
      </c>
      <c r="E22" s="558" t="s">
        <v>18</v>
      </c>
      <c r="F22" s="553" t="s">
        <v>71</v>
      </c>
      <c r="G22" s="555">
        <v>0</v>
      </c>
      <c r="H22" s="556">
        <v>0.5</v>
      </c>
      <c r="I22" s="557">
        <f t="shared" si="0"/>
        <v>0.5</v>
      </c>
    </row>
    <row r="23" spans="1:9" ht="12.75">
      <c r="A23" s="93"/>
      <c r="B23" s="92"/>
      <c r="C23" s="553">
        <v>3639</v>
      </c>
      <c r="D23" s="553">
        <v>5032</v>
      </c>
      <c r="E23" s="558" t="s">
        <v>399</v>
      </c>
      <c r="F23" s="553" t="s">
        <v>71</v>
      </c>
      <c r="G23" s="555">
        <v>0</v>
      </c>
      <c r="H23" s="556">
        <v>8.5</v>
      </c>
      <c r="I23" s="557">
        <f t="shared" si="0"/>
        <v>8.5</v>
      </c>
    </row>
    <row r="24" spans="1:9" ht="12.75">
      <c r="A24" s="93"/>
      <c r="B24" s="92"/>
      <c r="C24" s="553">
        <v>3639</v>
      </c>
      <c r="D24" s="553">
        <v>5173</v>
      </c>
      <c r="E24" s="554">
        <v>41100000</v>
      </c>
      <c r="F24" s="553" t="s">
        <v>401</v>
      </c>
      <c r="G24" s="555">
        <v>0</v>
      </c>
      <c r="H24" s="556">
        <v>5</v>
      </c>
      <c r="I24" s="557">
        <f t="shared" si="0"/>
        <v>5</v>
      </c>
    </row>
    <row r="25" spans="1:9" ht="12.75">
      <c r="A25" s="93"/>
      <c r="B25" s="92"/>
      <c r="C25" s="553">
        <v>3639</v>
      </c>
      <c r="D25" s="553">
        <v>5173</v>
      </c>
      <c r="E25" s="558" t="s">
        <v>18</v>
      </c>
      <c r="F25" s="553" t="s">
        <v>401</v>
      </c>
      <c r="G25" s="555">
        <v>0</v>
      </c>
      <c r="H25" s="556">
        <v>2.5</v>
      </c>
      <c r="I25" s="557">
        <f t="shared" si="0"/>
        <v>2.5</v>
      </c>
    </row>
    <row r="26" spans="1:9" ht="12.75">
      <c r="A26" s="93"/>
      <c r="B26" s="92"/>
      <c r="C26" s="553">
        <v>3639</v>
      </c>
      <c r="D26" s="553">
        <v>5173</v>
      </c>
      <c r="E26" s="558" t="s">
        <v>399</v>
      </c>
      <c r="F26" s="553" t="s">
        <v>401</v>
      </c>
      <c r="G26" s="555">
        <v>0</v>
      </c>
      <c r="H26" s="556">
        <v>42.5</v>
      </c>
      <c r="I26" s="557">
        <f t="shared" si="0"/>
        <v>42.5</v>
      </c>
    </row>
    <row r="27" spans="1:9" ht="12.75">
      <c r="A27" s="93"/>
      <c r="B27" s="92"/>
      <c r="C27" s="553">
        <v>3639</v>
      </c>
      <c r="D27" s="553">
        <v>5163</v>
      </c>
      <c r="E27" s="558" t="s">
        <v>16</v>
      </c>
      <c r="F27" s="553" t="s">
        <v>82</v>
      </c>
      <c r="G27" s="555">
        <v>0</v>
      </c>
      <c r="H27" s="556">
        <v>5.5</v>
      </c>
      <c r="I27" s="557">
        <f t="shared" si="0"/>
        <v>5.5</v>
      </c>
    </row>
    <row r="28" spans="1:9" ht="12.75">
      <c r="A28" s="93"/>
      <c r="B28" s="92"/>
      <c r="C28" s="553">
        <v>3639</v>
      </c>
      <c r="D28" s="553">
        <v>5163</v>
      </c>
      <c r="E28" s="558" t="s">
        <v>18</v>
      </c>
      <c r="F28" s="553" t="s">
        <v>82</v>
      </c>
      <c r="G28" s="555">
        <v>0</v>
      </c>
      <c r="H28" s="556">
        <v>2.75</v>
      </c>
      <c r="I28" s="557">
        <f t="shared" si="0"/>
        <v>2.75</v>
      </c>
    </row>
    <row r="29" spans="1:9" ht="13.5" thickBot="1">
      <c r="A29" s="94"/>
      <c r="B29" s="95"/>
      <c r="C29" s="559">
        <v>3639</v>
      </c>
      <c r="D29" s="559">
        <v>5163</v>
      </c>
      <c r="E29" s="560" t="s">
        <v>399</v>
      </c>
      <c r="F29" s="559" t="s">
        <v>82</v>
      </c>
      <c r="G29" s="561">
        <v>0</v>
      </c>
      <c r="H29" s="562">
        <v>46.75</v>
      </c>
      <c r="I29" s="563">
        <f t="shared" si="0"/>
        <v>46.75</v>
      </c>
    </row>
    <row r="30" spans="1:9" ht="12.75">
      <c r="A30" s="550" t="s">
        <v>3</v>
      </c>
      <c r="B30" s="564" t="s">
        <v>402</v>
      </c>
      <c r="C30" s="565" t="s">
        <v>4</v>
      </c>
      <c r="D30" s="565" t="s">
        <v>4</v>
      </c>
      <c r="E30" s="565" t="s">
        <v>4</v>
      </c>
      <c r="F30" s="566" t="s">
        <v>403</v>
      </c>
      <c r="G30" s="567">
        <f>SUM(G31:G60)</f>
        <v>480</v>
      </c>
      <c r="H30" s="568">
        <v>520</v>
      </c>
      <c r="I30" s="569">
        <f t="shared" si="0"/>
        <v>1000</v>
      </c>
    </row>
    <row r="31" spans="1:9" ht="12.75">
      <c r="A31" s="570"/>
      <c r="B31" s="520"/>
      <c r="C31" s="571">
        <v>3639</v>
      </c>
      <c r="D31" s="571">
        <v>5011</v>
      </c>
      <c r="E31" s="572" t="s">
        <v>16</v>
      </c>
      <c r="F31" s="573" t="s">
        <v>67</v>
      </c>
      <c r="G31" s="524">
        <v>25</v>
      </c>
      <c r="H31" s="574">
        <v>25</v>
      </c>
      <c r="I31" s="518">
        <f t="shared" si="0"/>
        <v>50</v>
      </c>
    </row>
    <row r="32" spans="1:9" ht="12.75">
      <c r="A32" s="570"/>
      <c r="B32" s="520"/>
      <c r="C32" s="571">
        <v>3639</v>
      </c>
      <c r="D32" s="571">
        <v>5011</v>
      </c>
      <c r="E32" s="572" t="s">
        <v>18</v>
      </c>
      <c r="F32" s="573" t="s">
        <v>67</v>
      </c>
      <c r="G32" s="524">
        <v>12.5</v>
      </c>
      <c r="H32" s="574">
        <v>12.5</v>
      </c>
      <c r="I32" s="518">
        <f t="shared" si="0"/>
        <v>25</v>
      </c>
    </row>
    <row r="33" spans="1:9" ht="12.75">
      <c r="A33" s="570"/>
      <c r="B33" s="520"/>
      <c r="C33" s="571">
        <v>3639</v>
      </c>
      <c r="D33" s="571">
        <v>5011</v>
      </c>
      <c r="E33" s="572" t="s">
        <v>19</v>
      </c>
      <c r="F33" s="573" t="s">
        <v>67</v>
      </c>
      <c r="G33" s="524">
        <v>212.5</v>
      </c>
      <c r="H33" s="574">
        <v>212.5</v>
      </c>
      <c r="I33" s="518">
        <f t="shared" si="0"/>
        <v>425</v>
      </c>
    </row>
    <row r="34" spans="1:9" ht="12.75">
      <c r="A34" s="570"/>
      <c r="B34" s="520"/>
      <c r="C34" s="15">
        <v>3639</v>
      </c>
      <c r="D34" s="15">
        <v>5021</v>
      </c>
      <c r="E34" s="572" t="s">
        <v>16</v>
      </c>
      <c r="F34" s="575" t="s">
        <v>236</v>
      </c>
      <c r="G34" s="524">
        <v>2</v>
      </c>
      <c r="H34" s="574">
        <v>2</v>
      </c>
      <c r="I34" s="518">
        <f t="shared" si="0"/>
        <v>4</v>
      </c>
    </row>
    <row r="35" spans="1:9" ht="12.75">
      <c r="A35" s="570"/>
      <c r="B35" s="520"/>
      <c r="C35" s="15">
        <v>3639</v>
      </c>
      <c r="D35" s="15">
        <v>5021</v>
      </c>
      <c r="E35" s="572" t="s">
        <v>18</v>
      </c>
      <c r="F35" s="575" t="s">
        <v>236</v>
      </c>
      <c r="G35" s="524">
        <v>1</v>
      </c>
      <c r="H35" s="574">
        <v>1</v>
      </c>
      <c r="I35" s="518">
        <f t="shared" si="0"/>
        <v>2</v>
      </c>
    </row>
    <row r="36" spans="1:9" ht="12.75">
      <c r="A36" s="570"/>
      <c r="B36" s="520"/>
      <c r="C36" s="15">
        <v>3639</v>
      </c>
      <c r="D36" s="15">
        <v>5021</v>
      </c>
      <c r="E36" s="572" t="s">
        <v>19</v>
      </c>
      <c r="F36" s="575" t="s">
        <v>236</v>
      </c>
      <c r="G36" s="524">
        <v>17</v>
      </c>
      <c r="H36" s="574">
        <v>17</v>
      </c>
      <c r="I36" s="518">
        <f t="shared" si="0"/>
        <v>34</v>
      </c>
    </row>
    <row r="37" spans="1:9" ht="12.75">
      <c r="A37" s="570"/>
      <c r="B37" s="520"/>
      <c r="C37" s="571">
        <v>3639</v>
      </c>
      <c r="D37" s="571">
        <v>5031</v>
      </c>
      <c r="E37" s="572" t="s">
        <v>16</v>
      </c>
      <c r="F37" s="573" t="s">
        <v>70</v>
      </c>
      <c r="G37" s="524">
        <v>6</v>
      </c>
      <c r="H37" s="574">
        <v>6</v>
      </c>
      <c r="I37" s="518">
        <f t="shared" si="0"/>
        <v>12</v>
      </c>
    </row>
    <row r="38" spans="1:9" ht="12.75">
      <c r="A38" s="570"/>
      <c r="B38" s="520"/>
      <c r="C38" s="571">
        <v>3639</v>
      </c>
      <c r="D38" s="571">
        <v>5031</v>
      </c>
      <c r="E38" s="572" t="s">
        <v>18</v>
      </c>
      <c r="F38" s="573" t="s">
        <v>70</v>
      </c>
      <c r="G38" s="524">
        <v>3</v>
      </c>
      <c r="H38" s="574">
        <v>3</v>
      </c>
      <c r="I38" s="518">
        <f t="shared" si="0"/>
        <v>6</v>
      </c>
    </row>
    <row r="39" spans="1:9" ht="12.75">
      <c r="A39" s="570"/>
      <c r="B39" s="520"/>
      <c r="C39" s="571">
        <v>3639</v>
      </c>
      <c r="D39" s="571">
        <v>5031</v>
      </c>
      <c r="E39" s="572" t="s">
        <v>19</v>
      </c>
      <c r="F39" s="573" t="s">
        <v>70</v>
      </c>
      <c r="G39" s="524">
        <v>54</v>
      </c>
      <c r="H39" s="574">
        <v>54</v>
      </c>
      <c r="I39" s="518">
        <f t="shared" si="0"/>
        <v>108</v>
      </c>
    </row>
    <row r="40" spans="1:9" ht="12.75">
      <c r="A40" s="570"/>
      <c r="B40" s="520"/>
      <c r="C40" s="571">
        <v>3639</v>
      </c>
      <c r="D40" s="571">
        <v>5032</v>
      </c>
      <c r="E40" s="572" t="s">
        <v>16</v>
      </c>
      <c r="F40" s="573" t="s">
        <v>71</v>
      </c>
      <c r="G40" s="524">
        <v>2</v>
      </c>
      <c r="H40" s="574">
        <v>2</v>
      </c>
      <c r="I40" s="518">
        <f t="shared" si="0"/>
        <v>4</v>
      </c>
    </row>
    <row r="41" spans="1:9" ht="12.75">
      <c r="A41" s="570"/>
      <c r="B41" s="520"/>
      <c r="C41" s="571">
        <v>3639</v>
      </c>
      <c r="D41" s="571">
        <v>5032</v>
      </c>
      <c r="E41" s="572" t="s">
        <v>18</v>
      </c>
      <c r="F41" s="573" t="s">
        <v>71</v>
      </c>
      <c r="G41" s="524">
        <v>1</v>
      </c>
      <c r="H41" s="574">
        <v>1</v>
      </c>
      <c r="I41" s="518">
        <f t="shared" si="0"/>
        <v>2</v>
      </c>
    </row>
    <row r="42" spans="1:9" ht="12.75">
      <c r="A42" s="570"/>
      <c r="B42" s="520"/>
      <c r="C42" s="571">
        <v>3639</v>
      </c>
      <c r="D42" s="571">
        <v>5032</v>
      </c>
      <c r="E42" s="572" t="s">
        <v>19</v>
      </c>
      <c r="F42" s="573" t="s">
        <v>71</v>
      </c>
      <c r="G42" s="524">
        <v>20</v>
      </c>
      <c r="H42" s="574">
        <v>20</v>
      </c>
      <c r="I42" s="518">
        <f t="shared" si="0"/>
        <v>40</v>
      </c>
    </row>
    <row r="43" spans="1:9" ht="12.75">
      <c r="A43" s="570"/>
      <c r="B43" s="520"/>
      <c r="C43" s="15">
        <v>3639</v>
      </c>
      <c r="D43" s="15">
        <v>5139</v>
      </c>
      <c r="E43" s="572" t="s">
        <v>16</v>
      </c>
      <c r="F43" s="575" t="s">
        <v>357</v>
      </c>
      <c r="G43" s="524">
        <v>1</v>
      </c>
      <c r="H43" s="574"/>
      <c r="I43" s="518">
        <f t="shared" si="0"/>
        <v>1</v>
      </c>
    </row>
    <row r="44" spans="1:9" ht="12.75">
      <c r="A44" s="570"/>
      <c r="B44" s="520"/>
      <c r="C44" s="15">
        <v>3639</v>
      </c>
      <c r="D44" s="15">
        <v>5139</v>
      </c>
      <c r="E44" s="572" t="s">
        <v>18</v>
      </c>
      <c r="F44" s="575" t="s">
        <v>357</v>
      </c>
      <c r="G44" s="524">
        <v>0.5</v>
      </c>
      <c r="H44" s="574"/>
      <c r="I44" s="518">
        <f t="shared" si="0"/>
        <v>0.5</v>
      </c>
    </row>
    <row r="45" spans="1:9" ht="12.75">
      <c r="A45" s="570"/>
      <c r="B45" s="520"/>
      <c r="C45" s="15">
        <v>3639</v>
      </c>
      <c r="D45" s="15">
        <v>5139</v>
      </c>
      <c r="E45" s="572" t="s">
        <v>19</v>
      </c>
      <c r="F45" s="575" t="s">
        <v>357</v>
      </c>
      <c r="G45" s="524">
        <v>3.5</v>
      </c>
      <c r="H45" s="574"/>
      <c r="I45" s="518">
        <f t="shared" si="0"/>
        <v>3.5</v>
      </c>
    </row>
    <row r="46" spans="1:9" ht="12.75">
      <c r="A46" s="570"/>
      <c r="B46" s="520"/>
      <c r="C46" s="571">
        <v>3639</v>
      </c>
      <c r="D46" s="571">
        <v>5169</v>
      </c>
      <c r="E46" s="572" t="s">
        <v>16</v>
      </c>
      <c r="F46" s="573" t="s">
        <v>78</v>
      </c>
      <c r="G46" s="524">
        <v>9</v>
      </c>
      <c r="H46" s="574">
        <v>8</v>
      </c>
      <c r="I46" s="518">
        <f t="shared" si="0"/>
        <v>17</v>
      </c>
    </row>
    <row r="47" spans="1:9" ht="12.75">
      <c r="A47" s="570"/>
      <c r="B47" s="520"/>
      <c r="C47" s="571">
        <v>3639</v>
      </c>
      <c r="D47" s="571">
        <v>5169</v>
      </c>
      <c r="E47" s="572" t="s">
        <v>18</v>
      </c>
      <c r="F47" s="573" t="s">
        <v>78</v>
      </c>
      <c r="G47" s="524">
        <v>4.5</v>
      </c>
      <c r="H47" s="574">
        <v>4</v>
      </c>
      <c r="I47" s="518">
        <f t="shared" si="0"/>
        <v>8.5</v>
      </c>
    </row>
    <row r="48" spans="1:9" ht="12.75">
      <c r="A48" s="570"/>
      <c r="B48" s="520"/>
      <c r="C48" s="571">
        <v>3639</v>
      </c>
      <c r="D48" s="571">
        <v>5169</v>
      </c>
      <c r="E48" s="572" t="s">
        <v>19</v>
      </c>
      <c r="F48" s="573" t="s">
        <v>78</v>
      </c>
      <c r="G48" s="524">
        <v>76.5</v>
      </c>
      <c r="H48" s="574">
        <v>75</v>
      </c>
      <c r="I48" s="518">
        <f t="shared" si="0"/>
        <v>151.5</v>
      </c>
    </row>
    <row r="49" spans="1:9" ht="12.75">
      <c r="A49" s="570"/>
      <c r="B49" s="520"/>
      <c r="C49" s="571">
        <v>3636</v>
      </c>
      <c r="D49" s="571">
        <v>5173</v>
      </c>
      <c r="E49" s="572" t="s">
        <v>16</v>
      </c>
      <c r="F49" s="573" t="s">
        <v>401</v>
      </c>
      <c r="G49" s="524">
        <v>2</v>
      </c>
      <c r="H49" s="574">
        <v>4</v>
      </c>
      <c r="I49" s="518">
        <f t="shared" si="0"/>
        <v>6</v>
      </c>
    </row>
    <row r="50" spans="1:9" ht="12.75">
      <c r="A50" s="570"/>
      <c r="B50" s="520"/>
      <c r="C50" s="571">
        <v>3636</v>
      </c>
      <c r="D50" s="571">
        <v>5173</v>
      </c>
      <c r="E50" s="572" t="s">
        <v>18</v>
      </c>
      <c r="F50" s="573" t="s">
        <v>401</v>
      </c>
      <c r="G50" s="524">
        <v>1</v>
      </c>
      <c r="H50" s="574">
        <v>2</v>
      </c>
      <c r="I50" s="518">
        <f t="shared" si="0"/>
        <v>3</v>
      </c>
    </row>
    <row r="51" spans="1:9" ht="12.75">
      <c r="A51" s="570"/>
      <c r="B51" s="520"/>
      <c r="C51" s="571">
        <v>3636</v>
      </c>
      <c r="D51" s="571">
        <v>5173</v>
      </c>
      <c r="E51" s="572" t="s">
        <v>19</v>
      </c>
      <c r="F51" s="573" t="s">
        <v>401</v>
      </c>
      <c r="G51" s="524">
        <v>9</v>
      </c>
      <c r="H51" s="574">
        <v>34</v>
      </c>
      <c r="I51" s="518">
        <f t="shared" si="0"/>
        <v>43</v>
      </c>
    </row>
    <row r="52" spans="1:9" ht="12.75">
      <c r="A52" s="570"/>
      <c r="B52" s="520"/>
      <c r="C52" s="571">
        <v>3639</v>
      </c>
      <c r="D52" s="571">
        <v>5175</v>
      </c>
      <c r="E52" s="572" t="s">
        <v>16</v>
      </c>
      <c r="F52" s="573" t="s">
        <v>80</v>
      </c>
      <c r="G52" s="524">
        <v>1</v>
      </c>
      <c r="H52" s="574">
        <v>1</v>
      </c>
      <c r="I52" s="518">
        <f t="shared" si="0"/>
        <v>2</v>
      </c>
    </row>
    <row r="53" spans="1:9" ht="12.75">
      <c r="A53" s="570"/>
      <c r="B53" s="520"/>
      <c r="C53" s="571">
        <v>3639</v>
      </c>
      <c r="D53" s="571">
        <v>5175</v>
      </c>
      <c r="E53" s="572" t="s">
        <v>18</v>
      </c>
      <c r="F53" s="573" t="s">
        <v>80</v>
      </c>
      <c r="G53" s="524">
        <v>0.5</v>
      </c>
      <c r="H53" s="574">
        <v>0.5</v>
      </c>
      <c r="I53" s="518">
        <f t="shared" si="0"/>
        <v>1</v>
      </c>
    </row>
    <row r="54" spans="1:9" ht="12.75">
      <c r="A54" s="570"/>
      <c r="B54" s="520"/>
      <c r="C54" s="571">
        <v>3639</v>
      </c>
      <c r="D54" s="571">
        <v>5175</v>
      </c>
      <c r="E54" s="572" t="s">
        <v>19</v>
      </c>
      <c r="F54" s="573" t="s">
        <v>80</v>
      </c>
      <c r="G54" s="524">
        <v>3.5</v>
      </c>
      <c r="H54" s="574">
        <v>3.5</v>
      </c>
      <c r="I54" s="518">
        <f t="shared" si="0"/>
        <v>7</v>
      </c>
    </row>
    <row r="55" spans="1:9" ht="12.75">
      <c r="A55" s="570"/>
      <c r="B55" s="520"/>
      <c r="C55" s="571">
        <v>3639</v>
      </c>
      <c r="D55" s="571">
        <v>5424</v>
      </c>
      <c r="E55" s="572" t="s">
        <v>16</v>
      </c>
      <c r="F55" s="573" t="s">
        <v>81</v>
      </c>
      <c r="G55" s="524">
        <v>1</v>
      </c>
      <c r="H55" s="574">
        <v>3</v>
      </c>
      <c r="I55" s="518">
        <f t="shared" si="0"/>
        <v>4</v>
      </c>
    </row>
    <row r="56" spans="1:9" ht="12.75">
      <c r="A56" s="570"/>
      <c r="B56" s="520"/>
      <c r="C56" s="571">
        <v>3639</v>
      </c>
      <c r="D56" s="571">
        <v>5424</v>
      </c>
      <c r="E56" s="572" t="s">
        <v>18</v>
      </c>
      <c r="F56" s="573" t="s">
        <v>81</v>
      </c>
      <c r="G56" s="524">
        <v>0.5</v>
      </c>
      <c r="H56" s="574">
        <v>1.5</v>
      </c>
      <c r="I56" s="518">
        <f t="shared" si="0"/>
        <v>2</v>
      </c>
    </row>
    <row r="57" spans="1:9" ht="12.75">
      <c r="A57" s="570"/>
      <c r="B57" s="520"/>
      <c r="C57" s="571">
        <v>3639</v>
      </c>
      <c r="D57" s="571">
        <v>5424</v>
      </c>
      <c r="E57" s="572" t="s">
        <v>19</v>
      </c>
      <c r="F57" s="573" t="s">
        <v>81</v>
      </c>
      <c r="G57" s="524">
        <v>8.5</v>
      </c>
      <c r="H57" s="574">
        <v>25.5</v>
      </c>
      <c r="I57" s="518">
        <f t="shared" si="0"/>
        <v>34</v>
      </c>
    </row>
    <row r="58" spans="1:9" ht="12.75">
      <c r="A58" s="576"/>
      <c r="B58" s="577"/>
      <c r="C58" s="571">
        <v>6310</v>
      </c>
      <c r="D58" s="571">
        <v>5163</v>
      </c>
      <c r="E58" s="572" t="s">
        <v>16</v>
      </c>
      <c r="F58" s="573" t="s">
        <v>82</v>
      </c>
      <c r="G58" s="578">
        <v>0.2</v>
      </c>
      <c r="H58" s="579">
        <v>0.2</v>
      </c>
      <c r="I58" s="518">
        <f t="shared" si="0"/>
        <v>0.4</v>
      </c>
    </row>
    <row r="59" spans="1:9" ht="12.75">
      <c r="A59" s="576"/>
      <c r="B59" s="577"/>
      <c r="C59" s="580">
        <v>6310</v>
      </c>
      <c r="D59" s="580">
        <v>5163</v>
      </c>
      <c r="E59" s="581" t="s">
        <v>18</v>
      </c>
      <c r="F59" s="582" t="s">
        <v>82</v>
      </c>
      <c r="G59" s="578">
        <v>0.1</v>
      </c>
      <c r="H59" s="583">
        <v>0.1</v>
      </c>
      <c r="I59" s="518">
        <f t="shared" si="0"/>
        <v>0.2</v>
      </c>
    </row>
    <row r="60" spans="1:9" ht="13.5" thickBot="1">
      <c r="A60" s="584"/>
      <c r="B60" s="585"/>
      <c r="C60" s="586">
        <v>6310</v>
      </c>
      <c r="D60" s="586">
        <v>5163</v>
      </c>
      <c r="E60" s="587" t="s">
        <v>19</v>
      </c>
      <c r="F60" s="588" t="s">
        <v>82</v>
      </c>
      <c r="G60" s="589">
        <v>1.7</v>
      </c>
      <c r="H60" s="590">
        <v>1.7</v>
      </c>
      <c r="I60" s="591">
        <f t="shared" si="0"/>
        <v>3.4</v>
      </c>
    </row>
    <row r="61" spans="1:9" ht="12.75">
      <c r="A61" s="592" t="s">
        <v>3</v>
      </c>
      <c r="B61" s="593" t="s">
        <v>404</v>
      </c>
      <c r="C61" s="594" t="s">
        <v>4</v>
      </c>
      <c r="D61" s="594" t="s">
        <v>4</v>
      </c>
      <c r="E61" s="594" t="s">
        <v>4</v>
      </c>
      <c r="F61" s="595" t="s">
        <v>405</v>
      </c>
      <c r="G61" s="596">
        <f>SUM(G62:G91)</f>
        <v>450</v>
      </c>
      <c r="H61" s="597">
        <v>450</v>
      </c>
      <c r="I61" s="598">
        <f t="shared" si="0"/>
        <v>900</v>
      </c>
    </row>
    <row r="62" spans="1:9" ht="12.75">
      <c r="A62" s="592"/>
      <c r="B62" s="593"/>
      <c r="C62" s="571">
        <v>3639</v>
      </c>
      <c r="D62" s="571">
        <v>5011</v>
      </c>
      <c r="E62" s="572" t="s">
        <v>16</v>
      </c>
      <c r="F62" s="573" t="s">
        <v>67</v>
      </c>
      <c r="G62" s="524">
        <v>22</v>
      </c>
      <c r="H62" s="524">
        <v>22</v>
      </c>
      <c r="I62" s="599">
        <f>SUM(G62:H62)</f>
        <v>44</v>
      </c>
    </row>
    <row r="63" spans="1:9" ht="12.75">
      <c r="A63" s="592"/>
      <c r="B63" s="593"/>
      <c r="C63" s="571">
        <v>3639</v>
      </c>
      <c r="D63" s="571">
        <v>5011</v>
      </c>
      <c r="E63" s="572" t="s">
        <v>18</v>
      </c>
      <c r="F63" s="573" t="s">
        <v>67</v>
      </c>
      <c r="G63" s="524">
        <v>11</v>
      </c>
      <c r="H63" s="524">
        <v>11</v>
      </c>
      <c r="I63" s="599">
        <f aca="true" t="shared" si="1" ref="I63:I91">SUM(G63:H63)</f>
        <v>22</v>
      </c>
    </row>
    <row r="64" spans="1:9" ht="12.75">
      <c r="A64" s="592"/>
      <c r="B64" s="593"/>
      <c r="C64" s="571">
        <v>3639</v>
      </c>
      <c r="D64" s="571">
        <v>5011</v>
      </c>
      <c r="E64" s="572" t="s">
        <v>399</v>
      </c>
      <c r="F64" s="573" t="s">
        <v>67</v>
      </c>
      <c r="G64" s="524">
        <v>187</v>
      </c>
      <c r="H64" s="524">
        <v>187</v>
      </c>
      <c r="I64" s="599">
        <f t="shared" si="1"/>
        <v>374</v>
      </c>
    </row>
    <row r="65" spans="1:9" ht="12.75">
      <c r="A65" s="592"/>
      <c r="B65" s="593"/>
      <c r="C65" s="15">
        <v>3639</v>
      </c>
      <c r="D65" s="15">
        <v>5021</v>
      </c>
      <c r="E65" s="572" t="s">
        <v>16</v>
      </c>
      <c r="F65" s="575" t="s">
        <v>236</v>
      </c>
      <c r="G65" s="524">
        <v>2</v>
      </c>
      <c r="H65" s="524">
        <v>2</v>
      </c>
      <c r="I65" s="599">
        <f t="shared" si="1"/>
        <v>4</v>
      </c>
    </row>
    <row r="66" spans="1:9" ht="12.75">
      <c r="A66" s="592"/>
      <c r="B66" s="593"/>
      <c r="C66" s="15">
        <v>3639</v>
      </c>
      <c r="D66" s="15">
        <v>5021</v>
      </c>
      <c r="E66" s="572" t="s">
        <v>18</v>
      </c>
      <c r="F66" s="575" t="s">
        <v>236</v>
      </c>
      <c r="G66" s="524">
        <v>1</v>
      </c>
      <c r="H66" s="524">
        <v>1</v>
      </c>
      <c r="I66" s="599">
        <f t="shared" si="1"/>
        <v>2</v>
      </c>
    </row>
    <row r="67" spans="1:9" ht="12.75">
      <c r="A67" s="592"/>
      <c r="B67" s="593"/>
      <c r="C67" s="15">
        <v>3639</v>
      </c>
      <c r="D67" s="15">
        <v>5021</v>
      </c>
      <c r="E67" s="572" t="s">
        <v>399</v>
      </c>
      <c r="F67" s="575" t="s">
        <v>236</v>
      </c>
      <c r="G67" s="524">
        <v>17</v>
      </c>
      <c r="H67" s="524">
        <v>17</v>
      </c>
      <c r="I67" s="599">
        <f t="shared" si="1"/>
        <v>34</v>
      </c>
    </row>
    <row r="68" spans="1:9" ht="12.75">
      <c r="A68" s="592"/>
      <c r="B68" s="593"/>
      <c r="C68" s="571">
        <v>3639</v>
      </c>
      <c r="D68" s="571">
        <v>5031</v>
      </c>
      <c r="E68" s="572" t="s">
        <v>16</v>
      </c>
      <c r="F68" s="573" t="s">
        <v>70</v>
      </c>
      <c r="G68" s="524">
        <v>6</v>
      </c>
      <c r="H68" s="524">
        <v>6</v>
      </c>
      <c r="I68" s="599">
        <f t="shared" si="1"/>
        <v>12</v>
      </c>
    </row>
    <row r="69" spans="1:9" ht="12.75">
      <c r="A69" s="592"/>
      <c r="B69" s="593"/>
      <c r="C69" s="571">
        <v>3639</v>
      </c>
      <c r="D69" s="571">
        <v>5031</v>
      </c>
      <c r="E69" s="572" t="s">
        <v>18</v>
      </c>
      <c r="F69" s="573" t="s">
        <v>70</v>
      </c>
      <c r="G69" s="524">
        <v>3</v>
      </c>
      <c r="H69" s="524">
        <v>3</v>
      </c>
      <c r="I69" s="599">
        <f t="shared" si="1"/>
        <v>6</v>
      </c>
    </row>
    <row r="70" spans="1:9" ht="12.75">
      <c r="A70" s="592"/>
      <c r="B70" s="593"/>
      <c r="C70" s="571">
        <v>3639</v>
      </c>
      <c r="D70" s="571">
        <v>5031</v>
      </c>
      <c r="E70" s="572" t="s">
        <v>399</v>
      </c>
      <c r="F70" s="573" t="s">
        <v>70</v>
      </c>
      <c r="G70" s="524">
        <v>54</v>
      </c>
      <c r="H70" s="524">
        <v>54</v>
      </c>
      <c r="I70" s="599">
        <f t="shared" si="1"/>
        <v>108</v>
      </c>
    </row>
    <row r="71" spans="1:9" ht="12.75">
      <c r="A71" s="592"/>
      <c r="B71" s="593"/>
      <c r="C71" s="571">
        <v>3639</v>
      </c>
      <c r="D71" s="571">
        <v>5032</v>
      </c>
      <c r="E71" s="572" t="s">
        <v>16</v>
      </c>
      <c r="F71" s="573" t="s">
        <v>71</v>
      </c>
      <c r="G71" s="524">
        <v>2</v>
      </c>
      <c r="H71" s="524">
        <v>2</v>
      </c>
      <c r="I71" s="599">
        <f t="shared" si="1"/>
        <v>4</v>
      </c>
    </row>
    <row r="72" spans="1:9" ht="12.75">
      <c r="A72" s="592"/>
      <c r="B72" s="593"/>
      <c r="C72" s="571">
        <v>3639</v>
      </c>
      <c r="D72" s="571">
        <v>5032</v>
      </c>
      <c r="E72" s="572" t="s">
        <v>18</v>
      </c>
      <c r="F72" s="573" t="s">
        <v>71</v>
      </c>
      <c r="G72" s="524">
        <v>1</v>
      </c>
      <c r="H72" s="524">
        <v>1</v>
      </c>
      <c r="I72" s="599">
        <f t="shared" si="1"/>
        <v>2</v>
      </c>
    </row>
    <row r="73" spans="1:9" ht="12.75">
      <c r="A73" s="592"/>
      <c r="B73" s="593"/>
      <c r="C73" s="571">
        <v>3639</v>
      </c>
      <c r="D73" s="571">
        <v>5032</v>
      </c>
      <c r="E73" s="572" t="s">
        <v>399</v>
      </c>
      <c r="F73" s="573" t="s">
        <v>71</v>
      </c>
      <c r="G73" s="524">
        <v>20</v>
      </c>
      <c r="H73" s="524">
        <v>20</v>
      </c>
      <c r="I73" s="599">
        <f t="shared" si="1"/>
        <v>40</v>
      </c>
    </row>
    <row r="74" spans="1:9" ht="12.75">
      <c r="A74" s="592"/>
      <c r="B74" s="593"/>
      <c r="C74" s="15">
        <v>3639</v>
      </c>
      <c r="D74" s="15">
        <v>5139</v>
      </c>
      <c r="E74" s="572" t="s">
        <v>16</v>
      </c>
      <c r="F74" s="575" t="s">
        <v>357</v>
      </c>
      <c r="G74" s="524">
        <v>1</v>
      </c>
      <c r="H74" s="524">
        <v>1</v>
      </c>
      <c r="I74" s="599">
        <f t="shared" si="1"/>
        <v>2</v>
      </c>
    </row>
    <row r="75" spans="1:9" ht="12.75">
      <c r="A75" s="592"/>
      <c r="B75" s="593"/>
      <c r="C75" s="15">
        <v>3639</v>
      </c>
      <c r="D75" s="15">
        <v>5139</v>
      </c>
      <c r="E75" s="572" t="s">
        <v>18</v>
      </c>
      <c r="F75" s="575" t="s">
        <v>357</v>
      </c>
      <c r="G75" s="524">
        <v>0.5</v>
      </c>
      <c r="H75" s="524">
        <v>0.5</v>
      </c>
      <c r="I75" s="599">
        <f t="shared" si="1"/>
        <v>1</v>
      </c>
    </row>
    <row r="76" spans="1:9" ht="12.75">
      <c r="A76" s="592"/>
      <c r="B76" s="593"/>
      <c r="C76" s="15">
        <v>3639</v>
      </c>
      <c r="D76" s="15">
        <v>5139</v>
      </c>
      <c r="E76" s="572" t="s">
        <v>399</v>
      </c>
      <c r="F76" s="575" t="s">
        <v>357</v>
      </c>
      <c r="G76" s="524">
        <v>3.5</v>
      </c>
      <c r="H76" s="524">
        <v>3.5</v>
      </c>
      <c r="I76" s="599">
        <f t="shared" si="1"/>
        <v>7</v>
      </c>
    </row>
    <row r="77" spans="1:9" ht="12.75">
      <c r="A77" s="592"/>
      <c r="B77" s="593"/>
      <c r="C77" s="571">
        <v>3639</v>
      </c>
      <c r="D77" s="571">
        <v>5169</v>
      </c>
      <c r="E77" s="572" t="s">
        <v>16</v>
      </c>
      <c r="F77" s="573" t="s">
        <v>78</v>
      </c>
      <c r="G77" s="524">
        <v>9</v>
      </c>
      <c r="H77" s="524">
        <v>9</v>
      </c>
      <c r="I77" s="599">
        <f t="shared" si="1"/>
        <v>18</v>
      </c>
    </row>
    <row r="78" spans="1:9" ht="12.75">
      <c r="A78" s="592"/>
      <c r="B78" s="593"/>
      <c r="C78" s="571">
        <v>3639</v>
      </c>
      <c r="D78" s="571">
        <v>5169</v>
      </c>
      <c r="E78" s="572" t="s">
        <v>18</v>
      </c>
      <c r="F78" s="573" t="s">
        <v>78</v>
      </c>
      <c r="G78" s="524">
        <v>4.5</v>
      </c>
      <c r="H78" s="524">
        <v>4.5</v>
      </c>
      <c r="I78" s="599">
        <f t="shared" si="1"/>
        <v>9</v>
      </c>
    </row>
    <row r="79" spans="1:9" ht="12.75">
      <c r="A79" s="592"/>
      <c r="B79" s="593"/>
      <c r="C79" s="571">
        <v>3639</v>
      </c>
      <c r="D79" s="571">
        <v>5169</v>
      </c>
      <c r="E79" s="572" t="s">
        <v>399</v>
      </c>
      <c r="F79" s="573" t="s">
        <v>78</v>
      </c>
      <c r="G79" s="524">
        <v>76.5</v>
      </c>
      <c r="H79" s="524">
        <v>76.5</v>
      </c>
      <c r="I79" s="599">
        <f t="shared" si="1"/>
        <v>153</v>
      </c>
    </row>
    <row r="80" spans="1:9" ht="12.75">
      <c r="A80" s="592"/>
      <c r="B80" s="593"/>
      <c r="C80" s="571">
        <v>3636</v>
      </c>
      <c r="D80" s="571">
        <v>5173</v>
      </c>
      <c r="E80" s="572" t="s">
        <v>16</v>
      </c>
      <c r="F80" s="573" t="s">
        <v>401</v>
      </c>
      <c r="G80" s="524">
        <v>2</v>
      </c>
      <c r="H80" s="524">
        <v>2</v>
      </c>
      <c r="I80" s="599">
        <f t="shared" si="1"/>
        <v>4</v>
      </c>
    </row>
    <row r="81" spans="1:9" ht="12.75">
      <c r="A81" s="592"/>
      <c r="B81" s="593"/>
      <c r="C81" s="571">
        <v>3636</v>
      </c>
      <c r="D81" s="571">
        <v>5173</v>
      </c>
      <c r="E81" s="572" t="s">
        <v>18</v>
      </c>
      <c r="F81" s="573" t="s">
        <v>401</v>
      </c>
      <c r="G81" s="524">
        <v>1</v>
      </c>
      <c r="H81" s="524">
        <v>1</v>
      </c>
      <c r="I81" s="599">
        <f t="shared" si="1"/>
        <v>2</v>
      </c>
    </row>
    <row r="82" spans="1:9" ht="12.75">
      <c r="A82" s="570"/>
      <c r="B82" s="520"/>
      <c r="C82" s="571">
        <v>3636</v>
      </c>
      <c r="D82" s="571">
        <v>5173</v>
      </c>
      <c r="E82" s="572" t="s">
        <v>399</v>
      </c>
      <c r="F82" s="573" t="s">
        <v>401</v>
      </c>
      <c r="G82" s="524">
        <v>9</v>
      </c>
      <c r="H82" s="524">
        <v>9</v>
      </c>
      <c r="I82" s="599">
        <f t="shared" si="1"/>
        <v>18</v>
      </c>
    </row>
    <row r="83" spans="1:9" ht="12.75">
      <c r="A83" s="570"/>
      <c r="B83" s="520"/>
      <c r="C83" s="571">
        <v>3639</v>
      </c>
      <c r="D83" s="571">
        <v>5175</v>
      </c>
      <c r="E83" s="572" t="s">
        <v>16</v>
      </c>
      <c r="F83" s="573" t="s">
        <v>80</v>
      </c>
      <c r="G83" s="524">
        <v>1</v>
      </c>
      <c r="H83" s="524">
        <v>1</v>
      </c>
      <c r="I83" s="599">
        <f t="shared" si="1"/>
        <v>2</v>
      </c>
    </row>
    <row r="84" spans="1:9" ht="12.75">
      <c r="A84" s="570"/>
      <c r="B84" s="520"/>
      <c r="C84" s="571">
        <v>3639</v>
      </c>
      <c r="D84" s="571">
        <v>5175</v>
      </c>
      <c r="E84" s="572" t="s">
        <v>18</v>
      </c>
      <c r="F84" s="573" t="s">
        <v>80</v>
      </c>
      <c r="G84" s="524">
        <v>0.5</v>
      </c>
      <c r="H84" s="524">
        <v>0.5</v>
      </c>
      <c r="I84" s="599">
        <f t="shared" si="1"/>
        <v>1</v>
      </c>
    </row>
    <row r="85" spans="1:9" ht="12.75">
      <c r="A85" s="570"/>
      <c r="B85" s="520"/>
      <c r="C85" s="571">
        <v>3639</v>
      </c>
      <c r="D85" s="571">
        <v>5175</v>
      </c>
      <c r="E85" s="572" t="s">
        <v>399</v>
      </c>
      <c r="F85" s="573" t="s">
        <v>80</v>
      </c>
      <c r="G85" s="524">
        <v>3.5</v>
      </c>
      <c r="H85" s="524">
        <v>3.5</v>
      </c>
      <c r="I85" s="599">
        <f t="shared" si="1"/>
        <v>7</v>
      </c>
    </row>
    <row r="86" spans="1:9" ht="12.75">
      <c r="A86" s="570"/>
      <c r="B86" s="520"/>
      <c r="C86" s="571">
        <v>3639</v>
      </c>
      <c r="D86" s="571">
        <v>5424</v>
      </c>
      <c r="E86" s="572" t="s">
        <v>16</v>
      </c>
      <c r="F86" s="573" t="s">
        <v>81</v>
      </c>
      <c r="G86" s="524">
        <v>1</v>
      </c>
      <c r="H86" s="524">
        <v>1</v>
      </c>
      <c r="I86" s="599">
        <f t="shared" si="1"/>
        <v>2</v>
      </c>
    </row>
    <row r="87" spans="1:9" ht="12.75">
      <c r="A87" s="570"/>
      <c r="B87" s="520"/>
      <c r="C87" s="571">
        <v>3639</v>
      </c>
      <c r="D87" s="571">
        <v>5424</v>
      </c>
      <c r="E87" s="572" t="s">
        <v>18</v>
      </c>
      <c r="F87" s="573" t="s">
        <v>81</v>
      </c>
      <c r="G87" s="524">
        <v>0.5</v>
      </c>
      <c r="H87" s="524">
        <v>0.5</v>
      </c>
      <c r="I87" s="599">
        <f t="shared" si="1"/>
        <v>1</v>
      </c>
    </row>
    <row r="88" spans="1:9" ht="12.75">
      <c r="A88" s="570"/>
      <c r="B88" s="520"/>
      <c r="C88" s="571">
        <v>3639</v>
      </c>
      <c r="D88" s="571">
        <v>5424</v>
      </c>
      <c r="E88" s="572" t="s">
        <v>399</v>
      </c>
      <c r="F88" s="573" t="s">
        <v>81</v>
      </c>
      <c r="G88" s="524">
        <v>8.5</v>
      </c>
      <c r="H88" s="524">
        <v>8.5</v>
      </c>
      <c r="I88" s="599">
        <f t="shared" si="1"/>
        <v>17</v>
      </c>
    </row>
    <row r="89" spans="1:9" ht="12.75">
      <c r="A89" s="570"/>
      <c r="B89" s="520"/>
      <c r="C89" s="571">
        <v>6310</v>
      </c>
      <c r="D89" s="571">
        <v>5163</v>
      </c>
      <c r="E89" s="572" t="s">
        <v>16</v>
      </c>
      <c r="F89" s="573" t="s">
        <v>82</v>
      </c>
      <c r="G89" s="578">
        <v>0.2</v>
      </c>
      <c r="H89" s="578">
        <v>0.2</v>
      </c>
      <c r="I89" s="599">
        <f t="shared" si="1"/>
        <v>0.4</v>
      </c>
    </row>
    <row r="90" spans="1:9" ht="12.75">
      <c r="A90" s="570"/>
      <c r="B90" s="600"/>
      <c r="C90" s="580">
        <v>6310</v>
      </c>
      <c r="D90" s="580">
        <v>5163</v>
      </c>
      <c r="E90" s="581" t="s">
        <v>18</v>
      </c>
      <c r="F90" s="582" t="s">
        <v>82</v>
      </c>
      <c r="G90" s="578">
        <v>0.1</v>
      </c>
      <c r="H90" s="578">
        <v>0.1</v>
      </c>
      <c r="I90" s="599">
        <f t="shared" si="1"/>
        <v>0.2</v>
      </c>
    </row>
    <row r="91" spans="1:9" ht="13.5" thickBot="1">
      <c r="A91" s="584"/>
      <c r="B91" s="585"/>
      <c r="C91" s="586">
        <v>6310</v>
      </c>
      <c r="D91" s="586">
        <v>5163</v>
      </c>
      <c r="E91" s="572" t="s">
        <v>399</v>
      </c>
      <c r="F91" s="588" t="s">
        <v>82</v>
      </c>
      <c r="G91" s="589">
        <v>1.7</v>
      </c>
      <c r="H91" s="589">
        <v>1.7</v>
      </c>
      <c r="I91" s="599">
        <f t="shared" si="1"/>
        <v>3.4</v>
      </c>
    </row>
    <row r="92" spans="1:9" ht="22.5">
      <c r="A92" s="592" t="s">
        <v>3</v>
      </c>
      <c r="B92" s="601">
        <v>1750330000</v>
      </c>
      <c r="C92" s="602" t="s">
        <v>4</v>
      </c>
      <c r="D92" s="602" t="s">
        <v>4</v>
      </c>
      <c r="E92" s="603" t="s">
        <v>4</v>
      </c>
      <c r="F92" s="481" t="s">
        <v>406</v>
      </c>
      <c r="G92" s="604">
        <f>SUM(G93:G97)</f>
        <v>0</v>
      </c>
      <c r="H92" s="605">
        <f>SUM(H93:H97)</f>
        <v>70</v>
      </c>
      <c r="I92" s="606">
        <f>G92+H92</f>
        <v>70</v>
      </c>
    </row>
    <row r="93" spans="1:9" ht="12.75">
      <c r="A93" s="607"/>
      <c r="B93" s="608"/>
      <c r="C93" s="609">
        <v>3639</v>
      </c>
      <c r="D93" s="609">
        <v>5011</v>
      </c>
      <c r="E93" s="610" t="s">
        <v>15</v>
      </c>
      <c r="F93" s="611" t="s">
        <v>67</v>
      </c>
      <c r="G93" s="555">
        <v>0</v>
      </c>
      <c r="H93" s="556">
        <v>9</v>
      </c>
      <c r="I93" s="557">
        <f t="shared" si="0"/>
        <v>9</v>
      </c>
    </row>
    <row r="94" spans="1:9" ht="12.75">
      <c r="A94" s="607"/>
      <c r="B94" s="608"/>
      <c r="C94" s="609">
        <v>3639</v>
      </c>
      <c r="D94" s="609">
        <v>5031</v>
      </c>
      <c r="E94" s="610" t="s">
        <v>15</v>
      </c>
      <c r="F94" s="611" t="s">
        <v>70</v>
      </c>
      <c r="G94" s="555">
        <v>0</v>
      </c>
      <c r="H94" s="556">
        <v>2.5</v>
      </c>
      <c r="I94" s="557">
        <f t="shared" si="0"/>
        <v>2.5</v>
      </c>
    </row>
    <row r="95" spans="1:9" ht="12.75">
      <c r="A95" s="607"/>
      <c r="B95" s="608"/>
      <c r="C95" s="609">
        <v>3639</v>
      </c>
      <c r="D95" s="609">
        <v>5032</v>
      </c>
      <c r="E95" s="610" t="s">
        <v>15</v>
      </c>
      <c r="F95" s="611" t="s">
        <v>71</v>
      </c>
      <c r="G95" s="555">
        <v>0</v>
      </c>
      <c r="H95" s="556">
        <v>1</v>
      </c>
      <c r="I95" s="557">
        <f t="shared" si="0"/>
        <v>1</v>
      </c>
    </row>
    <row r="96" spans="1:9" ht="12.75">
      <c r="A96" s="607"/>
      <c r="B96" s="608"/>
      <c r="C96" s="609">
        <v>3639</v>
      </c>
      <c r="D96" s="609">
        <v>5021</v>
      </c>
      <c r="E96" s="610" t="s">
        <v>15</v>
      </c>
      <c r="F96" s="611" t="s">
        <v>236</v>
      </c>
      <c r="G96" s="555">
        <v>0</v>
      </c>
      <c r="H96" s="556">
        <v>30</v>
      </c>
      <c r="I96" s="557">
        <f t="shared" si="0"/>
        <v>30</v>
      </c>
    </row>
    <row r="97" spans="1:9" ht="13.5" thickBot="1">
      <c r="A97" s="607"/>
      <c r="B97" s="608"/>
      <c r="C97" s="609">
        <v>3639</v>
      </c>
      <c r="D97" s="609">
        <v>5169</v>
      </c>
      <c r="E97" s="610" t="s">
        <v>15</v>
      </c>
      <c r="F97" s="611" t="s">
        <v>78</v>
      </c>
      <c r="G97" s="555">
        <v>0</v>
      </c>
      <c r="H97" s="556">
        <v>27.5</v>
      </c>
      <c r="I97" s="557">
        <f t="shared" si="0"/>
        <v>27.5</v>
      </c>
    </row>
    <row r="98" spans="1:9" ht="22.5">
      <c r="A98" s="612" t="s">
        <v>3</v>
      </c>
      <c r="B98" s="613">
        <v>1750410000</v>
      </c>
      <c r="C98" s="433" t="s">
        <v>4</v>
      </c>
      <c r="D98" s="433" t="s">
        <v>4</v>
      </c>
      <c r="E98" s="434" t="s">
        <v>4</v>
      </c>
      <c r="F98" s="481" t="s">
        <v>407</v>
      </c>
      <c r="G98" s="107">
        <f>SUM(G99:G102)</f>
        <v>0</v>
      </c>
      <c r="H98" s="96">
        <f>SUM(H99:H102)</f>
        <v>830</v>
      </c>
      <c r="I98" s="112">
        <f>G98+H98</f>
        <v>830</v>
      </c>
    </row>
    <row r="99" spans="1:9" ht="12.75">
      <c r="A99" s="93"/>
      <c r="B99" s="92"/>
      <c r="C99" s="553">
        <v>2143</v>
      </c>
      <c r="D99" s="15">
        <v>5169</v>
      </c>
      <c r="E99" s="16" t="s">
        <v>17</v>
      </c>
      <c r="F99" s="575" t="s">
        <v>78</v>
      </c>
      <c r="G99" s="555">
        <v>0</v>
      </c>
      <c r="H99" s="556">
        <v>62.1</v>
      </c>
      <c r="I99" s="557">
        <f aca="true" t="shared" si="2" ref="I99:I149">G99+H99</f>
        <v>62.1</v>
      </c>
    </row>
    <row r="100" spans="1:9" ht="12.75">
      <c r="A100" s="93"/>
      <c r="B100" s="92"/>
      <c r="C100" s="553">
        <v>2143</v>
      </c>
      <c r="D100" s="15">
        <v>5169</v>
      </c>
      <c r="E100" s="16" t="s">
        <v>408</v>
      </c>
      <c r="F100" s="575" t="s">
        <v>78</v>
      </c>
      <c r="G100" s="555">
        <v>0</v>
      </c>
      <c r="H100" s="556">
        <v>62.1</v>
      </c>
      <c r="I100" s="557">
        <f t="shared" si="2"/>
        <v>62.1</v>
      </c>
    </row>
    <row r="101" spans="1:9" ht="12.75">
      <c r="A101" s="93"/>
      <c r="B101" s="92"/>
      <c r="C101" s="553">
        <v>2143</v>
      </c>
      <c r="D101" s="15">
        <v>5169</v>
      </c>
      <c r="E101" s="16" t="s">
        <v>38</v>
      </c>
      <c r="F101" s="575" t="s">
        <v>78</v>
      </c>
      <c r="G101" s="555">
        <v>0</v>
      </c>
      <c r="H101" s="556">
        <v>703.8</v>
      </c>
      <c r="I101" s="557">
        <f t="shared" si="2"/>
        <v>703.8</v>
      </c>
    </row>
    <row r="102" spans="1:9" ht="13.5" thickBot="1">
      <c r="A102" s="94"/>
      <c r="B102" s="95"/>
      <c r="C102" s="559">
        <v>6310</v>
      </c>
      <c r="D102" s="65">
        <v>5163</v>
      </c>
      <c r="E102" s="97" t="s">
        <v>15</v>
      </c>
      <c r="F102" s="614" t="s">
        <v>82</v>
      </c>
      <c r="G102" s="561">
        <v>0</v>
      </c>
      <c r="H102" s="562">
        <v>2</v>
      </c>
      <c r="I102" s="563">
        <f t="shared" si="2"/>
        <v>2</v>
      </c>
    </row>
    <row r="103" spans="1:9" ht="22.5">
      <c r="A103" s="612" t="s">
        <v>3</v>
      </c>
      <c r="B103" s="615" t="s">
        <v>409</v>
      </c>
      <c r="C103" s="507" t="s">
        <v>4</v>
      </c>
      <c r="D103" s="507" t="s">
        <v>4</v>
      </c>
      <c r="E103" s="508" t="s">
        <v>4</v>
      </c>
      <c r="F103" s="509" t="s">
        <v>410</v>
      </c>
      <c r="G103" s="616">
        <f>G104</f>
        <v>1080</v>
      </c>
      <c r="H103" s="617">
        <v>2007</v>
      </c>
      <c r="I103" s="618">
        <f>G103+H103</f>
        <v>3087</v>
      </c>
    </row>
    <row r="104" spans="1:9" ht="13.5" thickBot="1">
      <c r="A104" s="619"/>
      <c r="B104" s="620"/>
      <c r="C104" s="621" t="s">
        <v>411</v>
      </c>
      <c r="D104" s="622" t="s">
        <v>412</v>
      </c>
      <c r="E104" s="623" t="s">
        <v>15</v>
      </c>
      <c r="F104" s="624" t="s">
        <v>5</v>
      </c>
      <c r="G104" s="625">
        <v>1080</v>
      </c>
      <c r="H104" s="626">
        <v>2007</v>
      </c>
      <c r="I104" s="627">
        <f>G104+H104</f>
        <v>3087</v>
      </c>
    </row>
    <row r="105" spans="1:9" ht="22.5">
      <c r="A105" s="612" t="s">
        <v>3</v>
      </c>
      <c r="B105" s="615" t="s">
        <v>413</v>
      </c>
      <c r="C105" s="507" t="s">
        <v>4</v>
      </c>
      <c r="D105" s="507" t="s">
        <v>4</v>
      </c>
      <c r="E105" s="508" t="s">
        <v>4</v>
      </c>
      <c r="F105" s="509" t="s">
        <v>414</v>
      </c>
      <c r="G105" s="616">
        <f>G106</f>
        <v>600</v>
      </c>
      <c r="H105" s="617">
        <v>550</v>
      </c>
      <c r="I105" s="618">
        <f t="shared" si="2"/>
        <v>1150</v>
      </c>
    </row>
    <row r="106" spans="1:9" ht="13.5" thickBot="1">
      <c r="A106" s="628"/>
      <c r="B106" s="629"/>
      <c r="C106" s="621" t="s">
        <v>415</v>
      </c>
      <c r="D106" s="622" t="s">
        <v>412</v>
      </c>
      <c r="E106" s="623" t="s">
        <v>15</v>
      </c>
      <c r="F106" s="624" t="s">
        <v>78</v>
      </c>
      <c r="G106" s="630">
        <v>600</v>
      </c>
      <c r="H106" s="631">
        <v>550</v>
      </c>
      <c r="I106" s="632">
        <f>G106+H106</f>
        <v>1150</v>
      </c>
    </row>
    <row r="107" spans="1:9" ht="12.75">
      <c r="A107" s="550" t="s">
        <v>3</v>
      </c>
      <c r="B107" s="131" t="s">
        <v>416</v>
      </c>
      <c r="C107" s="433" t="s">
        <v>4</v>
      </c>
      <c r="D107" s="433" t="s">
        <v>4</v>
      </c>
      <c r="E107" s="434" t="s">
        <v>4</v>
      </c>
      <c r="F107" s="435" t="s">
        <v>417</v>
      </c>
      <c r="G107" s="436">
        <f>SUM(G108)</f>
        <v>0</v>
      </c>
      <c r="H107" s="96">
        <v>1200</v>
      </c>
      <c r="I107" s="437">
        <f>SUM(G107+H107)</f>
        <v>1200</v>
      </c>
    </row>
    <row r="108" spans="1:9" ht="13.5" thickBot="1">
      <c r="A108" s="633"/>
      <c r="B108" s="634"/>
      <c r="C108" s="97" t="s">
        <v>418</v>
      </c>
      <c r="D108" s="65">
        <v>5169</v>
      </c>
      <c r="E108" s="635" t="s">
        <v>15</v>
      </c>
      <c r="F108" s="636" t="s">
        <v>78</v>
      </c>
      <c r="G108" s="637">
        <v>0</v>
      </c>
      <c r="H108" s="562">
        <v>1200</v>
      </c>
      <c r="I108" s="638">
        <f>SUM(G108+H108)</f>
        <v>1200</v>
      </c>
    </row>
    <row r="109" spans="1:9" ht="22.5">
      <c r="A109" s="550" t="s">
        <v>3</v>
      </c>
      <c r="B109" s="564" t="s">
        <v>419</v>
      </c>
      <c r="C109" s="565" t="s">
        <v>4</v>
      </c>
      <c r="D109" s="565" t="s">
        <v>4</v>
      </c>
      <c r="E109" s="565" t="s">
        <v>4</v>
      </c>
      <c r="F109" s="509" t="s">
        <v>420</v>
      </c>
      <c r="G109" s="567">
        <f>SUM(G110:G118)</f>
        <v>6210</v>
      </c>
      <c r="H109" s="568">
        <f>SUM(H110:H118)</f>
        <v>28290</v>
      </c>
      <c r="I109" s="569">
        <f>G109+H109</f>
        <v>34500</v>
      </c>
    </row>
    <row r="110" spans="1:9" ht="12.75">
      <c r="A110" s="570"/>
      <c r="B110" s="520"/>
      <c r="C110" s="139">
        <v>3533</v>
      </c>
      <c r="D110" s="139">
        <v>6119</v>
      </c>
      <c r="E110" s="140" t="s">
        <v>389</v>
      </c>
      <c r="F110" s="540" t="s">
        <v>421</v>
      </c>
      <c r="G110" s="524">
        <v>2000</v>
      </c>
      <c r="H110" s="579">
        <v>1200</v>
      </c>
      <c r="I110" s="518">
        <f t="shared" si="2"/>
        <v>3200</v>
      </c>
    </row>
    <row r="111" spans="1:9" ht="12.75">
      <c r="A111" s="570"/>
      <c r="B111" s="600"/>
      <c r="C111" s="139">
        <v>3533</v>
      </c>
      <c r="D111" s="139">
        <v>6119</v>
      </c>
      <c r="E111" s="140" t="s">
        <v>390</v>
      </c>
      <c r="F111" s="540" t="s">
        <v>421</v>
      </c>
      <c r="G111" s="639">
        <v>2500</v>
      </c>
      <c r="H111" s="574">
        <v>6800</v>
      </c>
      <c r="I111" s="640">
        <f t="shared" si="2"/>
        <v>9300</v>
      </c>
    </row>
    <row r="112" spans="1:9" ht="12.75">
      <c r="A112" s="570"/>
      <c r="B112" s="600"/>
      <c r="C112" s="139">
        <v>3533</v>
      </c>
      <c r="D112" s="139">
        <v>5137</v>
      </c>
      <c r="E112" s="140" t="s">
        <v>389</v>
      </c>
      <c r="F112" s="540" t="s">
        <v>73</v>
      </c>
      <c r="G112" s="639">
        <v>0</v>
      </c>
      <c r="H112" s="574">
        <v>45</v>
      </c>
      <c r="I112" s="640">
        <f t="shared" si="2"/>
        <v>45</v>
      </c>
    </row>
    <row r="113" spans="1:9" ht="12.75">
      <c r="A113" s="570"/>
      <c r="B113" s="600"/>
      <c r="C113" s="139">
        <v>3533</v>
      </c>
      <c r="D113" s="139">
        <v>5137</v>
      </c>
      <c r="E113" s="140" t="s">
        <v>422</v>
      </c>
      <c r="F113" s="540" t="s">
        <v>73</v>
      </c>
      <c r="G113" s="639">
        <v>0</v>
      </c>
      <c r="H113" s="574">
        <v>255</v>
      </c>
      <c r="I113" s="640">
        <f t="shared" si="2"/>
        <v>255</v>
      </c>
    </row>
    <row r="114" spans="1:9" ht="12.75">
      <c r="A114" s="570"/>
      <c r="B114" s="600"/>
      <c r="C114" s="139">
        <v>6310</v>
      </c>
      <c r="D114" s="139">
        <v>5163</v>
      </c>
      <c r="E114" s="140" t="s">
        <v>15</v>
      </c>
      <c r="F114" s="540" t="s">
        <v>82</v>
      </c>
      <c r="G114" s="639">
        <v>0</v>
      </c>
      <c r="H114" s="574">
        <v>4</v>
      </c>
      <c r="I114" s="640">
        <f t="shared" si="2"/>
        <v>4</v>
      </c>
    </row>
    <row r="115" spans="1:9" ht="12.75">
      <c r="A115" s="570"/>
      <c r="B115" s="600"/>
      <c r="C115" s="139">
        <v>3533</v>
      </c>
      <c r="D115" s="139">
        <v>5169</v>
      </c>
      <c r="E115" s="140" t="s">
        <v>389</v>
      </c>
      <c r="F115" s="540" t="s">
        <v>78</v>
      </c>
      <c r="G115" s="639">
        <v>0</v>
      </c>
      <c r="H115" s="574">
        <v>150</v>
      </c>
      <c r="I115" s="640">
        <f t="shared" si="2"/>
        <v>150</v>
      </c>
    </row>
    <row r="116" spans="1:9" ht="12.75">
      <c r="A116" s="570"/>
      <c r="B116" s="600"/>
      <c r="C116" s="139">
        <v>3533</v>
      </c>
      <c r="D116" s="139">
        <v>5169</v>
      </c>
      <c r="E116" s="140" t="s">
        <v>422</v>
      </c>
      <c r="F116" s="540" t="s">
        <v>78</v>
      </c>
      <c r="G116" s="639">
        <v>0</v>
      </c>
      <c r="H116" s="574">
        <v>850</v>
      </c>
      <c r="I116" s="640">
        <f t="shared" si="2"/>
        <v>850</v>
      </c>
    </row>
    <row r="117" spans="1:9" ht="12.75">
      <c r="A117" s="570"/>
      <c r="B117" s="600"/>
      <c r="C117" s="139">
        <v>3533</v>
      </c>
      <c r="D117" s="139">
        <v>6122</v>
      </c>
      <c r="E117" s="140" t="s">
        <v>389</v>
      </c>
      <c r="F117" s="540" t="s">
        <v>423</v>
      </c>
      <c r="G117" s="639">
        <v>910</v>
      </c>
      <c r="H117" s="574">
        <v>2848</v>
      </c>
      <c r="I117" s="640">
        <f t="shared" si="2"/>
        <v>3758</v>
      </c>
    </row>
    <row r="118" spans="1:9" ht="13.5" thickBot="1">
      <c r="A118" s="584"/>
      <c r="B118" s="585"/>
      <c r="C118" s="152">
        <v>3533</v>
      </c>
      <c r="D118" s="152">
        <v>6122</v>
      </c>
      <c r="E118" s="153" t="s">
        <v>390</v>
      </c>
      <c r="F118" s="543" t="s">
        <v>423</v>
      </c>
      <c r="G118" s="589">
        <v>800</v>
      </c>
      <c r="H118" s="641">
        <v>16138</v>
      </c>
      <c r="I118" s="642">
        <f t="shared" si="2"/>
        <v>16938</v>
      </c>
    </row>
    <row r="119" spans="1:9" ht="12.75">
      <c r="A119" s="550" t="s">
        <v>3</v>
      </c>
      <c r="B119" s="131" t="s">
        <v>424</v>
      </c>
      <c r="C119" s="433" t="s">
        <v>4</v>
      </c>
      <c r="D119" s="433" t="s">
        <v>4</v>
      </c>
      <c r="E119" s="434" t="s">
        <v>4</v>
      </c>
      <c r="F119" s="435" t="s">
        <v>425</v>
      </c>
      <c r="G119" s="567">
        <f>SUM(G120:G123)</f>
        <v>0</v>
      </c>
      <c r="H119" s="568">
        <f>SUM(H120:H123)</f>
        <v>12580</v>
      </c>
      <c r="I119" s="437">
        <f t="shared" si="2"/>
        <v>12580</v>
      </c>
    </row>
    <row r="120" spans="1:9" ht="12.75">
      <c r="A120" s="643"/>
      <c r="B120" s="644"/>
      <c r="C120" s="645">
        <v>6172</v>
      </c>
      <c r="D120" s="645">
        <v>6122</v>
      </c>
      <c r="E120" s="646" t="s">
        <v>389</v>
      </c>
      <c r="F120" s="647" t="s">
        <v>423</v>
      </c>
      <c r="G120" s="648">
        <v>0</v>
      </c>
      <c r="H120" s="648">
        <v>1617</v>
      </c>
      <c r="I120" s="640">
        <f t="shared" si="2"/>
        <v>1617</v>
      </c>
    </row>
    <row r="121" spans="1:9" ht="12.75">
      <c r="A121" s="643"/>
      <c r="B121" s="644"/>
      <c r="C121" s="645">
        <v>6172</v>
      </c>
      <c r="D121" s="645">
        <v>6122</v>
      </c>
      <c r="E121" s="646" t="s">
        <v>390</v>
      </c>
      <c r="F121" s="647" t="s">
        <v>423</v>
      </c>
      <c r="G121" s="648">
        <v>0</v>
      </c>
      <c r="H121" s="648">
        <v>9163</v>
      </c>
      <c r="I121" s="640">
        <f t="shared" si="2"/>
        <v>9163</v>
      </c>
    </row>
    <row r="122" spans="1:9" ht="12.75">
      <c r="A122" s="643"/>
      <c r="B122" s="644"/>
      <c r="C122" s="645">
        <v>6172</v>
      </c>
      <c r="D122" s="645">
        <v>6119</v>
      </c>
      <c r="E122" s="646" t="s">
        <v>389</v>
      </c>
      <c r="F122" s="647" t="s">
        <v>421</v>
      </c>
      <c r="G122" s="648">
        <v>0</v>
      </c>
      <c r="H122" s="648">
        <v>270</v>
      </c>
      <c r="I122" s="640">
        <f t="shared" si="2"/>
        <v>270</v>
      </c>
    </row>
    <row r="123" spans="1:9" ht="13.5" thickBot="1">
      <c r="A123" s="649"/>
      <c r="B123" s="650"/>
      <c r="C123" s="651">
        <v>6172</v>
      </c>
      <c r="D123" s="651">
        <v>6119</v>
      </c>
      <c r="E123" s="646" t="s">
        <v>390</v>
      </c>
      <c r="F123" s="652" t="s">
        <v>421</v>
      </c>
      <c r="G123" s="653">
        <v>0</v>
      </c>
      <c r="H123" s="653">
        <v>1530</v>
      </c>
      <c r="I123" s="640">
        <f t="shared" si="2"/>
        <v>1530</v>
      </c>
    </row>
    <row r="124" spans="1:9" ht="22.5">
      <c r="A124" s="550" t="s">
        <v>3</v>
      </c>
      <c r="B124" s="504">
        <v>1750401438</v>
      </c>
      <c r="C124" s="474" t="s">
        <v>4</v>
      </c>
      <c r="D124" s="533" t="s">
        <v>4</v>
      </c>
      <c r="E124" s="534" t="s">
        <v>4</v>
      </c>
      <c r="F124" s="535" t="s">
        <v>426</v>
      </c>
      <c r="G124" s="135">
        <f>SUM(G125:G125)</f>
        <v>0</v>
      </c>
      <c r="H124" s="136">
        <v>100</v>
      </c>
      <c r="I124" s="309">
        <f t="shared" si="2"/>
        <v>100</v>
      </c>
    </row>
    <row r="125" spans="1:9" ht="13.5" thickBot="1">
      <c r="A125" s="502"/>
      <c r="B125" s="483"/>
      <c r="C125" s="226">
        <v>3123</v>
      </c>
      <c r="D125" s="226">
        <v>6121</v>
      </c>
      <c r="E125" s="227" t="s">
        <v>15</v>
      </c>
      <c r="F125" s="228" t="s">
        <v>364</v>
      </c>
      <c r="G125" s="484">
        <v>0</v>
      </c>
      <c r="H125" s="484">
        <v>100</v>
      </c>
      <c r="I125" s="485">
        <f t="shared" si="2"/>
        <v>100</v>
      </c>
    </row>
    <row r="126" spans="1:9" ht="22.5">
      <c r="A126" s="550" t="s">
        <v>3</v>
      </c>
      <c r="B126" s="564" t="s">
        <v>427</v>
      </c>
      <c r="C126" s="565" t="s">
        <v>4</v>
      </c>
      <c r="D126" s="565" t="s">
        <v>4</v>
      </c>
      <c r="E126" s="565" t="s">
        <v>4</v>
      </c>
      <c r="F126" s="509" t="s">
        <v>428</v>
      </c>
      <c r="G126" s="567">
        <f>G127+G128+G129+G130+G131+G132+G133+G134+G135+G136</f>
        <v>49506</v>
      </c>
      <c r="H126" s="567">
        <f>H127+H128+H129+H130+H131+H132+H133+H134+H135+H136</f>
        <v>0</v>
      </c>
      <c r="I126" s="569">
        <f>G126+H126</f>
        <v>49506</v>
      </c>
    </row>
    <row r="127" spans="1:9" ht="12.75">
      <c r="A127" s="570"/>
      <c r="B127" s="520"/>
      <c r="C127" s="654" t="s">
        <v>429</v>
      </c>
      <c r="D127" s="655">
        <v>5011</v>
      </c>
      <c r="E127" s="656" t="s">
        <v>389</v>
      </c>
      <c r="F127" s="657" t="s">
        <v>67</v>
      </c>
      <c r="G127" s="524">
        <v>1000</v>
      </c>
      <c r="H127" s="579"/>
      <c r="I127" s="518">
        <f t="shared" si="2"/>
        <v>1000</v>
      </c>
    </row>
    <row r="128" spans="1:9" ht="12.75">
      <c r="A128" s="570"/>
      <c r="B128" s="600"/>
      <c r="C128" s="365" t="s">
        <v>429</v>
      </c>
      <c r="D128" s="358">
        <v>5011</v>
      </c>
      <c r="E128" s="646" t="s">
        <v>422</v>
      </c>
      <c r="F128" s="658" t="s">
        <v>67</v>
      </c>
      <c r="G128" s="639">
        <v>2000</v>
      </c>
      <c r="H128" s="574"/>
      <c r="I128" s="640">
        <f t="shared" si="2"/>
        <v>2000</v>
      </c>
    </row>
    <row r="129" spans="1:9" ht="12.75">
      <c r="A129" s="570"/>
      <c r="B129" s="600"/>
      <c r="C129" s="365" t="s">
        <v>429</v>
      </c>
      <c r="D129" s="358">
        <v>5031</v>
      </c>
      <c r="E129" s="646" t="s">
        <v>389</v>
      </c>
      <c r="F129" s="658" t="s">
        <v>70</v>
      </c>
      <c r="G129" s="639">
        <v>700</v>
      </c>
      <c r="H129" s="574"/>
      <c r="I129" s="640">
        <f t="shared" si="2"/>
        <v>700</v>
      </c>
    </row>
    <row r="130" spans="1:9" ht="12.75">
      <c r="A130" s="570"/>
      <c r="B130" s="600"/>
      <c r="C130" s="365" t="s">
        <v>429</v>
      </c>
      <c r="D130" s="358">
        <v>5031</v>
      </c>
      <c r="E130" s="646" t="s">
        <v>422</v>
      </c>
      <c r="F130" s="658" t="s">
        <v>70</v>
      </c>
      <c r="G130" s="639">
        <v>1000</v>
      </c>
      <c r="H130" s="574"/>
      <c r="I130" s="640">
        <f t="shared" si="2"/>
        <v>1000</v>
      </c>
    </row>
    <row r="131" spans="1:9" ht="12.75">
      <c r="A131" s="570"/>
      <c r="B131" s="600"/>
      <c r="C131" s="365" t="s">
        <v>429</v>
      </c>
      <c r="D131" s="358">
        <v>5032</v>
      </c>
      <c r="E131" s="646" t="s">
        <v>389</v>
      </c>
      <c r="F131" s="658" t="s">
        <v>430</v>
      </c>
      <c r="G131" s="639">
        <v>131</v>
      </c>
      <c r="H131" s="574"/>
      <c r="I131" s="640">
        <f t="shared" si="2"/>
        <v>131</v>
      </c>
    </row>
    <row r="132" spans="1:9" ht="12.75">
      <c r="A132" s="570"/>
      <c r="B132" s="600"/>
      <c r="C132" s="365" t="s">
        <v>429</v>
      </c>
      <c r="D132" s="358">
        <v>5032</v>
      </c>
      <c r="E132" s="646" t="s">
        <v>422</v>
      </c>
      <c r="F132" s="658" t="s">
        <v>430</v>
      </c>
      <c r="G132" s="639">
        <v>175</v>
      </c>
      <c r="H132" s="574"/>
      <c r="I132" s="640">
        <f t="shared" si="2"/>
        <v>175</v>
      </c>
    </row>
    <row r="133" spans="1:9" ht="12.75">
      <c r="A133" s="570"/>
      <c r="B133" s="600"/>
      <c r="C133" s="365" t="s">
        <v>429</v>
      </c>
      <c r="D133" s="358">
        <v>5169</v>
      </c>
      <c r="E133" s="646" t="s">
        <v>389</v>
      </c>
      <c r="F133" s="658" t="s">
        <v>78</v>
      </c>
      <c r="G133" s="639">
        <v>4500</v>
      </c>
      <c r="H133" s="574"/>
      <c r="I133" s="640">
        <f t="shared" si="2"/>
        <v>4500</v>
      </c>
    </row>
    <row r="134" spans="1:9" ht="12.75">
      <c r="A134" s="570"/>
      <c r="B134" s="600"/>
      <c r="C134" s="365" t="s">
        <v>429</v>
      </c>
      <c r="D134" s="358">
        <v>5169</v>
      </c>
      <c r="E134" s="646" t="s">
        <v>422</v>
      </c>
      <c r="F134" s="658" t="s">
        <v>78</v>
      </c>
      <c r="G134" s="639">
        <v>5000</v>
      </c>
      <c r="H134" s="574"/>
      <c r="I134" s="640">
        <f t="shared" si="2"/>
        <v>5000</v>
      </c>
    </row>
    <row r="135" spans="1:9" ht="12.75">
      <c r="A135" s="570"/>
      <c r="B135" s="600"/>
      <c r="C135" s="365" t="s">
        <v>429</v>
      </c>
      <c r="D135" s="358">
        <v>6122</v>
      </c>
      <c r="E135" s="646" t="s">
        <v>389</v>
      </c>
      <c r="F135" s="658" t="s">
        <v>423</v>
      </c>
      <c r="G135" s="639">
        <v>15000</v>
      </c>
      <c r="H135" s="574"/>
      <c r="I135" s="640">
        <f t="shared" si="2"/>
        <v>15000</v>
      </c>
    </row>
    <row r="136" spans="1:9" ht="13.5" thickBot="1">
      <c r="A136" s="584"/>
      <c r="B136" s="585"/>
      <c r="C136" s="659" t="s">
        <v>429</v>
      </c>
      <c r="D136" s="660">
        <v>6122</v>
      </c>
      <c r="E136" s="661" t="s">
        <v>390</v>
      </c>
      <c r="F136" s="662" t="s">
        <v>423</v>
      </c>
      <c r="G136" s="589">
        <v>20000</v>
      </c>
      <c r="H136" s="641"/>
      <c r="I136" s="642">
        <f t="shared" si="2"/>
        <v>20000</v>
      </c>
    </row>
    <row r="137" spans="1:9" ht="13.5" thickBot="1">
      <c r="A137" s="663" t="s">
        <v>229</v>
      </c>
      <c r="B137" s="664" t="s">
        <v>4</v>
      </c>
      <c r="C137" s="665" t="s">
        <v>4</v>
      </c>
      <c r="D137" s="666" t="s">
        <v>4</v>
      </c>
      <c r="E137" s="667" t="s">
        <v>4</v>
      </c>
      <c r="F137" s="668" t="s">
        <v>431</v>
      </c>
      <c r="G137" s="669">
        <f>G138+G148+G154+G160+G237+G294+G318+G356</f>
        <v>4200</v>
      </c>
      <c r="H137" s="670">
        <f>H138+H148+H154+H160+H237+H294+H318+H356</f>
        <v>91134.16381</v>
      </c>
      <c r="I137" s="671">
        <f>I138+I148+I154+I160+I237+I294+I318+I356</f>
        <v>95334.16381</v>
      </c>
    </row>
    <row r="138" spans="1:9" ht="13.5" thickBot="1">
      <c r="A138" s="672" t="s">
        <v>229</v>
      </c>
      <c r="B138" s="673" t="s">
        <v>4</v>
      </c>
      <c r="C138" s="674" t="s">
        <v>4</v>
      </c>
      <c r="D138" s="675" t="s">
        <v>4</v>
      </c>
      <c r="E138" s="676" t="s">
        <v>4</v>
      </c>
      <c r="F138" s="677" t="s">
        <v>432</v>
      </c>
      <c r="G138" s="678">
        <f>G139+G144+G146</f>
        <v>0</v>
      </c>
      <c r="H138" s="679">
        <f>H139+H144+H146</f>
        <v>15302.810930000001</v>
      </c>
      <c r="I138" s="680">
        <f>G138+H138</f>
        <v>15302.810930000001</v>
      </c>
    </row>
    <row r="139" spans="1:9" s="689" customFormat="1" ht="22.5">
      <c r="A139" s="681" t="s">
        <v>229</v>
      </c>
      <c r="B139" s="682" t="s">
        <v>433</v>
      </c>
      <c r="C139" s="683" t="s">
        <v>4</v>
      </c>
      <c r="D139" s="683" t="s">
        <v>4</v>
      </c>
      <c r="E139" s="684" t="s">
        <v>4</v>
      </c>
      <c r="F139" s="685" t="s">
        <v>434</v>
      </c>
      <c r="G139" s="686">
        <f>SUM(G140:G143)</f>
        <v>0</v>
      </c>
      <c r="H139" s="687">
        <f>SUM(H140:H143)</f>
        <v>15104.138750000002</v>
      </c>
      <c r="I139" s="688">
        <f t="shared" si="2"/>
        <v>15104.138750000002</v>
      </c>
    </row>
    <row r="140" spans="1:9" s="689" customFormat="1" ht="12.75">
      <c r="A140" s="690"/>
      <c r="B140" s="691"/>
      <c r="C140" s="692">
        <v>3299</v>
      </c>
      <c r="D140" s="692">
        <v>5901</v>
      </c>
      <c r="E140" s="693">
        <v>32133006</v>
      </c>
      <c r="F140" s="694" t="s">
        <v>97</v>
      </c>
      <c r="G140" s="695">
        <f>SUM(G239:G242)</f>
        <v>0</v>
      </c>
      <c r="H140" s="696">
        <v>1947.34</v>
      </c>
      <c r="I140" s="697">
        <f t="shared" si="2"/>
        <v>1947.34</v>
      </c>
    </row>
    <row r="141" spans="1:9" s="689" customFormat="1" ht="12.75">
      <c r="A141" s="690"/>
      <c r="B141" s="691"/>
      <c r="C141" s="692">
        <v>3299</v>
      </c>
      <c r="D141" s="692">
        <v>5901</v>
      </c>
      <c r="E141" s="693">
        <v>32533006</v>
      </c>
      <c r="F141" s="694" t="s">
        <v>97</v>
      </c>
      <c r="G141" s="695">
        <f>SUM(G240:G242)</f>
        <v>0</v>
      </c>
      <c r="H141" s="696">
        <v>11034.92675</v>
      </c>
      <c r="I141" s="697">
        <f t="shared" si="2"/>
        <v>11034.92675</v>
      </c>
    </row>
    <row r="142" spans="1:9" s="689" customFormat="1" ht="12.75">
      <c r="A142" s="690"/>
      <c r="B142" s="691"/>
      <c r="C142" s="692">
        <v>3299</v>
      </c>
      <c r="D142" s="692">
        <v>6901</v>
      </c>
      <c r="E142" s="693">
        <v>32133006</v>
      </c>
      <c r="F142" s="694" t="s">
        <v>435</v>
      </c>
      <c r="G142" s="695">
        <f>SUM(G241:G242)</f>
        <v>0</v>
      </c>
      <c r="H142" s="696">
        <v>318.2808</v>
      </c>
      <c r="I142" s="697">
        <f t="shared" si="2"/>
        <v>318.2808</v>
      </c>
    </row>
    <row r="143" spans="1:9" s="689" customFormat="1" ht="13.5" thickBot="1">
      <c r="A143" s="698"/>
      <c r="B143" s="699"/>
      <c r="C143" s="700">
        <v>3299</v>
      </c>
      <c r="D143" s="700">
        <v>6901</v>
      </c>
      <c r="E143" s="701">
        <v>32533006</v>
      </c>
      <c r="F143" s="702" t="s">
        <v>435</v>
      </c>
      <c r="G143" s="703">
        <f>SUM(G242:G242)</f>
        <v>0</v>
      </c>
      <c r="H143" s="704">
        <v>1803.5912</v>
      </c>
      <c r="I143" s="705">
        <f t="shared" si="2"/>
        <v>1803.5912</v>
      </c>
    </row>
    <row r="144" spans="1:9" s="689" customFormat="1" ht="22.5">
      <c r="A144" s="706" t="s">
        <v>229</v>
      </c>
      <c r="B144" s="707">
        <v>1751052001</v>
      </c>
      <c r="C144" s="708" t="s">
        <v>4</v>
      </c>
      <c r="D144" s="708" t="s">
        <v>4</v>
      </c>
      <c r="E144" s="709" t="s">
        <v>4</v>
      </c>
      <c r="F144" s="685" t="s">
        <v>436</v>
      </c>
      <c r="G144" s="686">
        <f>G145</f>
        <v>0</v>
      </c>
      <c r="H144" s="710">
        <f>H145</f>
        <v>59.5005</v>
      </c>
      <c r="I144" s="688">
        <f>G144+H144</f>
        <v>59.5005</v>
      </c>
    </row>
    <row r="145" spans="1:9" s="689" customFormat="1" ht="13.5" thickBot="1">
      <c r="A145" s="711"/>
      <c r="B145" s="712"/>
      <c r="C145" s="713">
        <v>6409</v>
      </c>
      <c r="D145" s="713">
        <v>5363</v>
      </c>
      <c r="E145" s="714"/>
      <c r="F145" s="715" t="s">
        <v>437</v>
      </c>
      <c r="G145" s="703">
        <v>0</v>
      </c>
      <c r="H145" s="716">
        <v>59.5005</v>
      </c>
      <c r="I145" s="705">
        <f t="shared" si="2"/>
        <v>59.5005</v>
      </c>
    </row>
    <row r="146" spans="1:9" s="689" customFormat="1" ht="33.75">
      <c r="A146" s="706" t="s">
        <v>229</v>
      </c>
      <c r="B146" s="717">
        <v>1751172477</v>
      </c>
      <c r="C146" s="718" t="s">
        <v>4</v>
      </c>
      <c r="D146" s="718" t="s">
        <v>4</v>
      </c>
      <c r="E146" s="709" t="s">
        <v>4</v>
      </c>
      <c r="F146" s="719" t="s">
        <v>438</v>
      </c>
      <c r="G146" s="686">
        <f>G147</f>
        <v>0</v>
      </c>
      <c r="H146" s="720">
        <f>H147</f>
        <v>139.17168</v>
      </c>
      <c r="I146" s="688">
        <f t="shared" si="2"/>
        <v>139.17168</v>
      </c>
    </row>
    <row r="147" spans="1:9" s="689" customFormat="1" ht="13.5" thickBot="1">
      <c r="A147" s="721"/>
      <c r="B147" s="722"/>
      <c r="C147" s="723">
        <v>6409</v>
      </c>
      <c r="D147" s="723">
        <v>5363</v>
      </c>
      <c r="E147" s="723" t="s">
        <v>15</v>
      </c>
      <c r="F147" s="715" t="s">
        <v>439</v>
      </c>
      <c r="G147" s="703">
        <v>0</v>
      </c>
      <c r="H147" s="716">
        <v>139.17168</v>
      </c>
      <c r="I147" s="705">
        <f t="shared" si="2"/>
        <v>139.17168</v>
      </c>
    </row>
    <row r="148" spans="1:9" ht="13.5" thickBot="1">
      <c r="A148" s="724" t="s">
        <v>229</v>
      </c>
      <c r="B148" s="725" t="s">
        <v>4</v>
      </c>
      <c r="C148" s="726" t="s">
        <v>4</v>
      </c>
      <c r="D148" s="727" t="s">
        <v>4</v>
      </c>
      <c r="E148" s="728" t="s">
        <v>4</v>
      </c>
      <c r="F148" s="729" t="s">
        <v>440</v>
      </c>
      <c r="G148" s="730">
        <f>G149</f>
        <v>0</v>
      </c>
      <c r="H148" s="731">
        <f>H149</f>
        <v>4010.90111</v>
      </c>
      <c r="I148" s="732">
        <f>G148+H148</f>
        <v>4010.90111</v>
      </c>
    </row>
    <row r="149" spans="1:9" s="689" customFormat="1" ht="33.75">
      <c r="A149" s="690" t="s">
        <v>229</v>
      </c>
      <c r="B149" s="691" t="s">
        <v>441</v>
      </c>
      <c r="C149" s="733" t="s">
        <v>4</v>
      </c>
      <c r="D149" s="733" t="s">
        <v>4</v>
      </c>
      <c r="E149" s="734" t="s">
        <v>4</v>
      </c>
      <c r="F149" s="735" t="s">
        <v>442</v>
      </c>
      <c r="G149" s="736">
        <v>0</v>
      </c>
      <c r="H149" s="737">
        <f>SUM(H150:H153)</f>
        <v>4010.90111</v>
      </c>
      <c r="I149" s="738">
        <f t="shared" si="2"/>
        <v>4010.90111</v>
      </c>
    </row>
    <row r="150" spans="1:9" s="689" customFormat="1" ht="12.75">
      <c r="A150" s="739"/>
      <c r="B150" s="740"/>
      <c r="C150" s="139">
        <v>3299</v>
      </c>
      <c r="D150" s="139">
        <v>5901</v>
      </c>
      <c r="E150" s="741">
        <v>32133006</v>
      </c>
      <c r="F150" s="742" t="s">
        <v>443</v>
      </c>
      <c r="G150" s="743">
        <v>0</v>
      </c>
      <c r="H150" s="696">
        <v>359.94407</v>
      </c>
      <c r="I150" s="485">
        <f>H150</f>
        <v>359.94407</v>
      </c>
    </row>
    <row r="151" spans="1:9" s="689" customFormat="1" ht="12.75">
      <c r="A151" s="739"/>
      <c r="B151" s="740"/>
      <c r="C151" s="139">
        <v>3299</v>
      </c>
      <c r="D151" s="139">
        <v>5901</v>
      </c>
      <c r="E151" s="741">
        <v>32533006</v>
      </c>
      <c r="F151" s="742" t="s">
        <v>444</v>
      </c>
      <c r="G151" s="743">
        <v>0</v>
      </c>
      <c r="H151" s="696">
        <v>2039.68304</v>
      </c>
      <c r="I151" s="485">
        <f>H151</f>
        <v>2039.68304</v>
      </c>
    </row>
    <row r="152" spans="1:9" s="689" customFormat="1" ht="12.75">
      <c r="A152" s="739"/>
      <c r="B152" s="740"/>
      <c r="C152" s="139">
        <v>3299</v>
      </c>
      <c r="D152" s="139">
        <v>6901</v>
      </c>
      <c r="E152" s="741">
        <v>32133006</v>
      </c>
      <c r="F152" s="694" t="s">
        <v>435</v>
      </c>
      <c r="G152" s="743">
        <v>0</v>
      </c>
      <c r="H152" s="696">
        <v>241.6911</v>
      </c>
      <c r="I152" s="485">
        <f>H152</f>
        <v>241.6911</v>
      </c>
    </row>
    <row r="153" spans="1:9" s="689" customFormat="1" ht="13.5" thickBot="1">
      <c r="A153" s="739"/>
      <c r="B153" s="740"/>
      <c r="C153" s="139">
        <v>3299</v>
      </c>
      <c r="D153" s="139">
        <v>6901</v>
      </c>
      <c r="E153" s="741" t="s">
        <v>445</v>
      </c>
      <c r="F153" s="694" t="s">
        <v>446</v>
      </c>
      <c r="G153" s="743">
        <v>0</v>
      </c>
      <c r="H153" s="696">
        <v>1369.5829</v>
      </c>
      <c r="I153" s="744">
        <f>H153</f>
        <v>1369.5829</v>
      </c>
    </row>
    <row r="154" spans="1:9" ht="13.5" thickBot="1">
      <c r="A154" s="724" t="s">
        <v>229</v>
      </c>
      <c r="B154" s="725" t="s">
        <v>4</v>
      </c>
      <c r="C154" s="726" t="s">
        <v>4</v>
      </c>
      <c r="D154" s="727" t="s">
        <v>4</v>
      </c>
      <c r="E154" s="728" t="s">
        <v>4</v>
      </c>
      <c r="F154" s="729" t="s">
        <v>447</v>
      </c>
      <c r="G154" s="730">
        <f>G155</f>
        <v>0</v>
      </c>
      <c r="H154" s="731">
        <f>H155</f>
        <v>10028.03513</v>
      </c>
      <c r="I154" s="732">
        <f>G154+H154</f>
        <v>10028.03513</v>
      </c>
    </row>
    <row r="155" spans="1:9" s="689" customFormat="1" ht="22.5">
      <c r="A155" s="739" t="s">
        <v>229</v>
      </c>
      <c r="B155" s="740" t="s">
        <v>448</v>
      </c>
      <c r="C155" s="745" t="s">
        <v>4</v>
      </c>
      <c r="D155" s="745" t="s">
        <v>4</v>
      </c>
      <c r="E155" s="746" t="s">
        <v>4</v>
      </c>
      <c r="F155" s="747" t="s">
        <v>449</v>
      </c>
      <c r="G155" s="748">
        <v>0</v>
      </c>
      <c r="H155" s="737">
        <f>SUM(H156:H159)</f>
        <v>10028.03513</v>
      </c>
      <c r="I155" s="744">
        <f>G155+H155</f>
        <v>10028.03513</v>
      </c>
    </row>
    <row r="156" spans="1:9" s="689" customFormat="1" ht="12.75">
      <c r="A156" s="739"/>
      <c r="B156" s="740"/>
      <c r="C156" s="139">
        <v>3299</v>
      </c>
      <c r="D156" s="139">
        <v>5901</v>
      </c>
      <c r="E156" s="741">
        <v>32133006</v>
      </c>
      <c r="F156" s="742" t="s">
        <v>443</v>
      </c>
      <c r="G156" s="748">
        <v>0</v>
      </c>
      <c r="H156" s="696">
        <v>1151.41757</v>
      </c>
      <c r="I156" s="744">
        <f>H156</f>
        <v>1151.41757</v>
      </c>
    </row>
    <row r="157" spans="1:9" s="689" customFormat="1" ht="12.75">
      <c r="A157" s="739"/>
      <c r="B157" s="740"/>
      <c r="C157" s="139">
        <v>3299</v>
      </c>
      <c r="D157" s="139">
        <v>5901</v>
      </c>
      <c r="E157" s="741">
        <v>32533006</v>
      </c>
      <c r="F157" s="742" t="s">
        <v>444</v>
      </c>
      <c r="G157" s="743">
        <v>0</v>
      </c>
      <c r="H157" s="696">
        <v>6524.69956</v>
      </c>
      <c r="I157" s="485">
        <f>H157</f>
        <v>6524.69956</v>
      </c>
    </row>
    <row r="158" spans="1:9" s="689" customFormat="1" ht="12.75">
      <c r="A158" s="739"/>
      <c r="B158" s="740"/>
      <c r="C158" s="139">
        <v>3299</v>
      </c>
      <c r="D158" s="139">
        <v>6901</v>
      </c>
      <c r="E158" s="741">
        <v>32133006</v>
      </c>
      <c r="F158" s="742" t="s">
        <v>450</v>
      </c>
      <c r="G158" s="743">
        <v>0</v>
      </c>
      <c r="H158" s="696">
        <v>352.7877</v>
      </c>
      <c r="I158" s="485">
        <f>H158</f>
        <v>352.7877</v>
      </c>
    </row>
    <row r="159" spans="1:9" s="689" customFormat="1" ht="13.5" thickBot="1">
      <c r="A159" s="749"/>
      <c r="B159" s="750"/>
      <c r="C159" s="751">
        <v>3299</v>
      </c>
      <c r="D159" s="751">
        <v>6901</v>
      </c>
      <c r="E159" s="752">
        <v>32533006</v>
      </c>
      <c r="F159" s="753" t="s">
        <v>450</v>
      </c>
      <c r="G159" s="754">
        <v>0</v>
      </c>
      <c r="H159" s="755">
        <v>1999.1303</v>
      </c>
      <c r="I159" s="501">
        <f>H159</f>
        <v>1999.1303</v>
      </c>
    </row>
    <row r="160" spans="1:9" ht="13.5" thickBot="1">
      <c r="A160" s="724" t="s">
        <v>229</v>
      </c>
      <c r="B160" s="725" t="s">
        <v>4</v>
      </c>
      <c r="C160" s="726" t="s">
        <v>4</v>
      </c>
      <c r="D160" s="727" t="s">
        <v>4</v>
      </c>
      <c r="E160" s="728" t="s">
        <v>4</v>
      </c>
      <c r="F160" s="729" t="s">
        <v>451</v>
      </c>
      <c r="G160" s="730">
        <f>G161</f>
        <v>0</v>
      </c>
      <c r="H160" s="731">
        <f>H161+H166+H170+H172+H175+H179+H182+H187+H192+H195+H198+H201+H204+H207+H210+H213+H216+H219+H222+H225+H228+H231+H234</f>
        <v>19009.418550000002</v>
      </c>
      <c r="I160" s="732">
        <f>G160+H160</f>
        <v>19009.418550000002</v>
      </c>
    </row>
    <row r="161" spans="1:9" s="689" customFormat="1" ht="12.75">
      <c r="A161" s="756" t="s">
        <v>229</v>
      </c>
      <c r="B161" s="757" t="s">
        <v>452</v>
      </c>
      <c r="C161" s="758" t="s">
        <v>4</v>
      </c>
      <c r="D161" s="758" t="s">
        <v>4</v>
      </c>
      <c r="E161" s="759" t="s">
        <v>4</v>
      </c>
      <c r="F161" s="760" t="s">
        <v>453</v>
      </c>
      <c r="G161" s="761">
        <v>0</v>
      </c>
      <c r="H161" s="687">
        <f>SUM(H162:H165)</f>
        <v>11017.04255</v>
      </c>
      <c r="I161" s="762">
        <f>G161+H161</f>
        <v>11017.04255</v>
      </c>
    </row>
    <row r="162" spans="1:9" s="689" customFormat="1" ht="12.75">
      <c r="A162" s="763"/>
      <c r="B162" s="764"/>
      <c r="C162" s="692">
        <v>3639</v>
      </c>
      <c r="D162" s="692">
        <v>5901</v>
      </c>
      <c r="E162" s="693">
        <v>32133012</v>
      </c>
      <c r="F162" s="694" t="s">
        <v>97</v>
      </c>
      <c r="G162" s="765">
        <v>0</v>
      </c>
      <c r="H162" s="766">
        <v>1560.45068</v>
      </c>
      <c r="I162" s="230">
        <f>H162</f>
        <v>1560.45068</v>
      </c>
    </row>
    <row r="163" spans="1:9" s="689" customFormat="1" ht="12.75">
      <c r="A163" s="763"/>
      <c r="B163" s="764"/>
      <c r="C163" s="692">
        <v>3639</v>
      </c>
      <c r="D163" s="692">
        <v>5901</v>
      </c>
      <c r="E163" s="693">
        <v>32533012</v>
      </c>
      <c r="F163" s="694" t="s">
        <v>97</v>
      </c>
      <c r="G163" s="765">
        <v>0</v>
      </c>
      <c r="H163" s="766">
        <v>8842.55387</v>
      </c>
      <c r="I163" s="230">
        <f>H163</f>
        <v>8842.55387</v>
      </c>
    </row>
    <row r="164" spans="1:9" s="689" customFormat="1" ht="12.75">
      <c r="A164" s="763"/>
      <c r="B164" s="764"/>
      <c r="C164" s="692">
        <v>3639</v>
      </c>
      <c r="D164" s="692">
        <v>6901</v>
      </c>
      <c r="E164" s="693">
        <v>32133887</v>
      </c>
      <c r="F164" s="694" t="s">
        <v>435</v>
      </c>
      <c r="G164" s="765">
        <v>0</v>
      </c>
      <c r="H164" s="767">
        <v>92.1072</v>
      </c>
      <c r="I164" s="230">
        <f>H164</f>
        <v>92.1072</v>
      </c>
    </row>
    <row r="165" spans="1:9" s="689" customFormat="1" ht="13.5" thickBot="1">
      <c r="A165" s="768"/>
      <c r="B165" s="769"/>
      <c r="C165" s="700">
        <v>3639</v>
      </c>
      <c r="D165" s="700">
        <v>6901</v>
      </c>
      <c r="E165" s="701">
        <v>32533887</v>
      </c>
      <c r="F165" s="702" t="s">
        <v>435</v>
      </c>
      <c r="G165" s="770">
        <v>0</v>
      </c>
      <c r="H165" s="771">
        <v>521.9308</v>
      </c>
      <c r="I165" s="772">
        <f>H165</f>
        <v>521.9308</v>
      </c>
    </row>
    <row r="166" spans="1:9" s="689" customFormat="1" ht="22.5">
      <c r="A166" s="773" t="s">
        <v>229</v>
      </c>
      <c r="B166" s="774" t="s">
        <v>454</v>
      </c>
      <c r="C166" s="775" t="s">
        <v>4</v>
      </c>
      <c r="D166" s="775" t="s">
        <v>4</v>
      </c>
      <c r="E166" s="776" t="s">
        <v>4</v>
      </c>
      <c r="F166" s="777" t="s">
        <v>455</v>
      </c>
      <c r="G166" s="778">
        <v>0</v>
      </c>
      <c r="H166" s="779">
        <f>SUM(H167:H169)</f>
        <v>150.065</v>
      </c>
      <c r="I166" s="780">
        <f aca="true" t="shared" si="3" ref="I166:I229">H166</f>
        <v>150.065</v>
      </c>
    </row>
    <row r="167" spans="1:9" s="689" customFormat="1" ht="12.75">
      <c r="A167" s="781"/>
      <c r="B167" s="782"/>
      <c r="C167" s="783">
        <v>3299</v>
      </c>
      <c r="D167" s="783">
        <v>5336</v>
      </c>
      <c r="E167" s="784">
        <v>32133012</v>
      </c>
      <c r="F167" s="785" t="s">
        <v>456</v>
      </c>
      <c r="G167" s="786">
        <v>0</v>
      </c>
      <c r="H167" s="484">
        <v>22.5</v>
      </c>
      <c r="I167" s="230">
        <f t="shared" si="3"/>
        <v>22.5</v>
      </c>
    </row>
    <row r="168" spans="1:9" s="689" customFormat="1" ht="12.75">
      <c r="A168" s="787"/>
      <c r="B168" s="788"/>
      <c r="C168" s="789">
        <v>3299</v>
      </c>
      <c r="D168" s="789">
        <v>5336</v>
      </c>
      <c r="E168" s="790">
        <v>32533012</v>
      </c>
      <c r="F168" s="791" t="s">
        <v>456</v>
      </c>
      <c r="G168" s="786">
        <v>0</v>
      </c>
      <c r="H168" s="484">
        <v>127.5</v>
      </c>
      <c r="I168" s="230">
        <f t="shared" si="3"/>
        <v>127.5</v>
      </c>
    </row>
    <row r="169" spans="1:9" s="689" customFormat="1" ht="23.25" thickBot="1">
      <c r="A169" s="792"/>
      <c r="B169" s="793"/>
      <c r="C169" s="794">
        <v>6409</v>
      </c>
      <c r="D169" s="794">
        <v>5363</v>
      </c>
      <c r="E169" s="795"/>
      <c r="F169" s="796" t="s">
        <v>457</v>
      </c>
      <c r="G169" s="797">
        <v>0</v>
      </c>
      <c r="H169" s="798">
        <v>0.065</v>
      </c>
      <c r="I169" s="772">
        <f t="shared" si="3"/>
        <v>0.065</v>
      </c>
    </row>
    <row r="170" spans="1:9" s="689" customFormat="1" ht="33.75">
      <c r="A170" s="773" t="s">
        <v>229</v>
      </c>
      <c r="B170" s="774" t="s">
        <v>458</v>
      </c>
      <c r="C170" s="775" t="s">
        <v>4</v>
      </c>
      <c r="D170" s="775" t="s">
        <v>4</v>
      </c>
      <c r="E170" s="776" t="s">
        <v>4</v>
      </c>
      <c r="F170" s="777" t="s">
        <v>459</v>
      </c>
      <c r="G170" s="761">
        <v>0</v>
      </c>
      <c r="H170" s="799">
        <f>H171</f>
        <v>19.718</v>
      </c>
      <c r="I170" s="762">
        <f t="shared" si="3"/>
        <v>19.718</v>
      </c>
    </row>
    <row r="171" spans="1:9" s="689" customFormat="1" ht="13.5" thickBot="1">
      <c r="A171" s="800"/>
      <c r="B171" s="801"/>
      <c r="C171" s="802">
        <v>6409</v>
      </c>
      <c r="D171" s="802">
        <v>5363</v>
      </c>
      <c r="E171" s="803" t="s">
        <v>15</v>
      </c>
      <c r="F171" s="804" t="s">
        <v>437</v>
      </c>
      <c r="G171" s="770">
        <v>0</v>
      </c>
      <c r="H171" s="798">
        <v>19.718</v>
      </c>
      <c r="I171" s="772">
        <f t="shared" si="3"/>
        <v>19.718</v>
      </c>
    </row>
    <row r="172" spans="1:9" s="689" customFormat="1" ht="22.5">
      <c r="A172" s="773" t="s">
        <v>229</v>
      </c>
      <c r="B172" s="774" t="s">
        <v>460</v>
      </c>
      <c r="C172" s="775" t="s">
        <v>4</v>
      </c>
      <c r="D172" s="775" t="s">
        <v>4</v>
      </c>
      <c r="E172" s="776" t="s">
        <v>4</v>
      </c>
      <c r="F172" s="777" t="s">
        <v>461</v>
      </c>
      <c r="G172" s="761">
        <v>0</v>
      </c>
      <c r="H172" s="799">
        <v>280</v>
      </c>
      <c r="I172" s="762">
        <f t="shared" si="3"/>
        <v>280</v>
      </c>
    </row>
    <row r="173" spans="1:9" s="689" customFormat="1" ht="12.75">
      <c r="A173" s="781"/>
      <c r="B173" s="782"/>
      <c r="C173" s="783">
        <v>3299</v>
      </c>
      <c r="D173" s="783">
        <v>5332</v>
      </c>
      <c r="E173" s="784">
        <v>32133012</v>
      </c>
      <c r="F173" s="805" t="s">
        <v>462</v>
      </c>
      <c r="G173" s="765">
        <v>0</v>
      </c>
      <c r="H173" s="484">
        <f>H172*0.15</f>
        <v>42</v>
      </c>
      <c r="I173" s="230">
        <f t="shared" si="3"/>
        <v>42</v>
      </c>
    </row>
    <row r="174" spans="1:9" s="689" customFormat="1" ht="13.5" thickBot="1">
      <c r="A174" s="792"/>
      <c r="B174" s="793"/>
      <c r="C174" s="794">
        <v>3299</v>
      </c>
      <c r="D174" s="794">
        <v>5332</v>
      </c>
      <c r="E174" s="795">
        <v>32533012</v>
      </c>
      <c r="F174" s="806" t="s">
        <v>462</v>
      </c>
      <c r="G174" s="770">
        <v>0</v>
      </c>
      <c r="H174" s="489">
        <f>H172*0.85</f>
        <v>238</v>
      </c>
      <c r="I174" s="772">
        <f t="shared" si="3"/>
        <v>238</v>
      </c>
    </row>
    <row r="175" spans="1:9" s="689" customFormat="1" ht="22.5">
      <c r="A175" s="773" t="s">
        <v>229</v>
      </c>
      <c r="B175" s="774">
        <v>1752150000</v>
      </c>
      <c r="C175" s="775" t="s">
        <v>4</v>
      </c>
      <c r="D175" s="775" t="s">
        <v>4</v>
      </c>
      <c r="E175" s="776" t="s">
        <v>4</v>
      </c>
      <c r="F175" s="777" t="s">
        <v>463</v>
      </c>
      <c r="G175" s="761">
        <v>0</v>
      </c>
      <c r="H175" s="799">
        <f>SUM(H176:H178)</f>
        <v>202.549</v>
      </c>
      <c r="I175" s="762">
        <f t="shared" si="3"/>
        <v>202.549</v>
      </c>
    </row>
    <row r="176" spans="1:9" s="689" customFormat="1" ht="22.5">
      <c r="A176" s="807"/>
      <c r="B176" s="808"/>
      <c r="C176" s="809">
        <v>3299</v>
      </c>
      <c r="D176" s="810">
        <v>5213</v>
      </c>
      <c r="E176" s="811" t="s">
        <v>464</v>
      </c>
      <c r="F176" s="805" t="s">
        <v>465</v>
      </c>
      <c r="G176" s="765">
        <v>0</v>
      </c>
      <c r="H176" s="484">
        <v>30</v>
      </c>
      <c r="I176" s="230">
        <f>H176</f>
        <v>30</v>
      </c>
    </row>
    <row r="177" spans="1:9" s="689" customFormat="1" ht="22.5">
      <c r="A177" s="807"/>
      <c r="B177" s="808"/>
      <c r="C177" s="809">
        <v>3299</v>
      </c>
      <c r="D177" s="810">
        <v>5213</v>
      </c>
      <c r="E177" s="811" t="s">
        <v>466</v>
      </c>
      <c r="F177" s="805" t="s">
        <v>465</v>
      </c>
      <c r="G177" s="765">
        <v>0</v>
      </c>
      <c r="H177" s="484">
        <v>170</v>
      </c>
      <c r="I177" s="230">
        <f>H177</f>
        <v>170</v>
      </c>
    </row>
    <row r="178" spans="1:9" s="689" customFormat="1" ht="13.5" thickBot="1">
      <c r="A178" s="812"/>
      <c r="B178" s="813"/>
      <c r="C178" s="814">
        <v>6409</v>
      </c>
      <c r="D178" s="815">
        <v>5363</v>
      </c>
      <c r="E178" s="816"/>
      <c r="F178" s="806" t="s">
        <v>467</v>
      </c>
      <c r="G178" s="770">
        <v>0</v>
      </c>
      <c r="H178" s="489">
        <v>2.549</v>
      </c>
      <c r="I178" s="772">
        <f>H178</f>
        <v>2.549</v>
      </c>
    </row>
    <row r="179" spans="1:9" s="689" customFormat="1" ht="22.5">
      <c r="A179" s="773" t="s">
        <v>229</v>
      </c>
      <c r="B179" s="774">
        <v>1752176035</v>
      </c>
      <c r="C179" s="775" t="s">
        <v>4</v>
      </c>
      <c r="D179" s="775" t="s">
        <v>4</v>
      </c>
      <c r="E179" s="776" t="s">
        <v>4</v>
      </c>
      <c r="F179" s="777" t="s">
        <v>468</v>
      </c>
      <c r="G179" s="761">
        <v>0</v>
      </c>
      <c r="H179" s="799">
        <v>500</v>
      </c>
      <c r="I179" s="762">
        <f t="shared" si="3"/>
        <v>500</v>
      </c>
    </row>
    <row r="180" spans="1:9" s="689" customFormat="1" ht="12.75">
      <c r="A180" s="807"/>
      <c r="B180" s="817"/>
      <c r="C180" s="809">
        <v>3299</v>
      </c>
      <c r="D180" s="810">
        <v>5332</v>
      </c>
      <c r="E180" s="811" t="s">
        <v>464</v>
      </c>
      <c r="F180" s="805" t="s">
        <v>469</v>
      </c>
      <c r="G180" s="765">
        <v>0</v>
      </c>
      <c r="H180" s="484">
        <f>H179*0.15</f>
        <v>75</v>
      </c>
      <c r="I180" s="230">
        <f t="shared" si="3"/>
        <v>75</v>
      </c>
    </row>
    <row r="181" spans="1:9" s="689" customFormat="1" ht="13.5" thickBot="1">
      <c r="A181" s="812"/>
      <c r="B181" s="818"/>
      <c r="C181" s="814">
        <v>3299</v>
      </c>
      <c r="D181" s="815">
        <v>5332</v>
      </c>
      <c r="E181" s="816" t="s">
        <v>466</v>
      </c>
      <c r="F181" s="806" t="s">
        <v>469</v>
      </c>
      <c r="G181" s="770">
        <v>0</v>
      </c>
      <c r="H181" s="489">
        <f>H179*0.85</f>
        <v>425</v>
      </c>
      <c r="I181" s="772">
        <f t="shared" si="3"/>
        <v>425</v>
      </c>
    </row>
    <row r="182" spans="1:9" s="689" customFormat="1" ht="22.5">
      <c r="A182" s="773" t="s">
        <v>229</v>
      </c>
      <c r="B182" s="774">
        <v>1752190000</v>
      </c>
      <c r="C182" s="775" t="s">
        <v>4</v>
      </c>
      <c r="D182" s="775" t="s">
        <v>4</v>
      </c>
      <c r="E182" s="776" t="s">
        <v>4</v>
      </c>
      <c r="F182" s="777" t="s">
        <v>470</v>
      </c>
      <c r="G182" s="761">
        <v>0</v>
      </c>
      <c r="H182" s="799">
        <f>SUM(H183:H186)</f>
        <v>303.739</v>
      </c>
      <c r="I182" s="762">
        <f t="shared" si="3"/>
        <v>303.739</v>
      </c>
    </row>
    <row r="183" spans="1:9" s="689" customFormat="1" ht="22.5">
      <c r="A183" s="807"/>
      <c r="B183" s="817"/>
      <c r="C183" s="809">
        <v>3299</v>
      </c>
      <c r="D183" s="810">
        <v>5213</v>
      </c>
      <c r="E183" s="811" t="s">
        <v>464</v>
      </c>
      <c r="F183" s="805" t="s">
        <v>465</v>
      </c>
      <c r="G183" s="765">
        <v>0</v>
      </c>
      <c r="H183" s="484">
        <v>45</v>
      </c>
      <c r="I183" s="230">
        <f t="shared" si="3"/>
        <v>45</v>
      </c>
    </row>
    <row r="184" spans="1:9" s="689" customFormat="1" ht="22.5">
      <c r="A184" s="807"/>
      <c r="B184" s="808"/>
      <c r="C184" s="809">
        <v>3299</v>
      </c>
      <c r="D184" s="810">
        <v>5213</v>
      </c>
      <c r="E184" s="811" t="s">
        <v>466</v>
      </c>
      <c r="F184" s="805" t="s">
        <v>465</v>
      </c>
      <c r="G184" s="765">
        <v>0</v>
      </c>
      <c r="H184" s="484">
        <v>255</v>
      </c>
      <c r="I184" s="230">
        <f t="shared" si="3"/>
        <v>255</v>
      </c>
    </row>
    <row r="185" spans="1:9" s="689" customFormat="1" ht="22.5">
      <c r="A185" s="807"/>
      <c r="B185" s="808"/>
      <c r="C185" s="809">
        <v>3299</v>
      </c>
      <c r="D185" s="810">
        <v>5909</v>
      </c>
      <c r="E185" s="811"/>
      <c r="F185" s="805" t="s">
        <v>471</v>
      </c>
      <c r="G185" s="765">
        <v>0</v>
      </c>
      <c r="H185" s="767">
        <v>3.56264</v>
      </c>
      <c r="I185" s="230">
        <f t="shared" si="3"/>
        <v>3.56264</v>
      </c>
    </row>
    <row r="186" spans="1:9" s="689" customFormat="1" ht="13.5" thickBot="1">
      <c r="A186" s="812"/>
      <c r="B186" s="813"/>
      <c r="C186" s="814">
        <v>6409</v>
      </c>
      <c r="D186" s="815">
        <v>5363</v>
      </c>
      <c r="E186" s="816"/>
      <c r="F186" s="806" t="s">
        <v>437</v>
      </c>
      <c r="G186" s="770">
        <v>0</v>
      </c>
      <c r="H186" s="771">
        <v>0.17636</v>
      </c>
      <c r="I186" s="772">
        <f t="shared" si="3"/>
        <v>0.17636</v>
      </c>
    </row>
    <row r="187" spans="1:9" s="689" customFormat="1" ht="33.75">
      <c r="A187" s="819" t="s">
        <v>229</v>
      </c>
      <c r="B187" s="820">
        <v>1752221433</v>
      </c>
      <c r="C187" s="820" t="s">
        <v>4</v>
      </c>
      <c r="D187" s="820" t="s">
        <v>4</v>
      </c>
      <c r="E187" s="821" t="s">
        <v>4</v>
      </c>
      <c r="F187" s="822" t="s">
        <v>472</v>
      </c>
      <c r="G187" s="823">
        <v>0</v>
      </c>
      <c r="H187" s="824">
        <f>H188+H189</f>
        <v>600</v>
      </c>
      <c r="I187" s="825">
        <f t="shared" si="3"/>
        <v>600</v>
      </c>
    </row>
    <row r="188" spans="1:9" s="689" customFormat="1" ht="12.75">
      <c r="A188" s="807"/>
      <c r="B188" s="808"/>
      <c r="C188" s="809">
        <v>3299</v>
      </c>
      <c r="D188" s="783">
        <v>5336</v>
      </c>
      <c r="E188" s="811" t="s">
        <v>464</v>
      </c>
      <c r="F188" s="805" t="s">
        <v>473</v>
      </c>
      <c r="G188" s="786">
        <v>0</v>
      </c>
      <c r="H188" s="484">
        <v>90</v>
      </c>
      <c r="I188" s="826">
        <f t="shared" si="3"/>
        <v>90</v>
      </c>
    </row>
    <row r="189" spans="1:9" s="689" customFormat="1" ht="12.75">
      <c r="A189" s="807"/>
      <c r="B189" s="808"/>
      <c r="C189" s="809">
        <v>3299</v>
      </c>
      <c r="D189" s="783">
        <v>5336</v>
      </c>
      <c r="E189" s="811" t="s">
        <v>466</v>
      </c>
      <c r="F189" s="805" t="s">
        <v>473</v>
      </c>
      <c r="G189" s="786">
        <v>0</v>
      </c>
      <c r="H189" s="484">
        <v>510</v>
      </c>
      <c r="I189" s="826">
        <f t="shared" si="3"/>
        <v>510</v>
      </c>
    </row>
    <row r="190" spans="1:9" s="689" customFormat="1" ht="12.75">
      <c r="A190" s="807"/>
      <c r="B190" s="808"/>
      <c r="C190" s="809">
        <v>3299</v>
      </c>
      <c r="D190" s="810">
        <v>6351</v>
      </c>
      <c r="E190" s="784">
        <v>32133887</v>
      </c>
      <c r="F190" s="805" t="s">
        <v>474</v>
      </c>
      <c r="G190" s="786">
        <v>0</v>
      </c>
      <c r="H190" s="484"/>
      <c r="I190" s="826">
        <f t="shared" si="3"/>
        <v>0</v>
      </c>
    </row>
    <row r="191" spans="1:9" s="689" customFormat="1" ht="13.5" thickBot="1">
      <c r="A191" s="807"/>
      <c r="B191" s="808"/>
      <c r="C191" s="809">
        <v>3299</v>
      </c>
      <c r="D191" s="810">
        <v>6351</v>
      </c>
      <c r="E191" s="784">
        <v>32533887</v>
      </c>
      <c r="F191" s="805" t="s">
        <v>474</v>
      </c>
      <c r="G191" s="786">
        <v>0</v>
      </c>
      <c r="H191" s="484"/>
      <c r="I191" s="826">
        <f t="shared" si="3"/>
        <v>0</v>
      </c>
    </row>
    <row r="192" spans="1:9" s="689" customFormat="1" ht="33.75">
      <c r="A192" s="773" t="s">
        <v>229</v>
      </c>
      <c r="B192" s="774">
        <v>1752231418</v>
      </c>
      <c r="C192" s="775" t="s">
        <v>4</v>
      </c>
      <c r="D192" s="775" t="s">
        <v>4</v>
      </c>
      <c r="E192" s="776" t="s">
        <v>4</v>
      </c>
      <c r="F192" s="777" t="s">
        <v>475</v>
      </c>
      <c r="G192" s="761">
        <v>0</v>
      </c>
      <c r="H192" s="799">
        <f>H193+H194</f>
        <v>549.02</v>
      </c>
      <c r="I192" s="762">
        <f t="shared" si="3"/>
        <v>549.02</v>
      </c>
    </row>
    <row r="193" spans="1:9" s="689" customFormat="1" ht="12.75">
      <c r="A193" s="807"/>
      <c r="B193" s="817"/>
      <c r="C193" s="809">
        <v>3299</v>
      </c>
      <c r="D193" s="783">
        <v>5336</v>
      </c>
      <c r="E193" s="811" t="s">
        <v>464</v>
      </c>
      <c r="F193" s="805" t="s">
        <v>473</v>
      </c>
      <c r="G193" s="765">
        <v>0</v>
      </c>
      <c r="H193" s="484">
        <v>82.353</v>
      </c>
      <c r="I193" s="230">
        <f t="shared" si="3"/>
        <v>82.353</v>
      </c>
    </row>
    <row r="194" spans="1:9" s="689" customFormat="1" ht="13.5" thickBot="1">
      <c r="A194" s="812"/>
      <c r="B194" s="818"/>
      <c r="C194" s="814">
        <v>3299</v>
      </c>
      <c r="D194" s="794">
        <v>5336</v>
      </c>
      <c r="E194" s="816" t="s">
        <v>466</v>
      </c>
      <c r="F194" s="806" t="s">
        <v>473</v>
      </c>
      <c r="G194" s="770">
        <v>0</v>
      </c>
      <c r="H194" s="489">
        <v>466.667</v>
      </c>
      <c r="I194" s="772">
        <f t="shared" si="3"/>
        <v>466.667</v>
      </c>
    </row>
    <row r="195" spans="1:9" s="689" customFormat="1" ht="45">
      <c r="A195" s="773" t="s">
        <v>229</v>
      </c>
      <c r="B195" s="774">
        <v>1752241437</v>
      </c>
      <c r="C195" s="775" t="s">
        <v>4</v>
      </c>
      <c r="D195" s="775" t="s">
        <v>4</v>
      </c>
      <c r="E195" s="776" t="s">
        <v>4</v>
      </c>
      <c r="F195" s="777" t="s">
        <v>476</v>
      </c>
      <c r="G195" s="761">
        <v>0</v>
      </c>
      <c r="H195" s="799">
        <f>H196+H197</f>
        <v>337.285</v>
      </c>
      <c r="I195" s="762">
        <f t="shared" si="3"/>
        <v>337.285</v>
      </c>
    </row>
    <row r="196" spans="1:9" s="689" customFormat="1" ht="12.75">
      <c r="A196" s="807"/>
      <c r="B196" s="817"/>
      <c r="C196" s="809">
        <v>3299</v>
      </c>
      <c r="D196" s="783">
        <v>5336</v>
      </c>
      <c r="E196" s="811" t="s">
        <v>464</v>
      </c>
      <c r="F196" s="805" t="s">
        <v>473</v>
      </c>
      <c r="G196" s="765">
        <v>0</v>
      </c>
      <c r="H196" s="484">
        <v>50.593</v>
      </c>
      <c r="I196" s="230">
        <f t="shared" si="3"/>
        <v>50.593</v>
      </c>
    </row>
    <row r="197" spans="1:9" s="689" customFormat="1" ht="13.5" thickBot="1">
      <c r="A197" s="827"/>
      <c r="B197" s="828"/>
      <c r="C197" s="829">
        <v>3299</v>
      </c>
      <c r="D197" s="789">
        <v>5336</v>
      </c>
      <c r="E197" s="830" t="s">
        <v>466</v>
      </c>
      <c r="F197" s="831" t="s">
        <v>473</v>
      </c>
      <c r="G197" s="832">
        <v>0</v>
      </c>
      <c r="H197" s="500">
        <v>286.692</v>
      </c>
      <c r="I197" s="833">
        <f t="shared" si="3"/>
        <v>286.692</v>
      </c>
    </row>
    <row r="198" spans="1:9" s="689" customFormat="1" ht="45">
      <c r="A198" s="773" t="s">
        <v>229</v>
      </c>
      <c r="B198" s="774">
        <v>1752251430</v>
      </c>
      <c r="C198" s="775" t="s">
        <v>4</v>
      </c>
      <c r="D198" s="775" t="s">
        <v>4</v>
      </c>
      <c r="E198" s="776" t="s">
        <v>4</v>
      </c>
      <c r="F198" s="777" t="s">
        <v>477</v>
      </c>
      <c r="G198" s="761">
        <v>0</v>
      </c>
      <c r="H198" s="799">
        <v>100</v>
      </c>
      <c r="I198" s="762">
        <f t="shared" si="3"/>
        <v>100</v>
      </c>
    </row>
    <row r="199" spans="1:9" s="689" customFormat="1" ht="12.75">
      <c r="A199" s="807"/>
      <c r="B199" s="817"/>
      <c r="C199" s="809">
        <v>3299</v>
      </c>
      <c r="D199" s="783">
        <v>5336</v>
      </c>
      <c r="E199" s="811" t="s">
        <v>464</v>
      </c>
      <c r="F199" s="805" t="s">
        <v>473</v>
      </c>
      <c r="G199" s="765">
        <v>0</v>
      </c>
      <c r="H199" s="484">
        <f>H198*0.15</f>
        <v>15</v>
      </c>
      <c r="I199" s="230">
        <f t="shared" si="3"/>
        <v>15</v>
      </c>
    </row>
    <row r="200" spans="1:9" s="689" customFormat="1" ht="13.5" thickBot="1">
      <c r="A200" s="812"/>
      <c r="B200" s="818"/>
      <c r="C200" s="814">
        <v>3299</v>
      </c>
      <c r="D200" s="794">
        <v>5336</v>
      </c>
      <c r="E200" s="816" t="s">
        <v>466</v>
      </c>
      <c r="F200" s="806" t="s">
        <v>473</v>
      </c>
      <c r="G200" s="770">
        <v>0</v>
      </c>
      <c r="H200" s="489">
        <f>H198*0.85</f>
        <v>85</v>
      </c>
      <c r="I200" s="772">
        <f t="shared" si="3"/>
        <v>85</v>
      </c>
    </row>
    <row r="201" spans="1:9" s="689" customFormat="1" ht="33.75">
      <c r="A201" s="773" t="s">
        <v>229</v>
      </c>
      <c r="B201" s="774">
        <v>1752280000</v>
      </c>
      <c r="C201" s="775" t="s">
        <v>4</v>
      </c>
      <c r="D201" s="775" t="s">
        <v>4</v>
      </c>
      <c r="E201" s="776" t="s">
        <v>4</v>
      </c>
      <c r="F201" s="777" t="s">
        <v>478</v>
      </c>
      <c r="G201" s="761">
        <v>0</v>
      </c>
      <c r="H201" s="799">
        <v>600</v>
      </c>
      <c r="I201" s="762">
        <f t="shared" si="3"/>
        <v>600</v>
      </c>
    </row>
    <row r="202" spans="1:9" s="689" customFormat="1" ht="12.75">
      <c r="A202" s="807"/>
      <c r="B202" s="817"/>
      <c r="C202" s="809">
        <v>3299</v>
      </c>
      <c r="D202" s="810">
        <v>5221</v>
      </c>
      <c r="E202" s="811" t="s">
        <v>464</v>
      </c>
      <c r="F202" s="805" t="s">
        <v>479</v>
      </c>
      <c r="G202" s="765">
        <v>0</v>
      </c>
      <c r="H202" s="484">
        <f>H201*0.15</f>
        <v>90</v>
      </c>
      <c r="I202" s="230">
        <f t="shared" si="3"/>
        <v>90</v>
      </c>
    </row>
    <row r="203" spans="1:9" s="689" customFormat="1" ht="13.5" thickBot="1">
      <c r="A203" s="812"/>
      <c r="B203" s="818"/>
      <c r="C203" s="814">
        <v>3299</v>
      </c>
      <c r="D203" s="815">
        <v>5221</v>
      </c>
      <c r="E203" s="816" t="s">
        <v>466</v>
      </c>
      <c r="F203" s="806" t="s">
        <v>479</v>
      </c>
      <c r="G203" s="770">
        <v>0</v>
      </c>
      <c r="H203" s="489">
        <f>H201*0.85</f>
        <v>510</v>
      </c>
      <c r="I203" s="772">
        <f t="shared" si="3"/>
        <v>510</v>
      </c>
    </row>
    <row r="204" spans="1:9" s="689" customFormat="1" ht="33.75">
      <c r="A204" s="773" t="s">
        <v>229</v>
      </c>
      <c r="B204" s="774">
        <v>1752290000</v>
      </c>
      <c r="C204" s="775" t="s">
        <v>4</v>
      </c>
      <c r="D204" s="775" t="s">
        <v>4</v>
      </c>
      <c r="E204" s="776" t="s">
        <v>4</v>
      </c>
      <c r="F204" s="777" t="s">
        <v>480</v>
      </c>
      <c r="G204" s="761">
        <v>0</v>
      </c>
      <c r="H204" s="799">
        <v>150</v>
      </c>
      <c r="I204" s="762">
        <f t="shared" si="3"/>
        <v>150</v>
      </c>
    </row>
    <row r="205" spans="1:9" s="689" customFormat="1" ht="22.5">
      <c r="A205" s="807"/>
      <c r="B205" s="817"/>
      <c r="C205" s="809">
        <v>3299</v>
      </c>
      <c r="D205" s="810">
        <v>5213</v>
      </c>
      <c r="E205" s="811" t="s">
        <v>464</v>
      </c>
      <c r="F205" s="805" t="s">
        <v>465</v>
      </c>
      <c r="G205" s="765">
        <v>0</v>
      </c>
      <c r="H205" s="484">
        <f>H204*0.15</f>
        <v>22.5</v>
      </c>
      <c r="I205" s="230">
        <f t="shared" si="3"/>
        <v>22.5</v>
      </c>
    </row>
    <row r="206" spans="1:9" s="689" customFormat="1" ht="23.25" thickBot="1">
      <c r="A206" s="812"/>
      <c r="B206" s="818"/>
      <c r="C206" s="814">
        <v>3299</v>
      </c>
      <c r="D206" s="815">
        <v>5213</v>
      </c>
      <c r="E206" s="816" t="s">
        <v>466</v>
      </c>
      <c r="F206" s="806" t="s">
        <v>465</v>
      </c>
      <c r="G206" s="770">
        <v>0</v>
      </c>
      <c r="H206" s="489">
        <f>H204*0.85</f>
        <v>127.5</v>
      </c>
      <c r="I206" s="772">
        <f t="shared" si="3"/>
        <v>127.5</v>
      </c>
    </row>
    <row r="207" spans="1:9" s="689" customFormat="1" ht="33.75">
      <c r="A207" s="773" t="s">
        <v>229</v>
      </c>
      <c r="B207" s="774">
        <v>1752301414</v>
      </c>
      <c r="C207" s="775" t="s">
        <v>4</v>
      </c>
      <c r="D207" s="775" t="s">
        <v>4</v>
      </c>
      <c r="E207" s="776" t="s">
        <v>4</v>
      </c>
      <c r="F207" s="777" t="s">
        <v>481</v>
      </c>
      <c r="G207" s="761">
        <v>0</v>
      </c>
      <c r="H207" s="799">
        <v>100</v>
      </c>
      <c r="I207" s="762">
        <f t="shared" si="3"/>
        <v>100</v>
      </c>
    </row>
    <row r="208" spans="1:9" s="689" customFormat="1" ht="12.75">
      <c r="A208" s="807"/>
      <c r="B208" s="817"/>
      <c r="C208" s="809">
        <v>3299</v>
      </c>
      <c r="D208" s="783">
        <v>5336</v>
      </c>
      <c r="E208" s="811" t="s">
        <v>464</v>
      </c>
      <c r="F208" s="805" t="s">
        <v>473</v>
      </c>
      <c r="G208" s="765">
        <v>0</v>
      </c>
      <c r="H208" s="484">
        <f>H207*0.15</f>
        <v>15</v>
      </c>
      <c r="I208" s="230">
        <f t="shared" si="3"/>
        <v>15</v>
      </c>
    </row>
    <row r="209" spans="1:9" s="689" customFormat="1" ht="13.5" thickBot="1">
      <c r="A209" s="812"/>
      <c r="B209" s="818"/>
      <c r="C209" s="814">
        <v>3299</v>
      </c>
      <c r="D209" s="794">
        <v>5336</v>
      </c>
      <c r="E209" s="816" t="s">
        <v>466</v>
      </c>
      <c r="F209" s="806" t="s">
        <v>473</v>
      </c>
      <c r="G209" s="770">
        <v>0</v>
      </c>
      <c r="H209" s="489">
        <f>H207*0.85</f>
        <v>85</v>
      </c>
      <c r="I209" s="772">
        <f t="shared" si="3"/>
        <v>85</v>
      </c>
    </row>
    <row r="210" spans="1:9" s="689" customFormat="1" ht="45">
      <c r="A210" s="773" t="s">
        <v>229</v>
      </c>
      <c r="B210" s="774">
        <v>1752331499</v>
      </c>
      <c r="C210" s="775" t="s">
        <v>4</v>
      </c>
      <c r="D210" s="775" t="s">
        <v>4</v>
      </c>
      <c r="E210" s="776" t="s">
        <v>4</v>
      </c>
      <c r="F210" s="777" t="s">
        <v>482</v>
      </c>
      <c r="G210" s="761">
        <v>0</v>
      </c>
      <c r="H210" s="799">
        <v>100</v>
      </c>
      <c r="I210" s="762">
        <f t="shared" si="3"/>
        <v>100</v>
      </c>
    </row>
    <row r="211" spans="1:9" s="689" customFormat="1" ht="12.75">
      <c r="A211" s="807"/>
      <c r="B211" s="817"/>
      <c r="C211" s="809">
        <v>3299</v>
      </c>
      <c r="D211" s="783">
        <v>5336</v>
      </c>
      <c r="E211" s="811" t="s">
        <v>464</v>
      </c>
      <c r="F211" s="805" t="s">
        <v>473</v>
      </c>
      <c r="G211" s="765">
        <v>0</v>
      </c>
      <c r="H211" s="484">
        <f>H210*0.15</f>
        <v>15</v>
      </c>
      <c r="I211" s="230">
        <f t="shared" si="3"/>
        <v>15</v>
      </c>
    </row>
    <row r="212" spans="1:9" s="689" customFormat="1" ht="13.5" thickBot="1">
      <c r="A212" s="812"/>
      <c r="B212" s="818"/>
      <c r="C212" s="814">
        <v>3299</v>
      </c>
      <c r="D212" s="794">
        <v>5336</v>
      </c>
      <c r="E212" s="816" t="s">
        <v>466</v>
      </c>
      <c r="F212" s="806" t="s">
        <v>473</v>
      </c>
      <c r="G212" s="770">
        <v>0</v>
      </c>
      <c r="H212" s="489">
        <f>H210*0.85</f>
        <v>85</v>
      </c>
      <c r="I212" s="772">
        <f t="shared" si="3"/>
        <v>85</v>
      </c>
    </row>
    <row r="213" spans="1:9" s="689" customFormat="1" ht="33.75">
      <c r="A213" s="773" t="s">
        <v>229</v>
      </c>
      <c r="B213" s="774">
        <v>1752340000</v>
      </c>
      <c r="C213" s="775" t="s">
        <v>4</v>
      </c>
      <c r="D213" s="775" t="s">
        <v>4</v>
      </c>
      <c r="E213" s="776" t="s">
        <v>4</v>
      </c>
      <c r="F213" s="777" t="s">
        <v>483</v>
      </c>
      <c r="G213" s="761">
        <v>0</v>
      </c>
      <c r="H213" s="799">
        <v>500</v>
      </c>
      <c r="I213" s="762">
        <f t="shared" si="3"/>
        <v>500</v>
      </c>
    </row>
    <row r="214" spans="1:9" s="689" customFormat="1" ht="22.5">
      <c r="A214" s="807"/>
      <c r="B214" s="817"/>
      <c r="C214" s="809">
        <v>3299</v>
      </c>
      <c r="D214" s="810">
        <v>5213</v>
      </c>
      <c r="E214" s="811" t="s">
        <v>464</v>
      </c>
      <c r="F214" s="805" t="s">
        <v>465</v>
      </c>
      <c r="G214" s="765">
        <v>0</v>
      </c>
      <c r="H214" s="484">
        <f>H213*0.15</f>
        <v>75</v>
      </c>
      <c r="I214" s="230">
        <f t="shared" si="3"/>
        <v>75</v>
      </c>
    </row>
    <row r="215" spans="1:9" s="689" customFormat="1" ht="23.25" thickBot="1">
      <c r="A215" s="812"/>
      <c r="B215" s="818"/>
      <c r="C215" s="814">
        <v>3299</v>
      </c>
      <c r="D215" s="815">
        <v>5213</v>
      </c>
      <c r="E215" s="816" t="s">
        <v>466</v>
      </c>
      <c r="F215" s="806" t="s">
        <v>465</v>
      </c>
      <c r="G215" s="770">
        <v>0</v>
      </c>
      <c r="H215" s="489">
        <f>H213*0.85</f>
        <v>425</v>
      </c>
      <c r="I215" s="772">
        <f t="shared" si="3"/>
        <v>425</v>
      </c>
    </row>
    <row r="216" spans="1:9" s="689" customFormat="1" ht="33.75">
      <c r="A216" s="773" t="s">
        <v>229</v>
      </c>
      <c r="B216" s="774">
        <v>1752361443</v>
      </c>
      <c r="C216" s="775" t="s">
        <v>4</v>
      </c>
      <c r="D216" s="775" t="s">
        <v>4</v>
      </c>
      <c r="E216" s="776" t="s">
        <v>4</v>
      </c>
      <c r="F216" s="777" t="s">
        <v>484</v>
      </c>
      <c r="G216" s="778">
        <v>0</v>
      </c>
      <c r="H216" s="799">
        <v>100</v>
      </c>
      <c r="I216" s="762">
        <f t="shared" si="3"/>
        <v>100</v>
      </c>
    </row>
    <row r="217" spans="1:9" s="689" customFormat="1" ht="12.75">
      <c r="A217" s="807"/>
      <c r="B217" s="817"/>
      <c r="C217" s="809">
        <v>3299</v>
      </c>
      <c r="D217" s="783">
        <v>5336</v>
      </c>
      <c r="E217" s="811" t="s">
        <v>464</v>
      </c>
      <c r="F217" s="805" t="s">
        <v>473</v>
      </c>
      <c r="G217" s="786">
        <v>0</v>
      </c>
      <c r="H217" s="484">
        <f>H216*0.15</f>
        <v>15</v>
      </c>
      <c r="I217" s="230">
        <f t="shared" si="3"/>
        <v>15</v>
      </c>
    </row>
    <row r="218" spans="1:9" s="689" customFormat="1" ht="13.5" thickBot="1">
      <c r="A218" s="807"/>
      <c r="B218" s="817"/>
      <c r="C218" s="809">
        <v>3299</v>
      </c>
      <c r="D218" s="783">
        <v>5336</v>
      </c>
      <c r="E218" s="811" t="s">
        <v>466</v>
      </c>
      <c r="F218" s="805" t="s">
        <v>473</v>
      </c>
      <c r="G218" s="786">
        <v>0</v>
      </c>
      <c r="H218" s="484">
        <f>H216*0.85</f>
        <v>85</v>
      </c>
      <c r="I218" s="230">
        <f t="shared" si="3"/>
        <v>85</v>
      </c>
    </row>
    <row r="219" spans="1:9" s="689" customFormat="1" ht="22.5">
      <c r="A219" s="834" t="s">
        <v>229</v>
      </c>
      <c r="B219" s="835">
        <v>1752400000</v>
      </c>
      <c r="C219" s="836" t="s">
        <v>4</v>
      </c>
      <c r="D219" s="836" t="s">
        <v>4</v>
      </c>
      <c r="E219" s="837" t="s">
        <v>4</v>
      </c>
      <c r="F219" s="777" t="s">
        <v>485</v>
      </c>
      <c r="G219" s="778">
        <v>0</v>
      </c>
      <c r="H219" s="799">
        <f>H220+H221</f>
        <v>400</v>
      </c>
      <c r="I219" s="762">
        <f t="shared" si="3"/>
        <v>400</v>
      </c>
    </row>
    <row r="220" spans="1:9" s="689" customFormat="1" ht="12.75">
      <c r="A220" s="827"/>
      <c r="B220" s="838"/>
      <c r="C220" s="783">
        <v>3299</v>
      </c>
      <c r="D220" s="783">
        <v>5222</v>
      </c>
      <c r="E220" s="784">
        <v>32133012</v>
      </c>
      <c r="F220" s="839" t="s">
        <v>486</v>
      </c>
      <c r="G220" s="786">
        <v>0</v>
      </c>
      <c r="H220" s="426">
        <v>60</v>
      </c>
      <c r="I220" s="230">
        <f t="shared" si="3"/>
        <v>60</v>
      </c>
    </row>
    <row r="221" spans="1:9" s="689" customFormat="1" ht="13.5" thickBot="1">
      <c r="A221" s="812"/>
      <c r="B221" s="840"/>
      <c r="C221" s="794">
        <v>3299</v>
      </c>
      <c r="D221" s="794">
        <v>5222</v>
      </c>
      <c r="E221" s="795">
        <v>32533012</v>
      </c>
      <c r="F221" s="841" t="s">
        <v>486</v>
      </c>
      <c r="G221" s="797">
        <v>0</v>
      </c>
      <c r="H221" s="458">
        <v>340</v>
      </c>
      <c r="I221" s="772">
        <f t="shared" si="3"/>
        <v>340</v>
      </c>
    </row>
    <row r="222" spans="1:9" s="689" customFormat="1" ht="33.75">
      <c r="A222" s="842" t="s">
        <v>229</v>
      </c>
      <c r="B222" s="843">
        <v>1752431448</v>
      </c>
      <c r="C222" s="844" t="s">
        <v>4</v>
      </c>
      <c r="D222" s="844" t="s">
        <v>4</v>
      </c>
      <c r="E222" s="845" t="s">
        <v>4</v>
      </c>
      <c r="F222" s="777" t="s">
        <v>487</v>
      </c>
      <c r="G222" s="778">
        <v>0</v>
      </c>
      <c r="H222" s="799">
        <f>H223+H224</f>
        <v>600</v>
      </c>
      <c r="I222" s="762">
        <f t="shared" si="3"/>
        <v>600</v>
      </c>
    </row>
    <row r="223" spans="1:9" s="689" customFormat="1" ht="12.75">
      <c r="A223" s="827"/>
      <c r="B223" s="838"/>
      <c r="C223" s="809">
        <v>3299</v>
      </c>
      <c r="D223" s="810">
        <v>5336</v>
      </c>
      <c r="E223" s="811" t="s">
        <v>464</v>
      </c>
      <c r="F223" s="805" t="s">
        <v>473</v>
      </c>
      <c r="G223" s="786">
        <v>0</v>
      </c>
      <c r="H223" s="426">
        <v>90</v>
      </c>
      <c r="I223" s="230">
        <f t="shared" si="3"/>
        <v>90</v>
      </c>
    </row>
    <row r="224" spans="1:9" s="689" customFormat="1" ht="13.5" thickBot="1">
      <c r="A224" s="812"/>
      <c r="B224" s="840"/>
      <c r="C224" s="814">
        <v>3299</v>
      </c>
      <c r="D224" s="815">
        <v>5336</v>
      </c>
      <c r="E224" s="816" t="s">
        <v>466</v>
      </c>
      <c r="F224" s="806" t="s">
        <v>473</v>
      </c>
      <c r="G224" s="797">
        <v>0</v>
      </c>
      <c r="H224" s="458">
        <v>510</v>
      </c>
      <c r="I224" s="772">
        <f t="shared" si="3"/>
        <v>510</v>
      </c>
    </row>
    <row r="225" spans="1:9" s="689" customFormat="1" ht="22.5">
      <c r="A225" s="846" t="s">
        <v>229</v>
      </c>
      <c r="B225" s="847">
        <v>1752460000</v>
      </c>
      <c r="C225" s="844" t="s">
        <v>4</v>
      </c>
      <c r="D225" s="844" t="s">
        <v>4</v>
      </c>
      <c r="E225" s="845" t="s">
        <v>4</v>
      </c>
      <c r="F225" s="848" t="s">
        <v>488</v>
      </c>
      <c r="G225" s="778">
        <v>0</v>
      </c>
      <c r="H225" s="799">
        <f>H226+H227</f>
        <v>600</v>
      </c>
      <c r="I225" s="762">
        <f t="shared" si="3"/>
        <v>600</v>
      </c>
    </row>
    <row r="226" spans="1:9" s="689" customFormat="1" ht="22.5">
      <c r="A226" s="849"/>
      <c r="B226" s="850"/>
      <c r="C226" s="783">
        <v>3299</v>
      </c>
      <c r="D226" s="783">
        <v>5213</v>
      </c>
      <c r="E226" s="784">
        <v>32133012</v>
      </c>
      <c r="F226" s="805" t="s">
        <v>489</v>
      </c>
      <c r="G226" s="786">
        <v>0</v>
      </c>
      <c r="H226" s="426">
        <v>90</v>
      </c>
      <c r="I226" s="230">
        <f t="shared" si="3"/>
        <v>90</v>
      </c>
    </row>
    <row r="227" spans="1:9" s="689" customFormat="1" ht="23.25" thickBot="1">
      <c r="A227" s="812"/>
      <c r="B227" s="840"/>
      <c r="C227" s="794">
        <v>3299</v>
      </c>
      <c r="D227" s="794">
        <v>5213</v>
      </c>
      <c r="E227" s="795">
        <v>32533012</v>
      </c>
      <c r="F227" s="806" t="s">
        <v>489</v>
      </c>
      <c r="G227" s="797">
        <v>0</v>
      </c>
      <c r="H227" s="458">
        <v>510</v>
      </c>
      <c r="I227" s="772">
        <f t="shared" si="3"/>
        <v>510</v>
      </c>
    </row>
    <row r="228" spans="1:9" s="689" customFormat="1" ht="22.5">
      <c r="A228" s="773" t="s">
        <v>229</v>
      </c>
      <c r="B228" s="774">
        <v>1752480000</v>
      </c>
      <c r="C228" s="775" t="s">
        <v>4</v>
      </c>
      <c r="D228" s="775" t="s">
        <v>4</v>
      </c>
      <c r="E228" s="776" t="s">
        <v>4</v>
      </c>
      <c r="F228" s="777" t="s">
        <v>490</v>
      </c>
      <c r="G228" s="761">
        <v>0</v>
      </c>
      <c r="H228" s="799">
        <v>100</v>
      </c>
      <c r="I228" s="762">
        <f t="shared" si="3"/>
        <v>100</v>
      </c>
    </row>
    <row r="229" spans="1:9" s="689" customFormat="1" ht="22.5">
      <c r="A229" s="827"/>
      <c r="B229" s="838"/>
      <c r="C229" s="783">
        <v>3299</v>
      </c>
      <c r="D229" s="783">
        <v>5213</v>
      </c>
      <c r="E229" s="784">
        <v>32133012</v>
      </c>
      <c r="F229" s="805" t="s">
        <v>489</v>
      </c>
      <c r="G229" s="765">
        <v>0</v>
      </c>
      <c r="H229" s="484">
        <f>H228*0.15</f>
        <v>15</v>
      </c>
      <c r="I229" s="230">
        <f t="shared" si="3"/>
        <v>15</v>
      </c>
    </row>
    <row r="230" spans="1:9" s="689" customFormat="1" ht="23.25" thickBot="1">
      <c r="A230" s="812"/>
      <c r="B230" s="840"/>
      <c r="C230" s="794">
        <v>3299</v>
      </c>
      <c r="D230" s="794">
        <v>5213</v>
      </c>
      <c r="E230" s="795">
        <v>32533012</v>
      </c>
      <c r="F230" s="806" t="s">
        <v>489</v>
      </c>
      <c r="G230" s="770">
        <v>0</v>
      </c>
      <c r="H230" s="489">
        <f>H228*0.85</f>
        <v>85</v>
      </c>
      <c r="I230" s="772">
        <f aca="true" t="shared" si="4" ref="I230:I236">H230</f>
        <v>85</v>
      </c>
    </row>
    <row r="231" spans="1:9" s="689" customFormat="1" ht="45">
      <c r="A231" s="851" t="s">
        <v>229</v>
      </c>
      <c r="B231" s="852">
        <v>1752490000</v>
      </c>
      <c r="C231" s="836" t="s">
        <v>4</v>
      </c>
      <c r="D231" s="836" t="s">
        <v>4</v>
      </c>
      <c r="E231" s="837" t="s">
        <v>4</v>
      </c>
      <c r="F231" s="777" t="s">
        <v>491</v>
      </c>
      <c r="G231" s="761">
        <v>0</v>
      </c>
      <c r="H231" s="799">
        <f>H232+H233</f>
        <v>700</v>
      </c>
      <c r="I231" s="762">
        <f t="shared" si="4"/>
        <v>700</v>
      </c>
    </row>
    <row r="232" spans="1:9" s="689" customFormat="1" ht="22.5">
      <c r="A232" s="827"/>
      <c r="B232" s="838"/>
      <c r="C232" s="783">
        <v>3299</v>
      </c>
      <c r="D232" s="783">
        <v>5213</v>
      </c>
      <c r="E232" s="784">
        <v>32133012</v>
      </c>
      <c r="F232" s="805" t="s">
        <v>489</v>
      </c>
      <c r="G232" s="765">
        <v>0</v>
      </c>
      <c r="H232" s="426">
        <v>105</v>
      </c>
      <c r="I232" s="230">
        <f t="shared" si="4"/>
        <v>105</v>
      </c>
    </row>
    <row r="233" spans="1:9" s="689" customFormat="1" ht="23.25" thickBot="1">
      <c r="A233" s="827"/>
      <c r="B233" s="853"/>
      <c r="C233" s="789">
        <v>3299</v>
      </c>
      <c r="D233" s="789">
        <v>5213</v>
      </c>
      <c r="E233" s="790">
        <v>32533012</v>
      </c>
      <c r="F233" s="831" t="s">
        <v>489</v>
      </c>
      <c r="G233" s="832">
        <v>0</v>
      </c>
      <c r="H233" s="426">
        <v>595</v>
      </c>
      <c r="I233" s="833">
        <f t="shared" si="4"/>
        <v>595</v>
      </c>
    </row>
    <row r="234" spans="1:9" s="689" customFormat="1" ht="33.75">
      <c r="A234" s="819" t="s">
        <v>229</v>
      </c>
      <c r="B234" s="854">
        <v>1752500000</v>
      </c>
      <c r="C234" s="820" t="s">
        <v>4</v>
      </c>
      <c r="D234" s="820" t="s">
        <v>4</v>
      </c>
      <c r="E234" s="821" t="s">
        <v>4</v>
      </c>
      <c r="F234" s="855" t="s">
        <v>492</v>
      </c>
      <c r="G234" s="823">
        <v>0</v>
      </c>
      <c r="H234" s="799">
        <f>H235+H236</f>
        <v>1000</v>
      </c>
      <c r="I234" s="688">
        <f t="shared" si="4"/>
        <v>1000</v>
      </c>
    </row>
    <row r="235" spans="1:9" s="689" customFormat="1" ht="12.75">
      <c r="A235" s="827"/>
      <c r="B235" s="838"/>
      <c r="C235" s="783">
        <v>3299</v>
      </c>
      <c r="D235" s="783">
        <v>5229</v>
      </c>
      <c r="E235" s="784">
        <v>32133012</v>
      </c>
      <c r="F235" s="785" t="s">
        <v>493</v>
      </c>
      <c r="G235" s="786">
        <v>0</v>
      </c>
      <c r="H235" s="484">
        <v>150</v>
      </c>
      <c r="I235" s="230">
        <f t="shared" si="4"/>
        <v>150</v>
      </c>
    </row>
    <row r="236" spans="1:9" s="689" customFormat="1" ht="13.5" thickBot="1">
      <c r="A236" s="812"/>
      <c r="B236" s="840"/>
      <c r="C236" s="794">
        <v>3299</v>
      </c>
      <c r="D236" s="794">
        <v>5229</v>
      </c>
      <c r="E236" s="795">
        <v>32533012</v>
      </c>
      <c r="F236" s="796" t="s">
        <v>493</v>
      </c>
      <c r="G236" s="797">
        <v>0</v>
      </c>
      <c r="H236" s="489">
        <v>850</v>
      </c>
      <c r="I236" s="772">
        <f t="shared" si="4"/>
        <v>850</v>
      </c>
    </row>
    <row r="237" spans="1:9" ht="13.5" thickBot="1">
      <c r="A237" s="856" t="s">
        <v>229</v>
      </c>
      <c r="B237" s="857" t="s">
        <v>4</v>
      </c>
      <c r="C237" s="858" t="s">
        <v>4</v>
      </c>
      <c r="D237" s="859" t="s">
        <v>4</v>
      </c>
      <c r="E237" s="860" t="s">
        <v>4</v>
      </c>
      <c r="F237" s="861" t="s">
        <v>494</v>
      </c>
      <c r="G237" s="862">
        <f>G238+G243+G245</f>
        <v>0</v>
      </c>
      <c r="H237" s="863">
        <f>H238+H243+H246+H249+H252+H255+H260+H263+H266+H269+H272+H275+H278+H281+H286+H291</f>
        <v>24381.944069999998</v>
      </c>
      <c r="I237" s="864">
        <f>G237+H237</f>
        <v>24381.944069999998</v>
      </c>
    </row>
    <row r="238" spans="1:9" s="689" customFormat="1" ht="22.5">
      <c r="A238" s="819" t="s">
        <v>229</v>
      </c>
      <c r="B238" s="854" t="s">
        <v>495</v>
      </c>
      <c r="C238" s="820" t="s">
        <v>4</v>
      </c>
      <c r="D238" s="820" t="s">
        <v>4</v>
      </c>
      <c r="E238" s="821" t="s">
        <v>4</v>
      </c>
      <c r="F238" s="855" t="s">
        <v>496</v>
      </c>
      <c r="G238" s="686">
        <f>SUM(G239:G242)</f>
        <v>0</v>
      </c>
      <c r="H238" s="687">
        <f>SUM(H239:H242)</f>
        <v>14939.867339999999</v>
      </c>
      <c r="I238" s="688">
        <f>G238+H238</f>
        <v>14939.867339999999</v>
      </c>
    </row>
    <row r="239" spans="1:9" s="689" customFormat="1" ht="12.75">
      <c r="A239" s="314"/>
      <c r="B239" s="138"/>
      <c r="C239" s="692">
        <v>3299</v>
      </c>
      <c r="D239" s="692">
        <v>5901</v>
      </c>
      <c r="E239" s="693">
        <v>32133030</v>
      </c>
      <c r="F239" s="694" t="s">
        <v>443</v>
      </c>
      <c r="G239" s="865">
        <v>0</v>
      </c>
      <c r="H239" s="696">
        <v>2211.45725</v>
      </c>
      <c r="I239" s="866">
        <f>H239</f>
        <v>2211.45725</v>
      </c>
    </row>
    <row r="240" spans="1:9" s="689" customFormat="1" ht="12.75">
      <c r="A240" s="314"/>
      <c r="B240" s="138"/>
      <c r="C240" s="692">
        <v>3299</v>
      </c>
      <c r="D240" s="692">
        <v>5901</v>
      </c>
      <c r="E240" s="693">
        <v>32533030</v>
      </c>
      <c r="F240" s="694" t="s">
        <v>443</v>
      </c>
      <c r="G240" s="865">
        <v>0</v>
      </c>
      <c r="H240" s="696">
        <v>12531.59109</v>
      </c>
      <c r="I240" s="866">
        <f>H240</f>
        <v>12531.59109</v>
      </c>
    </row>
    <row r="241" spans="1:9" s="689" customFormat="1" ht="12.75">
      <c r="A241" s="314"/>
      <c r="B241" s="138"/>
      <c r="C241" s="692">
        <v>3299</v>
      </c>
      <c r="D241" s="692">
        <v>6901</v>
      </c>
      <c r="E241" s="693">
        <v>32133926</v>
      </c>
      <c r="F241" s="694" t="s">
        <v>446</v>
      </c>
      <c r="G241" s="865">
        <v>0</v>
      </c>
      <c r="H241" s="696">
        <v>29.52285</v>
      </c>
      <c r="I241" s="866">
        <f>H241</f>
        <v>29.52285</v>
      </c>
    </row>
    <row r="242" spans="1:9" s="689" customFormat="1" ht="13.5" thickBot="1">
      <c r="A242" s="314"/>
      <c r="B242" s="138"/>
      <c r="C242" s="692">
        <v>3299</v>
      </c>
      <c r="D242" s="692">
        <v>6901</v>
      </c>
      <c r="E242" s="693">
        <v>32533926</v>
      </c>
      <c r="F242" s="694" t="s">
        <v>446</v>
      </c>
      <c r="G242" s="865">
        <v>0</v>
      </c>
      <c r="H242" s="696">
        <v>167.29615</v>
      </c>
      <c r="I242" s="866">
        <f>H242</f>
        <v>167.29615</v>
      </c>
    </row>
    <row r="243" spans="1:9" s="689" customFormat="1" ht="33.75">
      <c r="A243" s="867" t="s">
        <v>229</v>
      </c>
      <c r="B243" s="868" t="s">
        <v>497</v>
      </c>
      <c r="C243" s="869" t="s">
        <v>4</v>
      </c>
      <c r="D243" s="870" t="s">
        <v>4</v>
      </c>
      <c r="E243" s="871" t="s">
        <v>4</v>
      </c>
      <c r="F243" s="872" t="s">
        <v>498</v>
      </c>
      <c r="G243" s="761">
        <v>0</v>
      </c>
      <c r="H243" s="799">
        <f>H244+H245</f>
        <v>850</v>
      </c>
      <c r="I243" s="762">
        <f aca="true" t="shared" si="5" ref="I243:I293">H243</f>
        <v>850</v>
      </c>
    </row>
    <row r="244" spans="1:9" s="689" customFormat="1" ht="12.75">
      <c r="A244" s="314"/>
      <c r="B244" s="140"/>
      <c r="C244" s="139">
        <v>3299</v>
      </c>
      <c r="D244" s="692">
        <v>5321</v>
      </c>
      <c r="E244" s="873" t="s">
        <v>499</v>
      </c>
      <c r="F244" s="874" t="s">
        <v>500</v>
      </c>
      <c r="G244" s="875">
        <v>0</v>
      </c>
      <c r="H244" s="426">
        <v>128</v>
      </c>
      <c r="I244" s="357">
        <f t="shared" si="5"/>
        <v>128</v>
      </c>
    </row>
    <row r="245" spans="1:9" s="689" customFormat="1" ht="13.5" thickBot="1">
      <c r="A245" s="876"/>
      <c r="B245" s="545"/>
      <c r="C245" s="751">
        <v>3299</v>
      </c>
      <c r="D245" s="877">
        <v>5321</v>
      </c>
      <c r="E245" s="878" t="s">
        <v>501</v>
      </c>
      <c r="F245" s="879" t="s">
        <v>500</v>
      </c>
      <c r="G245" s="880">
        <v>0</v>
      </c>
      <c r="H245" s="458">
        <v>722</v>
      </c>
      <c r="I245" s="881">
        <f t="shared" si="5"/>
        <v>722</v>
      </c>
    </row>
    <row r="246" spans="1:9" s="689" customFormat="1" ht="33.75">
      <c r="A246" s="773" t="s">
        <v>229</v>
      </c>
      <c r="B246" s="774" t="s">
        <v>502</v>
      </c>
      <c r="C246" s="775" t="s">
        <v>4</v>
      </c>
      <c r="D246" s="775" t="s">
        <v>4</v>
      </c>
      <c r="E246" s="776" t="s">
        <v>4</v>
      </c>
      <c r="F246" s="777" t="s">
        <v>503</v>
      </c>
      <c r="G246" s="761">
        <v>0</v>
      </c>
      <c r="H246" s="799">
        <f>H247+H248</f>
        <v>350</v>
      </c>
      <c r="I246" s="762">
        <f t="shared" si="5"/>
        <v>350</v>
      </c>
    </row>
    <row r="247" spans="1:9" s="689" customFormat="1" ht="12.75">
      <c r="A247" s="314"/>
      <c r="B247" s="140"/>
      <c r="C247" s="139">
        <v>3299</v>
      </c>
      <c r="D247" s="692">
        <v>5336</v>
      </c>
      <c r="E247" s="873" t="s">
        <v>499</v>
      </c>
      <c r="F247" s="874" t="s">
        <v>456</v>
      </c>
      <c r="G247" s="882">
        <v>0</v>
      </c>
      <c r="H247" s="426">
        <v>53</v>
      </c>
      <c r="I247" s="357">
        <f t="shared" si="5"/>
        <v>53</v>
      </c>
    </row>
    <row r="248" spans="1:9" s="689" customFormat="1" ht="13.5" thickBot="1">
      <c r="A248" s="883"/>
      <c r="B248" s="153"/>
      <c r="C248" s="152">
        <v>3299</v>
      </c>
      <c r="D248" s="700">
        <v>5336</v>
      </c>
      <c r="E248" s="884" t="s">
        <v>501</v>
      </c>
      <c r="F248" s="885" t="s">
        <v>456</v>
      </c>
      <c r="G248" s="886">
        <v>0</v>
      </c>
      <c r="H248" s="458">
        <v>297</v>
      </c>
      <c r="I248" s="881">
        <f t="shared" si="5"/>
        <v>297</v>
      </c>
    </row>
    <row r="249" spans="1:9" s="689" customFormat="1" ht="22.5">
      <c r="A249" s="773" t="s">
        <v>229</v>
      </c>
      <c r="B249" s="774" t="s">
        <v>504</v>
      </c>
      <c r="C249" s="775" t="s">
        <v>4</v>
      </c>
      <c r="D249" s="775" t="s">
        <v>4</v>
      </c>
      <c r="E249" s="776" t="s">
        <v>4</v>
      </c>
      <c r="F249" s="777" t="s">
        <v>505</v>
      </c>
      <c r="G249" s="761">
        <v>0</v>
      </c>
      <c r="H249" s="799">
        <f>H250+H251</f>
        <v>500</v>
      </c>
      <c r="I249" s="762">
        <f t="shared" si="5"/>
        <v>500</v>
      </c>
    </row>
    <row r="250" spans="1:9" s="689" customFormat="1" ht="12.75">
      <c r="A250" s="314"/>
      <c r="B250" s="140"/>
      <c r="C250" s="139">
        <v>3299</v>
      </c>
      <c r="D250" s="692">
        <v>5321</v>
      </c>
      <c r="E250" s="873" t="s">
        <v>499</v>
      </c>
      <c r="F250" s="874" t="s">
        <v>500</v>
      </c>
      <c r="G250" s="882">
        <v>0</v>
      </c>
      <c r="H250" s="426">
        <v>75</v>
      </c>
      <c r="I250" s="357">
        <f t="shared" si="5"/>
        <v>75</v>
      </c>
    </row>
    <row r="251" spans="1:9" s="689" customFormat="1" ht="13.5" thickBot="1">
      <c r="A251" s="883"/>
      <c r="B251" s="153"/>
      <c r="C251" s="152">
        <v>3299</v>
      </c>
      <c r="D251" s="700">
        <v>5321</v>
      </c>
      <c r="E251" s="884" t="s">
        <v>501</v>
      </c>
      <c r="F251" s="885" t="s">
        <v>500</v>
      </c>
      <c r="G251" s="886">
        <v>0</v>
      </c>
      <c r="H251" s="458">
        <v>425</v>
      </c>
      <c r="I251" s="881">
        <f t="shared" si="5"/>
        <v>425</v>
      </c>
    </row>
    <row r="252" spans="1:9" s="689" customFormat="1" ht="22.5">
      <c r="A252" s="773" t="s">
        <v>229</v>
      </c>
      <c r="B252" s="774" t="s">
        <v>506</v>
      </c>
      <c r="C252" s="775" t="s">
        <v>4</v>
      </c>
      <c r="D252" s="775" t="s">
        <v>4</v>
      </c>
      <c r="E252" s="776" t="s">
        <v>4</v>
      </c>
      <c r="F252" s="777" t="s">
        <v>507</v>
      </c>
      <c r="G252" s="761">
        <v>0</v>
      </c>
      <c r="H252" s="799">
        <v>2146.07673</v>
      </c>
      <c r="I252" s="762">
        <f t="shared" si="5"/>
        <v>2146.07673</v>
      </c>
    </row>
    <row r="253" spans="1:9" s="689" customFormat="1" ht="12.75">
      <c r="A253" s="314"/>
      <c r="B253" s="140"/>
      <c r="C253" s="139">
        <v>3299</v>
      </c>
      <c r="D253" s="692">
        <v>5222</v>
      </c>
      <c r="E253" s="873" t="s">
        <v>499</v>
      </c>
      <c r="F253" s="694" t="s">
        <v>508</v>
      </c>
      <c r="G253" s="882">
        <v>0</v>
      </c>
      <c r="H253" s="426">
        <f>H252-H254</f>
        <v>321.91150800000014</v>
      </c>
      <c r="I253" s="357">
        <f t="shared" si="5"/>
        <v>321.91150800000014</v>
      </c>
    </row>
    <row r="254" spans="1:9" s="689" customFormat="1" ht="13.5" thickBot="1">
      <c r="A254" s="883"/>
      <c r="B254" s="153"/>
      <c r="C254" s="152">
        <v>3299</v>
      </c>
      <c r="D254" s="700">
        <v>5222</v>
      </c>
      <c r="E254" s="884" t="s">
        <v>501</v>
      </c>
      <c r="F254" s="702" t="s">
        <v>508</v>
      </c>
      <c r="G254" s="886">
        <v>0</v>
      </c>
      <c r="H254" s="458">
        <v>1824.165222</v>
      </c>
      <c r="I254" s="881">
        <f t="shared" si="5"/>
        <v>1824.165222</v>
      </c>
    </row>
    <row r="255" spans="1:9" s="689" customFormat="1" ht="22.5">
      <c r="A255" s="773" t="s">
        <v>229</v>
      </c>
      <c r="B255" s="774" t="s">
        <v>509</v>
      </c>
      <c r="C255" s="775" t="s">
        <v>4</v>
      </c>
      <c r="D255" s="775" t="s">
        <v>4</v>
      </c>
      <c r="E255" s="776" t="s">
        <v>4</v>
      </c>
      <c r="F255" s="777" t="s">
        <v>510</v>
      </c>
      <c r="G255" s="761">
        <v>0</v>
      </c>
      <c r="H255" s="799">
        <f>H256+H257</f>
        <v>353</v>
      </c>
      <c r="I255" s="762">
        <f t="shared" si="5"/>
        <v>353</v>
      </c>
    </row>
    <row r="256" spans="1:9" s="689" customFormat="1" ht="12.75">
      <c r="A256" s="887"/>
      <c r="B256" s="888"/>
      <c r="C256" s="139">
        <v>3299</v>
      </c>
      <c r="D256" s="139">
        <v>5223</v>
      </c>
      <c r="E256" s="873" t="s">
        <v>499</v>
      </c>
      <c r="F256" s="694" t="s">
        <v>511</v>
      </c>
      <c r="G256" s="882">
        <v>0</v>
      </c>
      <c r="H256" s="426">
        <v>53</v>
      </c>
      <c r="I256" s="357">
        <f t="shared" si="5"/>
        <v>53</v>
      </c>
    </row>
    <row r="257" spans="1:9" s="689" customFormat="1" ht="12.75">
      <c r="A257" s="887"/>
      <c r="B257" s="888"/>
      <c r="C257" s="139">
        <v>3299</v>
      </c>
      <c r="D257" s="139">
        <v>5223</v>
      </c>
      <c r="E257" s="873" t="s">
        <v>501</v>
      </c>
      <c r="F257" s="694" t="s">
        <v>511</v>
      </c>
      <c r="G257" s="882">
        <v>0</v>
      </c>
      <c r="H257" s="426">
        <v>300</v>
      </c>
      <c r="I257" s="357">
        <f t="shared" si="5"/>
        <v>300</v>
      </c>
    </row>
    <row r="258" spans="1:9" s="689" customFormat="1" ht="12.75">
      <c r="A258" s="887"/>
      <c r="B258" s="888"/>
      <c r="C258" s="139">
        <v>3299</v>
      </c>
      <c r="D258" s="139">
        <v>6323</v>
      </c>
      <c r="E258" s="873" t="s">
        <v>512</v>
      </c>
      <c r="F258" s="694" t="s">
        <v>513</v>
      </c>
      <c r="G258" s="882">
        <v>0</v>
      </c>
      <c r="H258" s="426"/>
      <c r="I258" s="357">
        <f t="shared" si="5"/>
        <v>0</v>
      </c>
    </row>
    <row r="259" spans="1:9" s="689" customFormat="1" ht="13.5" thickBot="1">
      <c r="A259" s="889"/>
      <c r="B259" s="890"/>
      <c r="C259" s="152">
        <v>3299</v>
      </c>
      <c r="D259" s="152">
        <v>6323</v>
      </c>
      <c r="E259" s="891" t="s">
        <v>445</v>
      </c>
      <c r="F259" s="702" t="s">
        <v>513</v>
      </c>
      <c r="G259" s="886">
        <v>0</v>
      </c>
      <c r="H259" s="458"/>
      <c r="I259" s="881">
        <f t="shared" si="5"/>
        <v>0</v>
      </c>
    </row>
    <row r="260" spans="1:9" s="689" customFormat="1" ht="33.75">
      <c r="A260" s="892" t="s">
        <v>229</v>
      </c>
      <c r="B260" s="893" t="s">
        <v>514</v>
      </c>
      <c r="C260" s="894" t="s">
        <v>4</v>
      </c>
      <c r="D260" s="895" t="s">
        <v>4</v>
      </c>
      <c r="E260" s="896" t="s">
        <v>4</v>
      </c>
      <c r="F260" s="897" t="s">
        <v>515</v>
      </c>
      <c r="G260" s="761">
        <v>0</v>
      </c>
      <c r="H260" s="799">
        <f>H261+H262</f>
        <v>330</v>
      </c>
      <c r="I260" s="762">
        <f t="shared" si="5"/>
        <v>330</v>
      </c>
    </row>
    <row r="261" spans="1:9" s="689" customFormat="1" ht="12.75">
      <c r="A261" s="887"/>
      <c r="B261" s="888"/>
      <c r="C261" s="139">
        <v>3299</v>
      </c>
      <c r="D261" s="692">
        <v>5336</v>
      </c>
      <c r="E261" s="873" t="s">
        <v>499</v>
      </c>
      <c r="F261" s="874" t="s">
        <v>456</v>
      </c>
      <c r="G261" s="882">
        <v>0</v>
      </c>
      <c r="H261" s="426">
        <v>50</v>
      </c>
      <c r="I261" s="357">
        <f t="shared" si="5"/>
        <v>50</v>
      </c>
    </row>
    <row r="262" spans="1:9" s="689" customFormat="1" ht="13.5" thickBot="1">
      <c r="A262" s="887"/>
      <c r="B262" s="888"/>
      <c r="C262" s="139">
        <v>3299</v>
      </c>
      <c r="D262" s="692">
        <v>5336</v>
      </c>
      <c r="E262" s="873" t="s">
        <v>501</v>
      </c>
      <c r="F262" s="874" t="s">
        <v>456</v>
      </c>
      <c r="G262" s="882">
        <v>0</v>
      </c>
      <c r="H262" s="426">
        <v>280</v>
      </c>
      <c r="I262" s="357">
        <f t="shared" si="5"/>
        <v>280</v>
      </c>
    </row>
    <row r="263" spans="1:9" s="689" customFormat="1" ht="22.5">
      <c r="A263" s="773" t="s">
        <v>229</v>
      </c>
      <c r="B263" s="774" t="s">
        <v>516</v>
      </c>
      <c r="C263" s="775" t="s">
        <v>4</v>
      </c>
      <c r="D263" s="775" t="s">
        <v>4</v>
      </c>
      <c r="E263" s="776" t="s">
        <v>4</v>
      </c>
      <c r="F263" s="777" t="s">
        <v>517</v>
      </c>
      <c r="G263" s="761">
        <v>0</v>
      </c>
      <c r="H263" s="799">
        <f>H264+H265</f>
        <v>146</v>
      </c>
      <c r="I263" s="762">
        <f t="shared" si="5"/>
        <v>146</v>
      </c>
    </row>
    <row r="264" spans="1:9" s="689" customFormat="1" ht="12.75">
      <c r="A264" s="314"/>
      <c r="B264" s="140"/>
      <c r="C264" s="139">
        <v>3299</v>
      </c>
      <c r="D264" s="692">
        <v>5336</v>
      </c>
      <c r="E264" s="873" t="s">
        <v>499</v>
      </c>
      <c r="F264" s="874" t="s">
        <v>456</v>
      </c>
      <c r="G264" s="882">
        <v>0</v>
      </c>
      <c r="H264" s="426">
        <v>22</v>
      </c>
      <c r="I264" s="357">
        <f t="shared" si="5"/>
        <v>22</v>
      </c>
    </row>
    <row r="265" spans="1:9" s="689" customFormat="1" ht="13.5" thickBot="1">
      <c r="A265" s="883"/>
      <c r="B265" s="153"/>
      <c r="C265" s="152">
        <v>3299</v>
      </c>
      <c r="D265" s="700">
        <v>5336</v>
      </c>
      <c r="E265" s="884" t="s">
        <v>501</v>
      </c>
      <c r="F265" s="885" t="s">
        <v>456</v>
      </c>
      <c r="G265" s="886">
        <v>0</v>
      </c>
      <c r="H265" s="458">
        <v>124</v>
      </c>
      <c r="I265" s="881">
        <f t="shared" si="5"/>
        <v>124</v>
      </c>
    </row>
    <row r="266" spans="1:9" s="689" customFormat="1" ht="12.75">
      <c r="A266" s="892" t="s">
        <v>229</v>
      </c>
      <c r="B266" s="893" t="s">
        <v>518</v>
      </c>
      <c r="C266" s="894" t="s">
        <v>4</v>
      </c>
      <c r="D266" s="895" t="s">
        <v>4</v>
      </c>
      <c r="E266" s="896" t="s">
        <v>4</v>
      </c>
      <c r="F266" s="897" t="s">
        <v>519</v>
      </c>
      <c r="G266" s="761">
        <v>0</v>
      </c>
      <c r="H266" s="799">
        <f>H267+H268</f>
        <v>364</v>
      </c>
      <c r="I266" s="762">
        <f t="shared" si="5"/>
        <v>364</v>
      </c>
    </row>
    <row r="267" spans="1:9" s="689" customFormat="1" ht="12.75">
      <c r="A267" s="314"/>
      <c r="B267" s="140"/>
      <c r="C267" s="139">
        <v>3299</v>
      </c>
      <c r="D267" s="692">
        <v>5222</v>
      </c>
      <c r="E267" s="873" t="s">
        <v>499</v>
      </c>
      <c r="F267" s="694" t="s">
        <v>508</v>
      </c>
      <c r="G267" s="875">
        <v>0</v>
      </c>
      <c r="H267" s="426">
        <v>55</v>
      </c>
      <c r="I267" s="357">
        <f t="shared" si="5"/>
        <v>55</v>
      </c>
    </row>
    <row r="268" spans="1:9" s="689" customFormat="1" ht="13.5" thickBot="1">
      <c r="A268" s="883"/>
      <c r="B268" s="153"/>
      <c r="C268" s="152">
        <v>3299</v>
      </c>
      <c r="D268" s="700">
        <v>5222</v>
      </c>
      <c r="E268" s="884" t="s">
        <v>501</v>
      </c>
      <c r="F268" s="702" t="s">
        <v>508</v>
      </c>
      <c r="G268" s="880">
        <v>0</v>
      </c>
      <c r="H268" s="458">
        <v>309</v>
      </c>
      <c r="I268" s="881">
        <f t="shared" si="5"/>
        <v>309</v>
      </c>
    </row>
    <row r="269" spans="1:9" s="689" customFormat="1" ht="22.5">
      <c r="A269" s="892" t="s">
        <v>229</v>
      </c>
      <c r="B269" s="893" t="s">
        <v>520</v>
      </c>
      <c r="C269" s="894" t="s">
        <v>4</v>
      </c>
      <c r="D269" s="895" t="s">
        <v>4</v>
      </c>
      <c r="E269" s="896" t="s">
        <v>4</v>
      </c>
      <c r="F269" s="897" t="s">
        <v>521</v>
      </c>
      <c r="G269" s="761">
        <v>0</v>
      </c>
      <c r="H269" s="799">
        <v>559</v>
      </c>
      <c r="I269" s="762">
        <f t="shared" si="5"/>
        <v>559</v>
      </c>
    </row>
    <row r="270" spans="1:9" s="689" customFormat="1" ht="12.75">
      <c r="A270" s="314"/>
      <c r="B270" s="140"/>
      <c r="C270" s="139">
        <v>3299</v>
      </c>
      <c r="D270" s="692">
        <v>5221</v>
      </c>
      <c r="E270" s="873" t="s">
        <v>499</v>
      </c>
      <c r="F270" s="898" t="s">
        <v>522</v>
      </c>
      <c r="G270" s="882">
        <v>0</v>
      </c>
      <c r="H270" s="426">
        <v>84</v>
      </c>
      <c r="I270" s="357">
        <f t="shared" si="5"/>
        <v>84</v>
      </c>
    </row>
    <row r="271" spans="1:9" s="689" customFormat="1" ht="13.5" thickBot="1">
      <c r="A271" s="876"/>
      <c r="B271" s="545"/>
      <c r="C271" s="751">
        <v>3299</v>
      </c>
      <c r="D271" s="877">
        <v>5221</v>
      </c>
      <c r="E271" s="878" t="s">
        <v>501</v>
      </c>
      <c r="F271" s="899" t="s">
        <v>522</v>
      </c>
      <c r="G271" s="900">
        <v>0</v>
      </c>
      <c r="H271" s="443">
        <v>475</v>
      </c>
      <c r="I271" s="901">
        <f t="shared" si="5"/>
        <v>475</v>
      </c>
    </row>
    <row r="272" spans="1:9" s="689" customFormat="1" ht="22.5">
      <c r="A272" s="773" t="s">
        <v>229</v>
      </c>
      <c r="B272" s="774" t="s">
        <v>523</v>
      </c>
      <c r="C272" s="775" t="s">
        <v>4</v>
      </c>
      <c r="D272" s="775" t="s">
        <v>4</v>
      </c>
      <c r="E272" s="776" t="s">
        <v>4</v>
      </c>
      <c r="F272" s="777" t="s">
        <v>524</v>
      </c>
      <c r="G272" s="761">
        <v>0</v>
      </c>
      <c r="H272" s="799">
        <f>H273+H274</f>
        <v>1500</v>
      </c>
      <c r="I272" s="762">
        <f t="shared" si="5"/>
        <v>1500</v>
      </c>
    </row>
    <row r="273" spans="1:9" s="689" customFormat="1" ht="22.5">
      <c r="A273" s="314"/>
      <c r="B273" s="140"/>
      <c r="C273" s="139">
        <v>3299</v>
      </c>
      <c r="D273" s="692">
        <v>5213</v>
      </c>
      <c r="E273" s="873" t="s">
        <v>499</v>
      </c>
      <c r="F273" s="898" t="s">
        <v>525</v>
      </c>
      <c r="G273" s="882">
        <v>0</v>
      </c>
      <c r="H273" s="426">
        <v>225</v>
      </c>
      <c r="I273" s="357">
        <f t="shared" si="5"/>
        <v>225</v>
      </c>
    </row>
    <row r="274" spans="1:9" s="689" customFormat="1" ht="23.25" thickBot="1">
      <c r="A274" s="883"/>
      <c r="B274" s="153"/>
      <c r="C274" s="152">
        <v>3299</v>
      </c>
      <c r="D274" s="700">
        <v>5213</v>
      </c>
      <c r="E274" s="884" t="s">
        <v>501</v>
      </c>
      <c r="F274" s="902" t="s">
        <v>525</v>
      </c>
      <c r="G274" s="886">
        <v>0</v>
      </c>
      <c r="H274" s="458">
        <v>1275</v>
      </c>
      <c r="I274" s="881">
        <f t="shared" si="5"/>
        <v>1275</v>
      </c>
    </row>
    <row r="275" spans="1:9" s="689" customFormat="1" ht="22.5">
      <c r="A275" s="867" t="s">
        <v>229</v>
      </c>
      <c r="B275" s="868" t="s">
        <v>526</v>
      </c>
      <c r="C275" s="869" t="s">
        <v>4</v>
      </c>
      <c r="D275" s="870" t="s">
        <v>4</v>
      </c>
      <c r="E275" s="871" t="s">
        <v>4</v>
      </c>
      <c r="F275" s="872" t="s">
        <v>527</v>
      </c>
      <c r="G275" s="761">
        <v>0</v>
      </c>
      <c r="H275" s="799">
        <f>H276+H277</f>
        <v>411</v>
      </c>
      <c r="I275" s="762">
        <f t="shared" si="5"/>
        <v>411</v>
      </c>
    </row>
    <row r="276" spans="1:9" s="689" customFormat="1" ht="12.75">
      <c r="A276" s="314"/>
      <c r="B276" s="140"/>
      <c r="C276" s="139">
        <v>3299</v>
      </c>
      <c r="D276" s="692">
        <v>5336</v>
      </c>
      <c r="E276" s="873" t="s">
        <v>499</v>
      </c>
      <c r="F276" s="874" t="s">
        <v>456</v>
      </c>
      <c r="G276" s="882">
        <v>0</v>
      </c>
      <c r="H276" s="426">
        <v>62</v>
      </c>
      <c r="I276" s="357">
        <f t="shared" si="5"/>
        <v>62</v>
      </c>
    </row>
    <row r="277" spans="1:9" s="689" customFormat="1" ht="13.5" thickBot="1">
      <c r="A277" s="876"/>
      <c r="B277" s="545"/>
      <c r="C277" s="751">
        <v>3299</v>
      </c>
      <c r="D277" s="877">
        <v>5336</v>
      </c>
      <c r="E277" s="878" t="s">
        <v>501</v>
      </c>
      <c r="F277" s="879" t="s">
        <v>456</v>
      </c>
      <c r="G277" s="900">
        <v>0</v>
      </c>
      <c r="H277" s="443">
        <v>349</v>
      </c>
      <c r="I277" s="901">
        <f t="shared" si="5"/>
        <v>349</v>
      </c>
    </row>
    <row r="278" spans="1:9" s="689" customFormat="1" ht="22.5">
      <c r="A278" s="773" t="s">
        <v>229</v>
      </c>
      <c r="B278" s="774" t="s">
        <v>528</v>
      </c>
      <c r="C278" s="775" t="s">
        <v>4</v>
      </c>
      <c r="D278" s="775" t="s">
        <v>4</v>
      </c>
      <c r="E278" s="776" t="s">
        <v>4</v>
      </c>
      <c r="F278" s="777" t="s">
        <v>529</v>
      </c>
      <c r="G278" s="761">
        <v>0</v>
      </c>
      <c r="H278" s="799">
        <f>H279+H280</f>
        <v>134</v>
      </c>
      <c r="I278" s="762">
        <f t="shared" si="5"/>
        <v>134</v>
      </c>
    </row>
    <row r="279" spans="1:9" s="689" customFormat="1" ht="12.75">
      <c r="A279" s="314"/>
      <c r="B279" s="140"/>
      <c r="C279" s="139">
        <v>3299</v>
      </c>
      <c r="D279" s="692">
        <v>5321</v>
      </c>
      <c r="E279" s="873" t="s">
        <v>499</v>
      </c>
      <c r="F279" s="694" t="s">
        <v>530</v>
      </c>
      <c r="G279" s="882">
        <v>0</v>
      </c>
      <c r="H279" s="426">
        <v>21</v>
      </c>
      <c r="I279" s="357">
        <f t="shared" si="5"/>
        <v>21</v>
      </c>
    </row>
    <row r="280" spans="1:9" s="689" customFormat="1" ht="13.5" thickBot="1">
      <c r="A280" s="883"/>
      <c r="B280" s="153"/>
      <c r="C280" s="152">
        <v>3299</v>
      </c>
      <c r="D280" s="700">
        <v>5321</v>
      </c>
      <c r="E280" s="884" t="s">
        <v>501</v>
      </c>
      <c r="F280" s="702" t="s">
        <v>530</v>
      </c>
      <c r="G280" s="886">
        <v>0</v>
      </c>
      <c r="H280" s="458">
        <v>113</v>
      </c>
      <c r="I280" s="881">
        <f t="shared" si="5"/>
        <v>113</v>
      </c>
    </row>
    <row r="281" spans="1:9" s="689" customFormat="1" ht="12.75">
      <c r="A281" s="892" t="s">
        <v>229</v>
      </c>
      <c r="B281" s="893" t="s">
        <v>531</v>
      </c>
      <c r="C281" s="894" t="s">
        <v>4</v>
      </c>
      <c r="D281" s="895" t="s">
        <v>4</v>
      </c>
      <c r="E281" s="896" t="s">
        <v>4</v>
      </c>
      <c r="F281" s="897" t="s">
        <v>532</v>
      </c>
      <c r="G281" s="761">
        <v>0</v>
      </c>
      <c r="H281" s="799">
        <f>H282+H283+H284+H285</f>
        <v>686</v>
      </c>
      <c r="I281" s="762">
        <f t="shared" si="5"/>
        <v>686</v>
      </c>
    </row>
    <row r="282" spans="1:9" s="689" customFormat="1" ht="12.75">
      <c r="A282" s="314"/>
      <c r="B282" s="140"/>
      <c r="C282" s="139">
        <v>3299</v>
      </c>
      <c r="D282" s="692">
        <v>5222</v>
      </c>
      <c r="E282" s="873" t="s">
        <v>499</v>
      </c>
      <c r="F282" s="694" t="s">
        <v>508</v>
      </c>
      <c r="G282" s="882">
        <v>0</v>
      </c>
      <c r="H282" s="426">
        <v>103</v>
      </c>
      <c r="I282" s="357">
        <f t="shared" si="5"/>
        <v>103</v>
      </c>
    </row>
    <row r="283" spans="1:9" s="689" customFormat="1" ht="12.75">
      <c r="A283" s="876"/>
      <c r="B283" s="545"/>
      <c r="C283" s="751">
        <v>3299</v>
      </c>
      <c r="D283" s="877">
        <v>5222</v>
      </c>
      <c r="E283" s="878" t="s">
        <v>501</v>
      </c>
      <c r="F283" s="903" t="s">
        <v>508</v>
      </c>
      <c r="G283" s="882">
        <v>0</v>
      </c>
      <c r="H283" s="426">
        <v>583</v>
      </c>
      <c r="I283" s="357">
        <f t="shared" si="5"/>
        <v>583</v>
      </c>
    </row>
    <row r="284" spans="1:9" s="689" customFormat="1" ht="12.75">
      <c r="A284" s="314"/>
      <c r="B284" s="140"/>
      <c r="C284" s="139">
        <v>3299</v>
      </c>
      <c r="D284" s="692">
        <v>6322</v>
      </c>
      <c r="E284" s="873" t="s">
        <v>512</v>
      </c>
      <c r="F284" s="903" t="s">
        <v>533</v>
      </c>
      <c r="G284" s="882">
        <v>0</v>
      </c>
      <c r="H284" s="426"/>
      <c r="I284" s="357">
        <f t="shared" si="5"/>
        <v>0</v>
      </c>
    </row>
    <row r="285" spans="1:9" s="689" customFormat="1" ht="13.5" thickBot="1">
      <c r="A285" s="904"/>
      <c r="B285" s="905"/>
      <c r="C285" s="906">
        <v>3299</v>
      </c>
      <c r="D285" s="907">
        <v>6322</v>
      </c>
      <c r="E285" s="908" t="s">
        <v>445</v>
      </c>
      <c r="F285" s="903" t="s">
        <v>533</v>
      </c>
      <c r="G285" s="900">
        <v>0</v>
      </c>
      <c r="H285" s="443"/>
      <c r="I285" s="901">
        <f t="shared" si="5"/>
        <v>0</v>
      </c>
    </row>
    <row r="286" spans="1:9" s="689" customFormat="1" ht="22.5">
      <c r="A286" s="773" t="s">
        <v>229</v>
      </c>
      <c r="B286" s="774" t="s">
        <v>534</v>
      </c>
      <c r="C286" s="775" t="s">
        <v>4</v>
      </c>
      <c r="D286" s="775" t="s">
        <v>4</v>
      </c>
      <c r="E286" s="776" t="s">
        <v>4</v>
      </c>
      <c r="F286" s="777" t="s">
        <v>535</v>
      </c>
      <c r="G286" s="761">
        <v>0</v>
      </c>
      <c r="H286" s="799">
        <f>H287+H288+H289+H290</f>
        <v>203</v>
      </c>
      <c r="I286" s="762">
        <f t="shared" si="5"/>
        <v>203</v>
      </c>
    </row>
    <row r="287" spans="1:9" s="689" customFormat="1" ht="12.75">
      <c r="A287" s="314"/>
      <c r="B287" s="140"/>
      <c r="C287" s="139">
        <v>3299</v>
      </c>
      <c r="D287" s="692">
        <v>5321</v>
      </c>
      <c r="E287" s="873" t="s">
        <v>499</v>
      </c>
      <c r="F287" s="694" t="s">
        <v>530</v>
      </c>
      <c r="G287" s="882">
        <v>0</v>
      </c>
      <c r="H287" s="426">
        <v>15</v>
      </c>
      <c r="I287" s="357">
        <f t="shared" si="5"/>
        <v>15</v>
      </c>
    </row>
    <row r="288" spans="1:9" s="689" customFormat="1" ht="12.75">
      <c r="A288" s="876"/>
      <c r="B288" s="140"/>
      <c r="C288" s="139">
        <v>3299</v>
      </c>
      <c r="D288" s="692">
        <v>5321</v>
      </c>
      <c r="E288" s="873" t="s">
        <v>501</v>
      </c>
      <c r="F288" s="694" t="s">
        <v>530</v>
      </c>
      <c r="G288" s="882">
        <v>0</v>
      </c>
      <c r="H288" s="426">
        <v>85</v>
      </c>
      <c r="I288" s="357">
        <f t="shared" si="5"/>
        <v>85</v>
      </c>
    </row>
    <row r="289" spans="1:9" s="689" customFormat="1" ht="12.75">
      <c r="A289" s="876"/>
      <c r="B289" s="905"/>
      <c r="C289" s="143">
        <v>3299</v>
      </c>
      <c r="D289" s="909">
        <v>6322</v>
      </c>
      <c r="E289" s="910" t="s">
        <v>512</v>
      </c>
      <c r="F289" s="911" t="s">
        <v>533</v>
      </c>
      <c r="G289" s="882">
        <v>0</v>
      </c>
      <c r="H289" s="426">
        <v>15.45</v>
      </c>
      <c r="I289" s="357">
        <f t="shared" si="5"/>
        <v>15.45</v>
      </c>
    </row>
    <row r="290" spans="1:9" s="689" customFormat="1" ht="13.5" thickBot="1">
      <c r="A290" s="883"/>
      <c r="B290" s="153"/>
      <c r="C290" s="912">
        <v>3299</v>
      </c>
      <c r="D290" s="913">
        <v>6322</v>
      </c>
      <c r="E290" s="891" t="s">
        <v>445</v>
      </c>
      <c r="F290" s="885" t="s">
        <v>533</v>
      </c>
      <c r="G290" s="886">
        <v>0</v>
      </c>
      <c r="H290" s="458">
        <v>87.55</v>
      </c>
      <c r="I290" s="881">
        <f t="shared" si="5"/>
        <v>87.55</v>
      </c>
    </row>
    <row r="291" spans="1:9" s="689" customFormat="1" ht="22.5">
      <c r="A291" s="867" t="s">
        <v>229</v>
      </c>
      <c r="B291" s="868" t="s">
        <v>536</v>
      </c>
      <c r="C291" s="869" t="s">
        <v>4</v>
      </c>
      <c r="D291" s="870" t="s">
        <v>4</v>
      </c>
      <c r="E291" s="871" t="s">
        <v>4</v>
      </c>
      <c r="F291" s="872" t="s">
        <v>537</v>
      </c>
      <c r="G291" s="761">
        <v>0</v>
      </c>
      <c r="H291" s="799">
        <v>910</v>
      </c>
      <c r="I291" s="762">
        <f t="shared" si="5"/>
        <v>910</v>
      </c>
    </row>
    <row r="292" spans="1:9" s="689" customFormat="1" ht="22.5">
      <c r="A292" s="314"/>
      <c r="B292" s="140"/>
      <c r="C292" s="139">
        <v>3299</v>
      </c>
      <c r="D292" s="692">
        <v>5213</v>
      </c>
      <c r="E292" s="873" t="s">
        <v>499</v>
      </c>
      <c r="F292" s="898" t="s">
        <v>525</v>
      </c>
      <c r="G292" s="882">
        <v>0</v>
      </c>
      <c r="H292" s="426">
        <v>136</v>
      </c>
      <c r="I292" s="357">
        <f t="shared" si="5"/>
        <v>136</v>
      </c>
    </row>
    <row r="293" spans="1:9" s="689" customFormat="1" ht="23.25" thickBot="1">
      <c r="A293" s="883"/>
      <c r="B293" s="153"/>
      <c r="C293" s="152">
        <v>3299</v>
      </c>
      <c r="D293" s="700">
        <v>5213</v>
      </c>
      <c r="E293" s="884" t="s">
        <v>501</v>
      </c>
      <c r="F293" s="902" t="s">
        <v>525</v>
      </c>
      <c r="G293" s="886">
        <v>0</v>
      </c>
      <c r="H293" s="458">
        <v>774</v>
      </c>
      <c r="I293" s="881">
        <f t="shared" si="5"/>
        <v>774</v>
      </c>
    </row>
    <row r="294" spans="1:9" ht="13.5" thickBot="1">
      <c r="A294" s="914" t="s">
        <v>229</v>
      </c>
      <c r="B294" s="915" t="s">
        <v>4</v>
      </c>
      <c r="C294" s="916" t="s">
        <v>4</v>
      </c>
      <c r="D294" s="917" t="s">
        <v>4</v>
      </c>
      <c r="E294" s="918" t="s">
        <v>4</v>
      </c>
      <c r="F294" s="919" t="s">
        <v>538</v>
      </c>
      <c r="G294" s="920">
        <f>G295+G300+G302</f>
        <v>0</v>
      </c>
      <c r="H294" s="921">
        <f>H295+H300+H303+H306+H309+H312+H315</f>
        <v>8550.39919</v>
      </c>
      <c r="I294" s="922">
        <f>G294+H294</f>
        <v>8550.39919</v>
      </c>
    </row>
    <row r="295" spans="1:9" s="689" customFormat="1" ht="12.75">
      <c r="A295" s="690" t="s">
        <v>229</v>
      </c>
      <c r="B295" s="691">
        <v>250020000</v>
      </c>
      <c r="C295" s="733" t="s">
        <v>4</v>
      </c>
      <c r="D295" s="733" t="s">
        <v>4</v>
      </c>
      <c r="E295" s="734" t="s">
        <v>4</v>
      </c>
      <c r="F295" s="923" t="s">
        <v>539</v>
      </c>
      <c r="G295" s="924">
        <v>0</v>
      </c>
      <c r="H295" s="925">
        <f>SUM(H296:H299)</f>
        <v>3859.18919</v>
      </c>
      <c r="I295" s="926">
        <f>G295+H295</f>
        <v>3859.18919</v>
      </c>
    </row>
    <row r="296" spans="1:9" s="689" customFormat="1" ht="12.75">
      <c r="A296" s="314"/>
      <c r="B296" s="138"/>
      <c r="C296" s="692">
        <v>3299</v>
      </c>
      <c r="D296" s="692">
        <v>5901</v>
      </c>
      <c r="E296" s="693">
        <v>32133030</v>
      </c>
      <c r="F296" s="694" t="s">
        <v>443</v>
      </c>
      <c r="G296" s="882">
        <v>0</v>
      </c>
      <c r="H296" s="696">
        <v>578.87838</v>
      </c>
      <c r="I296" s="866">
        <f>G296+H296</f>
        <v>578.87838</v>
      </c>
    </row>
    <row r="297" spans="1:9" s="689" customFormat="1" ht="12.75">
      <c r="A297" s="314"/>
      <c r="B297" s="138"/>
      <c r="C297" s="692">
        <v>3299</v>
      </c>
      <c r="D297" s="692">
        <v>5901</v>
      </c>
      <c r="E297" s="693">
        <v>32533030</v>
      </c>
      <c r="F297" s="694" t="s">
        <v>443</v>
      </c>
      <c r="G297" s="882">
        <v>0</v>
      </c>
      <c r="H297" s="696">
        <v>3280.31081</v>
      </c>
      <c r="I297" s="866">
        <f>H297</f>
        <v>3280.31081</v>
      </c>
    </row>
    <row r="298" spans="1:9" s="689" customFormat="1" ht="12.75">
      <c r="A298" s="314"/>
      <c r="B298" s="138"/>
      <c r="C298" s="692">
        <v>3299</v>
      </c>
      <c r="D298" s="692">
        <v>6901</v>
      </c>
      <c r="E298" s="693">
        <v>32133926</v>
      </c>
      <c r="F298" s="694" t="s">
        <v>446</v>
      </c>
      <c r="G298" s="882">
        <v>0</v>
      </c>
      <c r="H298" s="696"/>
      <c r="I298" s="866">
        <f>H298</f>
        <v>0</v>
      </c>
    </row>
    <row r="299" spans="1:9" s="689" customFormat="1" ht="13.5" thickBot="1">
      <c r="A299" s="883"/>
      <c r="B299" s="151"/>
      <c r="C299" s="700">
        <v>3299</v>
      </c>
      <c r="D299" s="700">
        <v>6901</v>
      </c>
      <c r="E299" s="701">
        <v>32533926</v>
      </c>
      <c r="F299" s="702" t="s">
        <v>446</v>
      </c>
      <c r="G299" s="886">
        <v>0</v>
      </c>
      <c r="H299" s="704"/>
      <c r="I299" s="927">
        <f>H299</f>
        <v>0</v>
      </c>
    </row>
    <row r="300" spans="1:9" s="689" customFormat="1" ht="33.75">
      <c r="A300" s="773" t="s">
        <v>229</v>
      </c>
      <c r="B300" s="774" t="s">
        <v>540</v>
      </c>
      <c r="C300" s="775" t="s">
        <v>4</v>
      </c>
      <c r="D300" s="775" t="s">
        <v>4</v>
      </c>
      <c r="E300" s="776" t="s">
        <v>4</v>
      </c>
      <c r="F300" s="777" t="s">
        <v>541</v>
      </c>
      <c r="G300" s="761">
        <v>0</v>
      </c>
      <c r="H300" s="799">
        <f>H301+H302</f>
        <v>800</v>
      </c>
      <c r="I300" s="762">
        <v>800</v>
      </c>
    </row>
    <row r="301" spans="1:9" s="689" customFormat="1" ht="12.75">
      <c r="A301" s="314"/>
      <c r="B301" s="140"/>
      <c r="C301" s="139">
        <v>3299</v>
      </c>
      <c r="D301" s="139">
        <v>5221</v>
      </c>
      <c r="E301" s="741" t="s">
        <v>499</v>
      </c>
      <c r="F301" s="694" t="s">
        <v>522</v>
      </c>
      <c r="G301" s="882">
        <v>0</v>
      </c>
      <c r="H301" s="426">
        <v>120</v>
      </c>
      <c r="I301" s="357">
        <v>120</v>
      </c>
    </row>
    <row r="302" spans="1:9" s="689" customFormat="1" ht="13.5" thickBot="1">
      <c r="A302" s="883"/>
      <c r="B302" s="153"/>
      <c r="C302" s="152">
        <v>3299</v>
      </c>
      <c r="D302" s="152">
        <v>5221</v>
      </c>
      <c r="E302" s="928" t="s">
        <v>501</v>
      </c>
      <c r="F302" s="702" t="s">
        <v>522</v>
      </c>
      <c r="G302" s="886">
        <v>0</v>
      </c>
      <c r="H302" s="458">
        <v>680</v>
      </c>
      <c r="I302" s="881">
        <v>680</v>
      </c>
    </row>
    <row r="303" spans="1:9" s="689" customFormat="1" ht="22.5">
      <c r="A303" s="773" t="s">
        <v>229</v>
      </c>
      <c r="B303" s="774" t="s">
        <v>542</v>
      </c>
      <c r="C303" s="775" t="s">
        <v>4</v>
      </c>
      <c r="D303" s="775" t="s">
        <v>4</v>
      </c>
      <c r="E303" s="776" t="s">
        <v>4</v>
      </c>
      <c r="F303" s="777" t="s">
        <v>543</v>
      </c>
      <c r="G303" s="761">
        <v>0</v>
      </c>
      <c r="H303" s="799">
        <f>H304+H305</f>
        <v>600</v>
      </c>
      <c r="I303" s="762">
        <v>600</v>
      </c>
    </row>
    <row r="304" spans="1:9" s="689" customFormat="1" ht="12.75">
      <c r="A304" s="314"/>
      <c r="B304" s="140"/>
      <c r="C304" s="139">
        <v>3299</v>
      </c>
      <c r="D304" s="139">
        <v>5336</v>
      </c>
      <c r="E304" s="741" t="s">
        <v>499</v>
      </c>
      <c r="F304" s="694" t="s">
        <v>456</v>
      </c>
      <c r="G304" s="882">
        <v>0</v>
      </c>
      <c r="H304" s="426">
        <v>90</v>
      </c>
      <c r="I304" s="357">
        <v>90</v>
      </c>
    </row>
    <row r="305" spans="1:9" s="689" customFormat="1" ht="13.5" thickBot="1">
      <c r="A305" s="876"/>
      <c r="B305" s="545"/>
      <c r="C305" s="751">
        <v>3299</v>
      </c>
      <c r="D305" s="751">
        <v>5336</v>
      </c>
      <c r="E305" s="752" t="s">
        <v>501</v>
      </c>
      <c r="F305" s="903" t="s">
        <v>456</v>
      </c>
      <c r="G305" s="900">
        <v>0</v>
      </c>
      <c r="H305" s="443">
        <v>510</v>
      </c>
      <c r="I305" s="901">
        <v>510</v>
      </c>
    </row>
    <row r="306" spans="1:9" s="689" customFormat="1" ht="22.5">
      <c r="A306" s="773" t="s">
        <v>229</v>
      </c>
      <c r="B306" s="774" t="s">
        <v>544</v>
      </c>
      <c r="C306" s="775" t="s">
        <v>4</v>
      </c>
      <c r="D306" s="775" t="s">
        <v>4</v>
      </c>
      <c r="E306" s="776" t="s">
        <v>4</v>
      </c>
      <c r="F306" s="777" t="s">
        <v>545</v>
      </c>
      <c r="G306" s="761">
        <v>0</v>
      </c>
      <c r="H306" s="929">
        <f>H307+H308</f>
        <v>1211</v>
      </c>
      <c r="I306" s="930" t="s">
        <v>546</v>
      </c>
    </row>
    <row r="307" spans="1:9" s="689" customFormat="1" ht="12.75">
      <c r="A307" s="314"/>
      <c r="B307" s="140"/>
      <c r="C307" s="139">
        <v>3299</v>
      </c>
      <c r="D307" s="139">
        <v>5222</v>
      </c>
      <c r="E307" s="741" t="s">
        <v>499</v>
      </c>
      <c r="F307" s="694" t="s">
        <v>508</v>
      </c>
      <c r="G307" s="882">
        <v>0</v>
      </c>
      <c r="H307" s="426">
        <v>182</v>
      </c>
      <c r="I307" s="357">
        <v>182</v>
      </c>
    </row>
    <row r="308" spans="1:9" s="689" customFormat="1" ht="13.5" thickBot="1">
      <c r="A308" s="883"/>
      <c r="B308" s="153"/>
      <c r="C308" s="152">
        <v>3299</v>
      </c>
      <c r="D308" s="152">
        <v>5222</v>
      </c>
      <c r="E308" s="928" t="s">
        <v>501</v>
      </c>
      <c r="F308" s="702" t="s">
        <v>508</v>
      </c>
      <c r="G308" s="886">
        <v>0</v>
      </c>
      <c r="H308" s="458">
        <v>1029</v>
      </c>
      <c r="I308" s="881">
        <v>1029</v>
      </c>
    </row>
    <row r="309" spans="1:9" s="689" customFormat="1" ht="22.5">
      <c r="A309" s="773" t="s">
        <v>229</v>
      </c>
      <c r="B309" s="774" t="s">
        <v>547</v>
      </c>
      <c r="C309" s="775" t="s">
        <v>4</v>
      </c>
      <c r="D309" s="775" t="s">
        <v>4</v>
      </c>
      <c r="E309" s="776" t="s">
        <v>4</v>
      </c>
      <c r="F309" s="777" t="s">
        <v>548</v>
      </c>
      <c r="G309" s="778">
        <v>0</v>
      </c>
      <c r="H309" s="931">
        <v>147.21</v>
      </c>
      <c r="I309" s="762">
        <v>147.21</v>
      </c>
    </row>
    <row r="310" spans="1:9" s="689" customFormat="1" ht="12.75">
      <c r="A310" s="314"/>
      <c r="B310" s="140"/>
      <c r="C310" s="139">
        <v>3299</v>
      </c>
      <c r="D310" s="139">
        <v>5336</v>
      </c>
      <c r="E310" s="741" t="s">
        <v>499</v>
      </c>
      <c r="F310" s="694" t="s">
        <v>456</v>
      </c>
      <c r="G310" s="875">
        <v>0</v>
      </c>
      <c r="H310" s="426">
        <v>22.09</v>
      </c>
      <c r="I310" s="866">
        <v>22.09</v>
      </c>
    </row>
    <row r="311" spans="1:9" s="689" customFormat="1" ht="13.5" thickBot="1">
      <c r="A311" s="876"/>
      <c r="B311" s="545"/>
      <c r="C311" s="751">
        <v>3299</v>
      </c>
      <c r="D311" s="751">
        <v>5336</v>
      </c>
      <c r="E311" s="752" t="s">
        <v>501</v>
      </c>
      <c r="F311" s="903" t="s">
        <v>456</v>
      </c>
      <c r="G311" s="880">
        <v>0</v>
      </c>
      <c r="H311" s="458">
        <v>125.12</v>
      </c>
      <c r="I311" s="927">
        <v>125.12</v>
      </c>
    </row>
    <row r="312" spans="1:9" s="689" customFormat="1" ht="22.5">
      <c r="A312" s="773" t="s">
        <v>229</v>
      </c>
      <c r="B312" s="774" t="s">
        <v>549</v>
      </c>
      <c r="C312" s="775" t="s">
        <v>4</v>
      </c>
      <c r="D312" s="775" t="s">
        <v>4</v>
      </c>
      <c r="E312" s="776" t="s">
        <v>4</v>
      </c>
      <c r="F312" s="777" t="s">
        <v>550</v>
      </c>
      <c r="G312" s="778">
        <v>0</v>
      </c>
      <c r="H312" s="799">
        <v>1233</v>
      </c>
      <c r="I312" s="762">
        <f aca="true" t="shared" si="6" ref="I312:I317">H312</f>
        <v>1233</v>
      </c>
    </row>
    <row r="313" spans="1:9" s="689" customFormat="1" ht="12.75">
      <c r="A313" s="314"/>
      <c r="B313" s="140"/>
      <c r="C313" s="139">
        <v>3299</v>
      </c>
      <c r="D313" s="692">
        <v>5336</v>
      </c>
      <c r="E313" s="873" t="s">
        <v>499</v>
      </c>
      <c r="F313" s="874" t="s">
        <v>456</v>
      </c>
      <c r="G313" s="875">
        <v>0</v>
      </c>
      <c r="H313" s="426">
        <v>185</v>
      </c>
      <c r="I313" s="866">
        <v>185</v>
      </c>
    </row>
    <row r="314" spans="1:9" s="689" customFormat="1" ht="13.5" thickBot="1">
      <c r="A314" s="883"/>
      <c r="B314" s="153"/>
      <c r="C314" s="152">
        <v>3299</v>
      </c>
      <c r="D314" s="700">
        <v>5336</v>
      </c>
      <c r="E314" s="884" t="s">
        <v>501</v>
      </c>
      <c r="F314" s="885" t="s">
        <v>456</v>
      </c>
      <c r="G314" s="880">
        <v>0</v>
      </c>
      <c r="H314" s="458">
        <v>1048</v>
      </c>
      <c r="I314" s="927">
        <v>1048</v>
      </c>
    </row>
    <row r="315" spans="1:9" s="689" customFormat="1" ht="22.5">
      <c r="A315" s="773" t="s">
        <v>229</v>
      </c>
      <c r="B315" s="774" t="s">
        <v>551</v>
      </c>
      <c r="C315" s="775" t="s">
        <v>4</v>
      </c>
      <c r="D315" s="775" t="s">
        <v>4</v>
      </c>
      <c r="E315" s="776" t="s">
        <v>4</v>
      </c>
      <c r="F315" s="777" t="s">
        <v>552</v>
      </c>
      <c r="G315" s="761">
        <v>0</v>
      </c>
      <c r="H315" s="799">
        <f>H316+H317</f>
        <v>700</v>
      </c>
      <c r="I315" s="762">
        <f t="shared" si="6"/>
        <v>700</v>
      </c>
    </row>
    <row r="316" spans="1:9" s="689" customFormat="1" ht="12.75">
      <c r="A316" s="314"/>
      <c r="B316" s="140"/>
      <c r="C316" s="139">
        <v>3299</v>
      </c>
      <c r="D316" s="692">
        <v>5222</v>
      </c>
      <c r="E316" s="873" t="s">
        <v>499</v>
      </c>
      <c r="F316" s="932" t="s">
        <v>508</v>
      </c>
      <c r="G316" s="882">
        <v>0</v>
      </c>
      <c r="H316" s="426">
        <v>105</v>
      </c>
      <c r="I316" s="357">
        <f t="shared" si="6"/>
        <v>105</v>
      </c>
    </row>
    <row r="317" spans="1:9" s="689" customFormat="1" ht="13.5" thickBot="1">
      <c r="A317" s="883"/>
      <c r="B317" s="153"/>
      <c r="C317" s="152">
        <v>3299</v>
      </c>
      <c r="D317" s="700">
        <v>5222</v>
      </c>
      <c r="E317" s="884" t="s">
        <v>501</v>
      </c>
      <c r="F317" s="715" t="s">
        <v>508</v>
      </c>
      <c r="G317" s="886">
        <v>0</v>
      </c>
      <c r="H317" s="458">
        <v>595</v>
      </c>
      <c r="I317" s="881">
        <f t="shared" si="6"/>
        <v>595</v>
      </c>
    </row>
    <row r="318" spans="1:9" ht="13.5" thickBot="1">
      <c r="A318" s="914" t="s">
        <v>229</v>
      </c>
      <c r="B318" s="915" t="s">
        <v>4</v>
      </c>
      <c r="C318" s="916" t="s">
        <v>4</v>
      </c>
      <c r="D318" s="917" t="s">
        <v>4</v>
      </c>
      <c r="E318" s="918" t="s">
        <v>4</v>
      </c>
      <c r="F318" s="919" t="s">
        <v>553</v>
      </c>
      <c r="G318" s="920">
        <f>G319+G324+G326</f>
        <v>0</v>
      </c>
      <c r="H318" s="921">
        <f>H319+H324+H327+H330+H333+H336+H339+H342+H345+H350+H353</f>
        <v>7966.21969</v>
      </c>
      <c r="I318" s="922">
        <f>G318+H318</f>
        <v>7966.21969</v>
      </c>
    </row>
    <row r="319" spans="1:9" s="689" customFormat="1" ht="12.75">
      <c r="A319" s="933" t="s">
        <v>229</v>
      </c>
      <c r="B319" s="934">
        <v>250030000</v>
      </c>
      <c r="C319" s="935" t="s">
        <v>4</v>
      </c>
      <c r="D319" s="935" t="s">
        <v>4</v>
      </c>
      <c r="E319" s="936" t="s">
        <v>4</v>
      </c>
      <c r="F319" s="923" t="s">
        <v>554</v>
      </c>
      <c r="G319" s="937">
        <f>SUM(G320:G323)</f>
        <v>0</v>
      </c>
      <c r="H319" s="925">
        <f>SUM(H320:H323)</f>
        <v>4946.15691</v>
      </c>
      <c r="I319" s="926">
        <f>G319+H319</f>
        <v>4946.15691</v>
      </c>
    </row>
    <row r="320" spans="1:9" s="689" customFormat="1" ht="12.75">
      <c r="A320" s="314"/>
      <c r="B320" s="138"/>
      <c r="C320" s="692">
        <v>3299</v>
      </c>
      <c r="D320" s="692">
        <v>5901</v>
      </c>
      <c r="E320" s="693">
        <v>32133030</v>
      </c>
      <c r="F320" s="694" t="s">
        <v>443</v>
      </c>
      <c r="G320" s="938">
        <v>0</v>
      </c>
      <c r="H320" s="939">
        <v>741.92354</v>
      </c>
      <c r="I320" s="940">
        <f>H320</f>
        <v>741.92354</v>
      </c>
    </row>
    <row r="321" spans="1:9" s="689" customFormat="1" ht="12.75">
      <c r="A321" s="314"/>
      <c r="B321" s="138"/>
      <c r="C321" s="692">
        <v>3299</v>
      </c>
      <c r="D321" s="692">
        <v>5901</v>
      </c>
      <c r="E321" s="693">
        <v>32533030</v>
      </c>
      <c r="F321" s="694" t="s">
        <v>443</v>
      </c>
      <c r="G321" s="938">
        <v>0</v>
      </c>
      <c r="H321" s="939">
        <v>4204.23337</v>
      </c>
      <c r="I321" s="940">
        <f>H321</f>
        <v>4204.23337</v>
      </c>
    </row>
    <row r="322" spans="1:9" s="689" customFormat="1" ht="12.75">
      <c r="A322" s="314"/>
      <c r="B322" s="138"/>
      <c r="C322" s="692">
        <v>3299</v>
      </c>
      <c r="D322" s="692">
        <v>6901</v>
      </c>
      <c r="E322" s="693">
        <v>32133926</v>
      </c>
      <c r="F322" s="694" t="s">
        <v>446</v>
      </c>
      <c r="G322" s="938">
        <v>0</v>
      </c>
      <c r="H322" s="939"/>
      <c r="I322" s="940">
        <f>H322</f>
        <v>0</v>
      </c>
    </row>
    <row r="323" spans="1:9" s="689" customFormat="1" ht="13.5" thickBot="1">
      <c r="A323" s="883"/>
      <c r="B323" s="151"/>
      <c r="C323" s="700">
        <v>3299</v>
      </c>
      <c r="D323" s="700">
        <v>6901</v>
      </c>
      <c r="E323" s="701">
        <v>32533926</v>
      </c>
      <c r="F323" s="702" t="s">
        <v>446</v>
      </c>
      <c r="G323" s="941">
        <v>0</v>
      </c>
      <c r="H323" s="942"/>
      <c r="I323" s="943">
        <f>H323</f>
        <v>0</v>
      </c>
    </row>
    <row r="324" spans="1:9" s="689" customFormat="1" ht="22.5">
      <c r="A324" s="773" t="s">
        <v>229</v>
      </c>
      <c r="B324" s="774" t="s">
        <v>555</v>
      </c>
      <c r="C324" s="775" t="s">
        <v>4</v>
      </c>
      <c r="D324" s="775" t="s">
        <v>4</v>
      </c>
      <c r="E324" s="776" t="s">
        <v>4</v>
      </c>
      <c r="F324" s="777" t="s">
        <v>556</v>
      </c>
      <c r="G324" s="761">
        <v>0</v>
      </c>
      <c r="H324" s="799">
        <v>296</v>
      </c>
      <c r="I324" s="762">
        <v>296</v>
      </c>
    </row>
    <row r="325" spans="1:9" s="689" customFormat="1" ht="12.75">
      <c r="A325" s="314"/>
      <c r="B325" s="140"/>
      <c r="C325" s="139">
        <v>3299</v>
      </c>
      <c r="D325" s="139">
        <v>5336</v>
      </c>
      <c r="E325" s="741" t="s">
        <v>499</v>
      </c>
      <c r="F325" s="742" t="s">
        <v>456</v>
      </c>
      <c r="G325" s="882">
        <v>0</v>
      </c>
      <c r="H325" s="426">
        <v>44</v>
      </c>
      <c r="I325" s="357">
        <v>44</v>
      </c>
    </row>
    <row r="326" spans="1:9" s="689" customFormat="1" ht="13.5" thickBot="1">
      <c r="A326" s="883"/>
      <c r="B326" s="153"/>
      <c r="C326" s="152">
        <v>3299</v>
      </c>
      <c r="D326" s="152">
        <v>5336</v>
      </c>
      <c r="E326" s="928" t="s">
        <v>501</v>
      </c>
      <c r="F326" s="944" t="s">
        <v>456</v>
      </c>
      <c r="G326" s="886">
        <v>0</v>
      </c>
      <c r="H326" s="458">
        <v>252</v>
      </c>
      <c r="I326" s="881">
        <v>252</v>
      </c>
    </row>
    <row r="327" spans="1:9" s="689" customFormat="1" ht="22.5">
      <c r="A327" s="773" t="s">
        <v>229</v>
      </c>
      <c r="B327" s="774" t="s">
        <v>557</v>
      </c>
      <c r="C327" s="775" t="s">
        <v>4</v>
      </c>
      <c r="D327" s="775" t="s">
        <v>4</v>
      </c>
      <c r="E327" s="776" t="s">
        <v>4</v>
      </c>
      <c r="F327" s="777" t="s">
        <v>558</v>
      </c>
      <c r="G327" s="761">
        <v>0</v>
      </c>
      <c r="H327" s="799">
        <v>314</v>
      </c>
      <c r="I327" s="762">
        <v>314</v>
      </c>
    </row>
    <row r="328" spans="1:9" s="689" customFormat="1" ht="12.75">
      <c r="A328" s="314"/>
      <c r="B328" s="140"/>
      <c r="C328" s="139">
        <v>3299</v>
      </c>
      <c r="D328" s="139">
        <v>5336</v>
      </c>
      <c r="E328" s="741" t="s">
        <v>499</v>
      </c>
      <c r="F328" s="742" t="s">
        <v>456</v>
      </c>
      <c r="G328" s="882">
        <v>0</v>
      </c>
      <c r="H328" s="426">
        <v>47</v>
      </c>
      <c r="I328" s="357">
        <v>47</v>
      </c>
    </row>
    <row r="329" spans="1:9" s="689" customFormat="1" ht="13.5" thickBot="1">
      <c r="A329" s="876"/>
      <c r="B329" s="545"/>
      <c r="C329" s="751">
        <v>3299</v>
      </c>
      <c r="D329" s="751">
        <v>5336</v>
      </c>
      <c r="E329" s="752" t="s">
        <v>501</v>
      </c>
      <c r="F329" s="753" t="s">
        <v>456</v>
      </c>
      <c r="G329" s="900">
        <v>0</v>
      </c>
      <c r="H329" s="443">
        <v>267</v>
      </c>
      <c r="I329" s="901">
        <v>267</v>
      </c>
    </row>
    <row r="330" spans="1:9" s="689" customFormat="1" ht="22.5">
      <c r="A330" s="773" t="s">
        <v>229</v>
      </c>
      <c r="B330" s="774" t="s">
        <v>559</v>
      </c>
      <c r="C330" s="775" t="s">
        <v>4</v>
      </c>
      <c r="D330" s="775" t="s">
        <v>4</v>
      </c>
      <c r="E330" s="776" t="s">
        <v>4</v>
      </c>
      <c r="F330" s="777" t="s">
        <v>560</v>
      </c>
      <c r="G330" s="761">
        <v>0</v>
      </c>
      <c r="H330" s="799">
        <v>157.06278</v>
      </c>
      <c r="I330" s="762">
        <f>H330</f>
        <v>157.06278</v>
      </c>
    </row>
    <row r="331" spans="1:9" s="689" customFormat="1" ht="12.75">
      <c r="A331" s="314"/>
      <c r="B331" s="140"/>
      <c r="C331" s="139">
        <v>3299</v>
      </c>
      <c r="D331" s="139">
        <v>5332</v>
      </c>
      <c r="E331" s="741" t="s">
        <v>499</v>
      </c>
      <c r="F331" s="742" t="s">
        <v>469</v>
      </c>
      <c r="G331" s="882">
        <v>0</v>
      </c>
      <c r="H331" s="696">
        <v>23.55942</v>
      </c>
      <c r="I331" s="945">
        <f>H331</f>
        <v>23.55942</v>
      </c>
    </row>
    <row r="332" spans="1:9" s="689" customFormat="1" ht="13.5" thickBot="1">
      <c r="A332" s="883"/>
      <c r="B332" s="153"/>
      <c r="C332" s="152">
        <v>3299</v>
      </c>
      <c r="D332" s="152">
        <v>5332</v>
      </c>
      <c r="E332" s="928" t="s">
        <v>501</v>
      </c>
      <c r="F332" s="944" t="s">
        <v>469</v>
      </c>
      <c r="G332" s="886">
        <v>0</v>
      </c>
      <c r="H332" s="704">
        <v>133.50336</v>
      </c>
      <c r="I332" s="946">
        <f>H332</f>
        <v>133.50336</v>
      </c>
    </row>
    <row r="333" spans="1:9" s="689" customFormat="1" ht="33.75">
      <c r="A333" s="773" t="s">
        <v>229</v>
      </c>
      <c r="B333" s="774" t="s">
        <v>561</v>
      </c>
      <c r="C333" s="775" t="s">
        <v>4</v>
      </c>
      <c r="D333" s="775" t="s">
        <v>4</v>
      </c>
      <c r="E333" s="776" t="s">
        <v>4</v>
      </c>
      <c r="F333" s="777" t="s">
        <v>562</v>
      </c>
      <c r="G333" s="761">
        <v>0</v>
      </c>
      <c r="H333" s="799">
        <v>207</v>
      </c>
      <c r="I333" s="762">
        <v>207</v>
      </c>
    </row>
    <row r="334" spans="1:9" s="689" customFormat="1" ht="12.75">
      <c r="A334" s="314"/>
      <c r="B334" s="140"/>
      <c r="C334" s="139">
        <v>3299</v>
      </c>
      <c r="D334" s="139">
        <v>5336</v>
      </c>
      <c r="E334" s="741" t="s">
        <v>499</v>
      </c>
      <c r="F334" s="742" t="s">
        <v>456</v>
      </c>
      <c r="G334" s="882">
        <v>0</v>
      </c>
      <c r="H334" s="426">
        <v>31</v>
      </c>
      <c r="I334" s="357">
        <v>31</v>
      </c>
    </row>
    <row r="335" spans="1:9" s="689" customFormat="1" ht="13.5" thickBot="1">
      <c r="A335" s="883"/>
      <c r="B335" s="153"/>
      <c r="C335" s="152">
        <v>3299</v>
      </c>
      <c r="D335" s="152">
        <v>5336</v>
      </c>
      <c r="E335" s="928" t="s">
        <v>501</v>
      </c>
      <c r="F335" s="944" t="s">
        <v>456</v>
      </c>
      <c r="G335" s="886">
        <v>0</v>
      </c>
      <c r="H335" s="458">
        <v>176</v>
      </c>
      <c r="I335" s="881">
        <v>176</v>
      </c>
    </row>
    <row r="336" spans="1:9" s="689" customFormat="1" ht="22.5">
      <c r="A336" s="773" t="s">
        <v>229</v>
      </c>
      <c r="B336" s="774" t="s">
        <v>563</v>
      </c>
      <c r="C336" s="775" t="s">
        <v>4</v>
      </c>
      <c r="D336" s="775" t="s">
        <v>4</v>
      </c>
      <c r="E336" s="776" t="s">
        <v>4</v>
      </c>
      <c r="F336" s="777" t="s">
        <v>564</v>
      </c>
      <c r="G336" s="761">
        <v>0</v>
      </c>
      <c r="H336" s="799">
        <v>382</v>
      </c>
      <c r="I336" s="762">
        <v>382</v>
      </c>
    </row>
    <row r="337" spans="1:9" s="689" customFormat="1" ht="22.5">
      <c r="A337" s="314"/>
      <c r="B337" s="140"/>
      <c r="C337" s="139">
        <v>3299</v>
      </c>
      <c r="D337" s="139">
        <v>5213</v>
      </c>
      <c r="E337" s="741" t="s">
        <v>499</v>
      </c>
      <c r="F337" s="742" t="s">
        <v>525</v>
      </c>
      <c r="G337" s="882">
        <v>0</v>
      </c>
      <c r="H337" s="426">
        <v>57</v>
      </c>
      <c r="I337" s="357">
        <v>57</v>
      </c>
    </row>
    <row r="338" spans="1:9" s="689" customFormat="1" ht="23.25" thickBot="1">
      <c r="A338" s="883"/>
      <c r="B338" s="153"/>
      <c r="C338" s="152">
        <v>3299</v>
      </c>
      <c r="D338" s="152">
        <v>5213</v>
      </c>
      <c r="E338" s="928" t="s">
        <v>501</v>
      </c>
      <c r="F338" s="944" t="s">
        <v>525</v>
      </c>
      <c r="G338" s="886">
        <v>0</v>
      </c>
      <c r="H338" s="458">
        <v>325</v>
      </c>
      <c r="I338" s="881">
        <v>325</v>
      </c>
    </row>
    <row r="339" spans="1:9" s="689" customFormat="1" ht="45">
      <c r="A339" s="773" t="s">
        <v>229</v>
      </c>
      <c r="B339" s="774" t="s">
        <v>565</v>
      </c>
      <c r="C339" s="775" t="s">
        <v>4</v>
      </c>
      <c r="D339" s="775" t="s">
        <v>4</v>
      </c>
      <c r="E339" s="776" t="s">
        <v>4</v>
      </c>
      <c r="F339" s="777" t="s">
        <v>566</v>
      </c>
      <c r="G339" s="761">
        <v>0</v>
      </c>
      <c r="H339" s="799">
        <v>337</v>
      </c>
      <c r="I339" s="762">
        <f aca="true" t="shared" si="7" ref="I339:I355">H339</f>
        <v>337</v>
      </c>
    </row>
    <row r="340" spans="1:9" s="689" customFormat="1" ht="12.75">
      <c r="A340" s="314"/>
      <c r="B340" s="140"/>
      <c r="C340" s="139">
        <v>3299</v>
      </c>
      <c r="D340" s="692">
        <v>5222</v>
      </c>
      <c r="E340" s="873" t="s">
        <v>499</v>
      </c>
      <c r="F340" s="694" t="s">
        <v>508</v>
      </c>
      <c r="G340" s="882">
        <v>0</v>
      </c>
      <c r="H340" s="426">
        <v>50</v>
      </c>
      <c r="I340" s="357">
        <f t="shared" si="7"/>
        <v>50</v>
      </c>
    </row>
    <row r="341" spans="1:9" s="689" customFormat="1" ht="13.5" thickBot="1">
      <c r="A341" s="883"/>
      <c r="B341" s="153"/>
      <c r="C341" s="152">
        <v>3299</v>
      </c>
      <c r="D341" s="700">
        <v>5222</v>
      </c>
      <c r="E341" s="884" t="s">
        <v>501</v>
      </c>
      <c r="F341" s="702" t="s">
        <v>508</v>
      </c>
      <c r="G341" s="886">
        <v>0</v>
      </c>
      <c r="H341" s="458">
        <v>287</v>
      </c>
      <c r="I341" s="881">
        <f t="shared" si="7"/>
        <v>287</v>
      </c>
    </row>
    <row r="342" spans="1:9" s="689" customFormat="1" ht="12.75">
      <c r="A342" s="773" t="s">
        <v>229</v>
      </c>
      <c r="B342" s="774" t="s">
        <v>567</v>
      </c>
      <c r="C342" s="775" t="s">
        <v>4</v>
      </c>
      <c r="D342" s="775" t="s">
        <v>4</v>
      </c>
      <c r="E342" s="776" t="s">
        <v>4</v>
      </c>
      <c r="F342" s="777" t="s">
        <v>568</v>
      </c>
      <c r="G342" s="761">
        <v>0</v>
      </c>
      <c r="H342" s="799">
        <v>400</v>
      </c>
      <c r="I342" s="762">
        <f t="shared" si="7"/>
        <v>400</v>
      </c>
    </row>
    <row r="343" spans="1:9" s="689" customFormat="1" ht="22.5">
      <c r="A343" s="314"/>
      <c r="B343" s="140"/>
      <c r="C343" s="139">
        <v>3299</v>
      </c>
      <c r="D343" s="692">
        <v>5213</v>
      </c>
      <c r="E343" s="873" t="s">
        <v>499</v>
      </c>
      <c r="F343" s="898" t="s">
        <v>525</v>
      </c>
      <c r="G343" s="882">
        <v>0</v>
      </c>
      <c r="H343" s="426">
        <v>60</v>
      </c>
      <c r="I343" s="357">
        <f t="shared" si="7"/>
        <v>60</v>
      </c>
    </row>
    <row r="344" spans="1:9" s="689" customFormat="1" ht="23.25" thickBot="1">
      <c r="A344" s="883"/>
      <c r="B344" s="153"/>
      <c r="C344" s="152">
        <v>3299</v>
      </c>
      <c r="D344" s="700">
        <v>5213</v>
      </c>
      <c r="E344" s="884" t="s">
        <v>501</v>
      </c>
      <c r="F344" s="902" t="s">
        <v>525</v>
      </c>
      <c r="G344" s="886">
        <v>0</v>
      </c>
      <c r="H344" s="458">
        <v>340</v>
      </c>
      <c r="I344" s="881">
        <f t="shared" si="7"/>
        <v>340</v>
      </c>
    </row>
    <row r="345" spans="1:9" s="689" customFormat="1" ht="22.5">
      <c r="A345" s="773" t="s">
        <v>229</v>
      </c>
      <c r="B345" s="774" t="s">
        <v>569</v>
      </c>
      <c r="C345" s="775" t="s">
        <v>4</v>
      </c>
      <c r="D345" s="775" t="s">
        <v>4</v>
      </c>
      <c r="E345" s="776" t="s">
        <v>4</v>
      </c>
      <c r="F345" s="777" t="s">
        <v>570</v>
      </c>
      <c r="G345" s="761">
        <v>0</v>
      </c>
      <c r="H345" s="799">
        <f>H346+H347</f>
        <v>200</v>
      </c>
      <c r="I345" s="762">
        <f t="shared" si="7"/>
        <v>200</v>
      </c>
    </row>
    <row r="346" spans="1:9" s="689" customFormat="1" ht="12.75">
      <c r="A346" s="314"/>
      <c r="B346" s="140"/>
      <c r="C346" s="139">
        <v>3299</v>
      </c>
      <c r="D346" s="692">
        <v>5321</v>
      </c>
      <c r="E346" s="873" t="s">
        <v>499</v>
      </c>
      <c r="F346" s="694" t="s">
        <v>530</v>
      </c>
      <c r="G346" s="882">
        <v>0</v>
      </c>
      <c r="H346" s="426">
        <v>30</v>
      </c>
      <c r="I346" s="357">
        <f t="shared" si="7"/>
        <v>30</v>
      </c>
    </row>
    <row r="347" spans="1:9" s="689" customFormat="1" ht="12.75">
      <c r="A347" s="314"/>
      <c r="B347" s="140"/>
      <c r="C347" s="139">
        <v>3299</v>
      </c>
      <c r="D347" s="692">
        <v>5321</v>
      </c>
      <c r="E347" s="873" t="s">
        <v>501</v>
      </c>
      <c r="F347" s="694" t="s">
        <v>530</v>
      </c>
      <c r="G347" s="882">
        <v>0</v>
      </c>
      <c r="H347" s="426">
        <v>170</v>
      </c>
      <c r="I347" s="357">
        <f t="shared" si="7"/>
        <v>170</v>
      </c>
    </row>
    <row r="348" spans="1:9" s="689" customFormat="1" ht="12.75">
      <c r="A348" s="314"/>
      <c r="B348" s="140"/>
      <c r="C348" s="143">
        <v>3299</v>
      </c>
      <c r="D348" s="909">
        <v>6341</v>
      </c>
      <c r="E348" s="910" t="s">
        <v>512</v>
      </c>
      <c r="F348" s="911" t="s">
        <v>571</v>
      </c>
      <c r="G348" s="882">
        <v>0</v>
      </c>
      <c r="H348" s="426"/>
      <c r="I348" s="357">
        <f t="shared" si="7"/>
        <v>0</v>
      </c>
    </row>
    <row r="349" spans="1:9" s="689" customFormat="1" ht="13.5" thickBot="1">
      <c r="A349" s="947"/>
      <c r="B349" s="948"/>
      <c r="C349" s="912">
        <v>3299</v>
      </c>
      <c r="D349" s="913">
        <v>6341</v>
      </c>
      <c r="E349" s="891" t="s">
        <v>445</v>
      </c>
      <c r="F349" s="949" t="s">
        <v>571</v>
      </c>
      <c r="G349" s="886">
        <v>0</v>
      </c>
      <c r="H349" s="458"/>
      <c r="I349" s="881">
        <f t="shared" si="7"/>
        <v>0</v>
      </c>
    </row>
    <row r="350" spans="1:9" s="689" customFormat="1" ht="22.5">
      <c r="A350" s="773" t="s">
        <v>229</v>
      </c>
      <c r="B350" s="774" t="s">
        <v>572</v>
      </c>
      <c r="C350" s="775" t="s">
        <v>4</v>
      </c>
      <c r="D350" s="775" t="s">
        <v>4</v>
      </c>
      <c r="E350" s="776" t="s">
        <v>4</v>
      </c>
      <c r="F350" s="777" t="s">
        <v>573</v>
      </c>
      <c r="G350" s="761">
        <v>0</v>
      </c>
      <c r="H350" s="799">
        <v>365</v>
      </c>
      <c r="I350" s="762">
        <f t="shared" si="7"/>
        <v>365</v>
      </c>
    </row>
    <row r="351" spans="1:9" s="689" customFormat="1" ht="22.5">
      <c r="A351" s="314"/>
      <c r="B351" s="140"/>
      <c r="C351" s="139">
        <v>3299</v>
      </c>
      <c r="D351" s="692">
        <v>5213</v>
      </c>
      <c r="E351" s="873" t="s">
        <v>499</v>
      </c>
      <c r="F351" s="898" t="s">
        <v>525</v>
      </c>
      <c r="G351" s="875">
        <v>0</v>
      </c>
      <c r="H351" s="426">
        <v>55</v>
      </c>
      <c r="I351" s="357">
        <f t="shared" si="7"/>
        <v>55</v>
      </c>
    </row>
    <row r="352" spans="1:9" s="689" customFormat="1" ht="23.25" thickBot="1">
      <c r="A352" s="876"/>
      <c r="B352" s="545"/>
      <c r="C352" s="751">
        <v>3299</v>
      </c>
      <c r="D352" s="877">
        <v>5213</v>
      </c>
      <c r="E352" s="878" t="s">
        <v>501</v>
      </c>
      <c r="F352" s="899" t="s">
        <v>525</v>
      </c>
      <c r="G352" s="880">
        <v>0</v>
      </c>
      <c r="H352" s="458">
        <v>310</v>
      </c>
      <c r="I352" s="881">
        <f t="shared" si="7"/>
        <v>310</v>
      </c>
    </row>
    <row r="353" spans="1:9" s="689" customFormat="1" ht="12.75">
      <c r="A353" s="773" t="s">
        <v>229</v>
      </c>
      <c r="B353" s="774" t="s">
        <v>574</v>
      </c>
      <c r="C353" s="775" t="s">
        <v>4</v>
      </c>
      <c r="D353" s="775" t="s">
        <v>4</v>
      </c>
      <c r="E353" s="776" t="s">
        <v>4</v>
      </c>
      <c r="F353" s="777" t="s">
        <v>575</v>
      </c>
      <c r="G353" s="761">
        <v>0</v>
      </c>
      <c r="H353" s="799">
        <v>362</v>
      </c>
      <c r="I353" s="762">
        <f t="shared" si="7"/>
        <v>362</v>
      </c>
    </row>
    <row r="354" spans="1:9" s="689" customFormat="1" ht="12.75">
      <c r="A354" s="314"/>
      <c r="B354" s="140"/>
      <c r="C354" s="139">
        <v>3299</v>
      </c>
      <c r="D354" s="692">
        <v>5336</v>
      </c>
      <c r="E354" s="873" t="s">
        <v>499</v>
      </c>
      <c r="F354" s="874" t="s">
        <v>456</v>
      </c>
      <c r="G354" s="882">
        <v>0</v>
      </c>
      <c r="H354" s="426">
        <v>54</v>
      </c>
      <c r="I354" s="357">
        <f t="shared" si="7"/>
        <v>54</v>
      </c>
    </row>
    <row r="355" spans="1:9" s="689" customFormat="1" ht="13.5" thickBot="1">
      <c r="A355" s="883"/>
      <c r="B355" s="153"/>
      <c r="C355" s="152">
        <v>3299</v>
      </c>
      <c r="D355" s="700">
        <v>5336</v>
      </c>
      <c r="E355" s="884" t="s">
        <v>501</v>
      </c>
      <c r="F355" s="885" t="s">
        <v>456</v>
      </c>
      <c r="G355" s="886">
        <v>0</v>
      </c>
      <c r="H355" s="458">
        <v>308</v>
      </c>
      <c r="I355" s="881">
        <f t="shared" si="7"/>
        <v>308</v>
      </c>
    </row>
    <row r="356" spans="1:9" ht="12.75">
      <c r="A356" s="210" t="s">
        <v>229</v>
      </c>
      <c r="B356" s="950" t="s">
        <v>4</v>
      </c>
      <c r="C356" s="212" t="s">
        <v>4</v>
      </c>
      <c r="D356" s="212" t="s">
        <v>4</v>
      </c>
      <c r="E356" s="951"/>
      <c r="F356" s="952" t="s">
        <v>576</v>
      </c>
      <c r="G356" s="953">
        <f>G357+G359+G369+G376</f>
        <v>4200</v>
      </c>
      <c r="H356" s="215">
        <f>H357+H359+H369+H376</f>
        <v>1884.43514</v>
      </c>
      <c r="I356" s="216">
        <f aca="true" t="shared" si="8" ref="I356:I376">G356+H356</f>
        <v>6084.43514</v>
      </c>
    </row>
    <row r="357" spans="1:9" ht="12.75">
      <c r="A357" s="763" t="s">
        <v>229</v>
      </c>
      <c r="B357" s="764" t="s">
        <v>577</v>
      </c>
      <c r="C357" s="954" t="s">
        <v>4</v>
      </c>
      <c r="D357" s="954" t="s">
        <v>4</v>
      </c>
      <c r="E357" s="955" t="s">
        <v>4</v>
      </c>
      <c r="F357" s="956" t="s">
        <v>578</v>
      </c>
      <c r="G357" s="957">
        <f>SUM(G358:G358)</f>
        <v>0</v>
      </c>
      <c r="H357" s="958">
        <v>46.58162</v>
      </c>
      <c r="I357" s="959">
        <f t="shared" si="8"/>
        <v>46.58162</v>
      </c>
    </row>
    <row r="358" spans="1:9" s="689" customFormat="1" ht="12.75">
      <c r="A358" s="887"/>
      <c r="B358" s="960"/>
      <c r="C358" s="692">
        <v>6310</v>
      </c>
      <c r="D358" s="692">
        <v>5163</v>
      </c>
      <c r="E358" s="961" t="s">
        <v>15</v>
      </c>
      <c r="F358" s="694" t="s">
        <v>82</v>
      </c>
      <c r="G358" s="882">
        <v>0</v>
      </c>
      <c r="H358" s="696">
        <v>46.58162</v>
      </c>
      <c r="I358" s="357">
        <f t="shared" si="8"/>
        <v>46.58162</v>
      </c>
    </row>
    <row r="359" spans="1:9" ht="12.75">
      <c r="A359" s="763" t="s">
        <v>229</v>
      </c>
      <c r="B359" s="764" t="s">
        <v>579</v>
      </c>
      <c r="C359" s="954" t="s">
        <v>4</v>
      </c>
      <c r="D359" s="954" t="s">
        <v>4</v>
      </c>
      <c r="E359" s="955" t="s">
        <v>4</v>
      </c>
      <c r="F359" s="956" t="s">
        <v>580</v>
      </c>
      <c r="G359" s="957">
        <f>SUM(G360:G366)</f>
        <v>4200</v>
      </c>
      <c r="H359" s="962">
        <v>1795</v>
      </c>
      <c r="I359" s="959">
        <f t="shared" si="8"/>
        <v>5995</v>
      </c>
    </row>
    <row r="360" spans="1:9" ht="12.75">
      <c r="A360" s="963"/>
      <c r="B360" s="964"/>
      <c r="C360" s="965" t="s">
        <v>418</v>
      </c>
      <c r="D360" s="521" t="s">
        <v>581</v>
      </c>
      <c r="E360" s="522" t="s">
        <v>15</v>
      </c>
      <c r="F360" s="966" t="s">
        <v>216</v>
      </c>
      <c r="G360" s="524">
        <v>3032</v>
      </c>
      <c r="H360" s="556">
        <v>1031.58</v>
      </c>
      <c r="I360" s="967">
        <f t="shared" si="8"/>
        <v>4063.58</v>
      </c>
    </row>
    <row r="361" spans="1:9" ht="12.75">
      <c r="A361" s="963"/>
      <c r="B361" s="964"/>
      <c r="C361" s="968" t="s">
        <v>418</v>
      </c>
      <c r="D361" s="969">
        <v>5031</v>
      </c>
      <c r="E361" s="522" t="s">
        <v>15</v>
      </c>
      <c r="F361" s="970" t="s">
        <v>582</v>
      </c>
      <c r="G361" s="971">
        <v>680</v>
      </c>
      <c r="H361" s="556">
        <v>390.75</v>
      </c>
      <c r="I361" s="640">
        <f t="shared" si="8"/>
        <v>1070.75</v>
      </c>
    </row>
    <row r="362" spans="1:9" s="689" customFormat="1" ht="12.75">
      <c r="A362" s="887"/>
      <c r="B362" s="960"/>
      <c r="C362" s="521" t="s">
        <v>418</v>
      </c>
      <c r="D362" s="972">
        <v>5032</v>
      </c>
      <c r="E362" s="522" t="s">
        <v>15</v>
      </c>
      <c r="F362" s="973" t="s">
        <v>583</v>
      </c>
      <c r="G362" s="971">
        <v>280</v>
      </c>
      <c r="H362" s="426">
        <v>140.67</v>
      </c>
      <c r="I362" s="640">
        <f t="shared" si="8"/>
        <v>420.66999999999996</v>
      </c>
    </row>
    <row r="363" spans="1:9" s="689" customFormat="1" ht="12.75">
      <c r="A363" s="887"/>
      <c r="B363" s="960"/>
      <c r="C363" s="974" t="s">
        <v>358</v>
      </c>
      <c r="D363" s="975">
        <v>5163</v>
      </c>
      <c r="E363" s="976" t="s">
        <v>15</v>
      </c>
      <c r="F363" s="977" t="s">
        <v>10</v>
      </c>
      <c r="G363" s="978">
        <v>20</v>
      </c>
      <c r="H363" s="979">
        <v>-20</v>
      </c>
      <c r="I363" s="980">
        <v>0</v>
      </c>
    </row>
    <row r="364" spans="1:9" s="689" customFormat="1" ht="12.75">
      <c r="A364" s="887"/>
      <c r="B364" s="960"/>
      <c r="C364" s="521" t="s">
        <v>358</v>
      </c>
      <c r="D364" s="972">
        <v>5163</v>
      </c>
      <c r="E364" s="981" t="s">
        <v>584</v>
      </c>
      <c r="F364" s="973" t="s">
        <v>10</v>
      </c>
      <c r="G364" s="971">
        <v>0</v>
      </c>
      <c r="H364" s="426">
        <v>7.5</v>
      </c>
      <c r="I364" s="640">
        <f t="shared" si="8"/>
        <v>7.5</v>
      </c>
    </row>
    <row r="365" spans="1:9" s="689" customFormat="1" ht="12.75">
      <c r="A365" s="887"/>
      <c r="B365" s="960"/>
      <c r="C365" s="521" t="s">
        <v>358</v>
      </c>
      <c r="D365" s="972">
        <v>5163</v>
      </c>
      <c r="E365" s="981" t="s">
        <v>585</v>
      </c>
      <c r="F365" s="973" t="s">
        <v>10</v>
      </c>
      <c r="G365" s="971">
        <v>0</v>
      </c>
      <c r="H365" s="426">
        <v>42.5</v>
      </c>
      <c r="I365" s="640">
        <f>G365+H365</f>
        <v>42.5</v>
      </c>
    </row>
    <row r="366" spans="1:9" s="689" customFormat="1" ht="12.75">
      <c r="A366" s="887"/>
      <c r="B366" s="960"/>
      <c r="C366" s="521" t="s">
        <v>418</v>
      </c>
      <c r="D366" s="972">
        <v>5021</v>
      </c>
      <c r="E366" s="600" t="s">
        <v>15</v>
      </c>
      <c r="F366" s="973" t="s">
        <v>586</v>
      </c>
      <c r="G366" s="971">
        <v>188</v>
      </c>
      <c r="H366" s="426">
        <v>82</v>
      </c>
      <c r="I366" s="640">
        <f t="shared" si="8"/>
        <v>270</v>
      </c>
    </row>
    <row r="367" spans="1:9" s="689" customFormat="1" ht="12.75">
      <c r="A367" s="982"/>
      <c r="B367" s="983"/>
      <c r="C367" s="968" t="s">
        <v>418</v>
      </c>
      <c r="D367" s="969">
        <v>5167</v>
      </c>
      <c r="E367" s="981" t="s">
        <v>584</v>
      </c>
      <c r="F367" s="970" t="s">
        <v>587</v>
      </c>
      <c r="G367" s="984">
        <v>0</v>
      </c>
      <c r="H367" s="453">
        <v>18</v>
      </c>
      <c r="I367" s="985">
        <f t="shared" si="8"/>
        <v>18</v>
      </c>
    </row>
    <row r="368" spans="1:9" s="689" customFormat="1" ht="12.75">
      <c r="A368" s="982"/>
      <c r="B368" s="983"/>
      <c r="C368" s="968" t="s">
        <v>418</v>
      </c>
      <c r="D368" s="969">
        <v>5167</v>
      </c>
      <c r="E368" s="981" t="s">
        <v>585</v>
      </c>
      <c r="F368" s="970" t="s">
        <v>587</v>
      </c>
      <c r="G368" s="984">
        <v>0</v>
      </c>
      <c r="H368" s="453">
        <v>102</v>
      </c>
      <c r="I368" s="985">
        <f>H368</f>
        <v>102</v>
      </c>
    </row>
    <row r="369" spans="1:9" ht="12.75">
      <c r="A369" s="986" t="s">
        <v>229</v>
      </c>
      <c r="B369" s="987" t="s">
        <v>588</v>
      </c>
      <c r="C369" s="988" t="s">
        <v>4</v>
      </c>
      <c r="D369" s="988" t="s">
        <v>4</v>
      </c>
      <c r="E369" s="989" t="s">
        <v>4</v>
      </c>
      <c r="F369" s="990" t="s">
        <v>589</v>
      </c>
      <c r="G369" s="991">
        <f>SUM(G370:G375)</f>
        <v>0</v>
      </c>
      <c r="H369" s="925">
        <v>42.85352</v>
      </c>
      <c r="I369" s="992">
        <f t="shared" si="8"/>
        <v>42.85352</v>
      </c>
    </row>
    <row r="370" spans="1:9" ht="12.75">
      <c r="A370" s="963"/>
      <c r="B370" s="964"/>
      <c r="C370" s="553">
        <v>3639</v>
      </c>
      <c r="D370" s="553">
        <v>5139</v>
      </c>
      <c r="E370" s="993">
        <v>32133007</v>
      </c>
      <c r="F370" s="994" t="s">
        <v>357</v>
      </c>
      <c r="G370" s="995">
        <v>0</v>
      </c>
      <c r="H370" s="996">
        <v>1.17803</v>
      </c>
      <c r="I370" s="997">
        <f t="shared" si="8"/>
        <v>1.17803</v>
      </c>
    </row>
    <row r="371" spans="1:9" ht="12.75">
      <c r="A371" s="963"/>
      <c r="B371" s="964"/>
      <c r="C371" s="553">
        <v>3639</v>
      </c>
      <c r="D371" s="553">
        <v>5139</v>
      </c>
      <c r="E371" s="993">
        <v>32533007</v>
      </c>
      <c r="F371" s="994" t="s">
        <v>357</v>
      </c>
      <c r="G371" s="995">
        <v>0</v>
      </c>
      <c r="H371" s="996">
        <v>6.67549</v>
      </c>
      <c r="I371" s="997">
        <f t="shared" si="8"/>
        <v>6.67549</v>
      </c>
    </row>
    <row r="372" spans="1:9" ht="12.75">
      <c r="A372" s="963"/>
      <c r="B372" s="964"/>
      <c r="C372" s="553">
        <v>3639</v>
      </c>
      <c r="D372" s="553">
        <v>5169</v>
      </c>
      <c r="E372" s="993">
        <v>32133007</v>
      </c>
      <c r="F372" s="994" t="s">
        <v>78</v>
      </c>
      <c r="G372" s="995">
        <v>0</v>
      </c>
      <c r="H372" s="556">
        <v>4.5</v>
      </c>
      <c r="I372" s="997">
        <f t="shared" si="8"/>
        <v>4.5</v>
      </c>
    </row>
    <row r="373" spans="1:9" ht="12.75">
      <c r="A373" s="963"/>
      <c r="B373" s="964"/>
      <c r="C373" s="553">
        <v>3639</v>
      </c>
      <c r="D373" s="553">
        <v>5169</v>
      </c>
      <c r="E373" s="993">
        <v>32533007</v>
      </c>
      <c r="F373" s="994" t="s">
        <v>78</v>
      </c>
      <c r="G373" s="995">
        <v>0</v>
      </c>
      <c r="H373" s="556">
        <v>25.5</v>
      </c>
      <c r="I373" s="997">
        <f t="shared" si="8"/>
        <v>25.5</v>
      </c>
    </row>
    <row r="374" spans="1:9" s="689" customFormat="1" ht="12.75">
      <c r="A374" s="887"/>
      <c r="B374" s="960"/>
      <c r="C374" s="692">
        <v>3639</v>
      </c>
      <c r="D374" s="692">
        <v>5175</v>
      </c>
      <c r="E374" s="693">
        <v>32133007</v>
      </c>
      <c r="F374" s="694" t="s">
        <v>80</v>
      </c>
      <c r="G374" s="882">
        <v>0</v>
      </c>
      <c r="H374" s="426">
        <v>0.75</v>
      </c>
      <c r="I374" s="945">
        <f t="shared" si="8"/>
        <v>0.75</v>
      </c>
    </row>
    <row r="375" spans="1:9" s="689" customFormat="1" ht="12.75">
      <c r="A375" s="887"/>
      <c r="B375" s="960"/>
      <c r="C375" s="692">
        <v>3639</v>
      </c>
      <c r="D375" s="692">
        <v>5175</v>
      </c>
      <c r="E375" s="693">
        <v>32533007</v>
      </c>
      <c r="F375" s="694" t="s">
        <v>80</v>
      </c>
      <c r="G375" s="882">
        <v>0</v>
      </c>
      <c r="H375" s="426">
        <v>4.25</v>
      </c>
      <c r="I375" s="945">
        <f t="shared" si="8"/>
        <v>4.25</v>
      </c>
    </row>
    <row r="376" spans="1:9" ht="12.75">
      <c r="A376" s="763" t="s">
        <v>229</v>
      </c>
      <c r="B376" s="764" t="s">
        <v>590</v>
      </c>
      <c r="C376" s="954" t="s">
        <v>4</v>
      </c>
      <c r="D376" s="954" t="s">
        <v>4</v>
      </c>
      <c r="E376" s="955" t="s">
        <v>4</v>
      </c>
      <c r="F376" s="956" t="s">
        <v>591</v>
      </c>
      <c r="G376" s="957">
        <f>SUM(G377:G377)</f>
        <v>0</v>
      </c>
      <c r="H376" s="962">
        <v>0</v>
      </c>
      <c r="I376" s="959">
        <f t="shared" si="8"/>
        <v>0</v>
      </c>
    </row>
    <row r="377" spans="1:9" ht="13.5" thickBot="1">
      <c r="A377" s="998"/>
      <c r="B377" s="999"/>
      <c r="C377" s="559"/>
      <c r="D377" s="559"/>
      <c r="E377" s="1000"/>
      <c r="F377" s="1001" t="s">
        <v>592</v>
      </c>
      <c r="G377" s="1002">
        <v>0</v>
      </c>
      <c r="H377" s="1003">
        <v>0</v>
      </c>
      <c r="I377" s="1004">
        <f>G377+H377</f>
        <v>0</v>
      </c>
    </row>
  </sheetData>
  <sheetProtection/>
  <mergeCells count="4">
    <mergeCell ref="H1:I1"/>
    <mergeCell ref="A2:I2"/>
    <mergeCell ref="A4:I4"/>
    <mergeCell ref="A6:I6"/>
  </mergeCells>
  <printOptions horizontalCentered="1"/>
  <pageMargins left="0.07874015748031496" right="0.07874015748031496" top="0.3937007874015748" bottom="0.3937007874015748" header="0.5118110236220472" footer="0.5118110236220472"/>
  <pageSetup horizontalDpi="600" verticalDpi="600" orientation="portrait" paperSize="9" scale="95" r:id="rId1"/>
  <rowBreaks count="6" manualBreakCount="6">
    <brk id="60" max="255" man="1"/>
    <brk id="108" max="255" man="1"/>
    <brk id="153" max="255" man="1"/>
    <brk id="224" max="255" man="1"/>
    <brk id="259" max="255" man="1"/>
    <brk id="3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I25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3.140625" style="14" customWidth="1"/>
    <col min="2" max="2" width="8.7109375" style="14" bestFit="1" customWidth="1"/>
    <col min="3" max="4" width="4.7109375" style="14" customWidth="1"/>
    <col min="5" max="5" width="7.8515625" style="14" customWidth="1"/>
    <col min="6" max="6" width="38.8515625" style="14" customWidth="1"/>
    <col min="7" max="7" width="6.8515625" style="238" bestFit="1" customWidth="1"/>
    <col min="8" max="8" width="11.00390625" style="14" customWidth="1"/>
    <col min="9" max="9" width="11.140625" style="14" customWidth="1"/>
    <col min="10" max="16384" width="9.140625" style="14" customWidth="1"/>
  </cols>
  <sheetData>
    <row r="1" spans="1:9" ht="12.75">
      <c r="A1" s="188"/>
      <c r="B1" s="189"/>
      <c r="C1" s="188"/>
      <c r="D1" s="188"/>
      <c r="E1" s="188"/>
      <c r="F1" s="188"/>
      <c r="G1" s="188"/>
      <c r="H1" s="190"/>
      <c r="I1" s="1094" t="s">
        <v>625</v>
      </c>
    </row>
    <row r="2" spans="1:9" ht="18">
      <c r="A2" s="1126" t="s">
        <v>39</v>
      </c>
      <c r="B2" s="1127"/>
      <c r="C2" s="1127"/>
      <c r="D2" s="1127"/>
      <c r="E2" s="1127"/>
      <c r="F2" s="1127"/>
      <c r="G2" s="1127"/>
      <c r="H2" s="1127"/>
      <c r="I2" s="1127"/>
    </row>
    <row r="3" spans="1:9" ht="15">
      <c r="A3" s="191"/>
      <c r="B3" s="191"/>
      <c r="C3" s="191"/>
      <c r="D3" s="191"/>
      <c r="E3" s="191"/>
      <c r="F3" s="191"/>
      <c r="G3" s="191"/>
      <c r="H3" s="192"/>
      <c r="I3" s="193"/>
    </row>
    <row r="4" spans="1:9" ht="15.75">
      <c r="A4" s="1128" t="s">
        <v>173</v>
      </c>
      <c r="B4" s="1128"/>
      <c r="C4" s="1128"/>
      <c r="D4" s="1128"/>
      <c r="E4" s="1128"/>
      <c r="F4" s="1128"/>
      <c r="G4" s="1128"/>
      <c r="H4" s="1128"/>
      <c r="I4" s="1128"/>
    </row>
    <row r="5" spans="1:9" ht="12.75">
      <c r="A5" s="194"/>
      <c r="B5" s="195"/>
      <c r="C5" s="196"/>
      <c r="D5" s="195"/>
      <c r="E5" s="195"/>
      <c r="F5" s="195"/>
      <c r="G5" s="197"/>
      <c r="H5" s="198"/>
      <c r="I5" s="199"/>
    </row>
    <row r="6" spans="1:9" ht="12.75" customHeight="1">
      <c r="A6" s="1129" t="s">
        <v>191</v>
      </c>
      <c r="B6" s="1129"/>
      <c r="C6" s="1129"/>
      <c r="D6" s="1129"/>
      <c r="E6" s="1129"/>
      <c r="F6" s="1129"/>
      <c r="G6" s="1129"/>
      <c r="H6" s="1129"/>
      <c r="I6" s="1129"/>
    </row>
    <row r="7" spans="1:9" ht="12.75" customHeight="1">
      <c r="A7" s="200"/>
      <c r="B7" s="200"/>
      <c r="C7" s="200"/>
      <c r="D7" s="200"/>
      <c r="E7" s="200"/>
      <c r="F7" s="200"/>
      <c r="G7" s="200"/>
      <c r="H7" s="200"/>
      <c r="I7" s="200"/>
    </row>
    <row r="8" spans="1:9" ht="12.75" customHeight="1" thickBot="1">
      <c r="A8" s="201"/>
      <c r="B8" s="201"/>
      <c r="C8" s="201"/>
      <c r="D8" s="201"/>
      <c r="E8" s="201"/>
      <c r="F8" s="201"/>
      <c r="G8" s="202"/>
      <c r="H8" s="203"/>
      <c r="I8" s="204" t="s">
        <v>103</v>
      </c>
    </row>
    <row r="9" spans="1:9" ht="21" customHeight="1">
      <c r="A9" s="205" t="s">
        <v>11</v>
      </c>
      <c r="B9" s="206" t="s">
        <v>192</v>
      </c>
      <c r="C9" s="207" t="s">
        <v>0</v>
      </c>
      <c r="D9" s="207" t="s">
        <v>13</v>
      </c>
      <c r="E9" s="207" t="s">
        <v>193</v>
      </c>
      <c r="F9" s="207" t="s">
        <v>194</v>
      </c>
      <c r="G9" s="208" t="s">
        <v>1</v>
      </c>
      <c r="H9" s="208" t="s">
        <v>40</v>
      </c>
      <c r="I9" s="209" t="s">
        <v>195</v>
      </c>
    </row>
    <row r="10" spans="1:9" ht="12.75" customHeight="1">
      <c r="A10" s="210" t="s">
        <v>4</v>
      </c>
      <c r="B10" s="211" t="s">
        <v>4</v>
      </c>
      <c r="C10" s="212" t="s">
        <v>4</v>
      </c>
      <c r="D10" s="212" t="s">
        <v>4</v>
      </c>
      <c r="E10" s="212" t="s">
        <v>4</v>
      </c>
      <c r="F10" s="213" t="s">
        <v>196</v>
      </c>
      <c r="G10" s="214">
        <f>SUM(G11+G13+G16+G18)</f>
        <v>0</v>
      </c>
      <c r="H10" s="215">
        <f>SUM(H11+H13+H16+H18)</f>
        <v>13595.67856</v>
      </c>
      <c r="I10" s="216">
        <f>G10+H10</f>
        <v>13595.67856</v>
      </c>
    </row>
    <row r="11" spans="1:9" ht="12.75" customHeight="1">
      <c r="A11" s="217" t="s">
        <v>3</v>
      </c>
      <c r="B11" s="218">
        <v>300010000</v>
      </c>
      <c r="C11" s="219" t="s">
        <v>4</v>
      </c>
      <c r="D11" s="219" t="s">
        <v>4</v>
      </c>
      <c r="E11" s="219" t="s">
        <v>4</v>
      </c>
      <c r="F11" s="220" t="s">
        <v>197</v>
      </c>
      <c r="G11" s="221">
        <f>G12</f>
        <v>0</v>
      </c>
      <c r="H11" s="222">
        <f>SUM(H12)</f>
        <v>12595.67856</v>
      </c>
      <c r="I11" s="223">
        <f aca="true" t="shared" si="0" ref="I11:I19">G11+H11</f>
        <v>12595.67856</v>
      </c>
    </row>
    <row r="12" spans="1:9" ht="12.75" customHeight="1">
      <c r="A12" s="224"/>
      <c r="B12" s="225"/>
      <c r="C12" s="226">
        <v>6409</v>
      </c>
      <c r="D12" s="226">
        <v>5901</v>
      </c>
      <c r="E12" s="227" t="s">
        <v>15</v>
      </c>
      <c r="F12" s="228" t="s">
        <v>97</v>
      </c>
      <c r="G12" s="84">
        <v>0</v>
      </c>
      <c r="H12" s="229">
        <v>12595.67856</v>
      </c>
      <c r="I12" s="230">
        <f t="shared" si="0"/>
        <v>12595.67856</v>
      </c>
    </row>
    <row r="13" spans="1:9" ht="12.75" customHeight="1">
      <c r="A13" s="217" t="s">
        <v>3</v>
      </c>
      <c r="B13" s="218">
        <v>300020000</v>
      </c>
      <c r="C13" s="219" t="s">
        <v>4</v>
      </c>
      <c r="D13" s="219" t="s">
        <v>4</v>
      </c>
      <c r="E13" s="219" t="s">
        <v>4</v>
      </c>
      <c r="F13" s="220" t="s">
        <v>198</v>
      </c>
      <c r="G13" s="221">
        <f>SUM(G14:G15)</f>
        <v>0</v>
      </c>
      <c r="H13" s="221">
        <f>SUM(H14:H15)</f>
        <v>500</v>
      </c>
      <c r="I13" s="223">
        <f t="shared" si="0"/>
        <v>500</v>
      </c>
    </row>
    <row r="14" spans="1:9" ht="12.75" customHeight="1">
      <c r="A14" s="224"/>
      <c r="B14" s="225"/>
      <c r="C14" s="226">
        <v>6310</v>
      </c>
      <c r="D14" s="226">
        <v>5142</v>
      </c>
      <c r="E14" s="227" t="s">
        <v>15</v>
      </c>
      <c r="F14" s="228" t="s">
        <v>199</v>
      </c>
      <c r="G14" s="84">
        <v>0</v>
      </c>
      <c r="H14" s="84">
        <v>450</v>
      </c>
      <c r="I14" s="116">
        <f t="shared" si="0"/>
        <v>450</v>
      </c>
    </row>
    <row r="15" spans="1:9" ht="12.75" customHeight="1">
      <c r="A15" s="224"/>
      <c r="B15" s="225"/>
      <c r="C15" s="226">
        <v>6310</v>
      </c>
      <c r="D15" s="226">
        <v>5163</v>
      </c>
      <c r="E15" s="227" t="s">
        <v>15</v>
      </c>
      <c r="F15" s="228" t="s">
        <v>82</v>
      </c>
      <c r="G15" s="84">
        <v>0</v>
      </c>
      <c r="H15" s="84">
        <v>50</v>
      </c>
      <c r="I15" s="116">
        <f t="shared" si="0"/>
        <v>50</v>
      </c>
    </row>
    <row r="16" spans="1:9" ht="12.75" customHeight="1">
      <c r="A16" s="217" t="s">
        <v>3</v>
      </c>
      <c r="B16" s="218">
        <v>300030000</v>
      </c>
      <c r="C16" s="219" t="s">
        <v>4</v>
      </c>
      <c r="D16" s="219" t="s">
        <v>4</v>
      </c>
      <c r="E16" s="219" t="s">
        <v>4</v>
      </c>
      <c r="F16" s="231" t="s">
        <v>200</v>
      </c>
      <c r="G16" s="221">
        <f>SUM(G17)</f>
        <v>0</v>
      </c>
      <c r="H16" s="221">
        <f>SUM(H17)</f>
        <v>500</v>
      </c>
      <c r="I16" s="223">
        <f t="shared" si="0"/>
        <v>500</v>
      </c>
    </row>
    <row r="17" spans="1:9" ht="12.75">
      <c r="A17" s="224"/>
      <c r="B17" s="225"/>
      <c r="C17" s="226">
        <v>6409</v>
      </c>
      <c r="D17" s="226">
        <v>5901</v>
      </c>
      <c r="E17" s="227" t="s">
        <v>15</v>
      </c>
      <c r="F17" s="228" t="s">
        <v>97</v>
      </c>
      <c r="G17" s="84">
        <v>0</v>
      </c>
      <c r="H17" s="84">
        <v>500</v>
      </c>
      <c r="I17" s="116">
        <f t="shared" si="0"/>
        <v>500</v>
      </c>
    </row>
    <row r="18" spans="1:9" ht="12.75">
      <c r="A18" s="217" t="s">
        <v>3</v>
      </c>
      <c r="B18" s="218">
        <v>300040000</v>
      </c>
      <c r="C18" s="232" t="s">
        <v>4</v>
      </c>
      <c r="D18" s="232" t="s">
        <v>4</v>
      </c>
      <c r="E18" s="219" t="s">
        <v>4</v>
      </c>
      <c r="F18" s="220" t="s">
        <v>201</v>
      </c>
      <c r="G18" s="221">
        <f>SUM(G19)</f>
        <v>0</v>
      </c>
      <c r="H18" s="221">
        <f>SUM(H19)</f>
        <v>0</v>
      </c>
      <c r="I18" s="223">
        <f t="shared" si="0"/>
        <v>0</v>
      </c>
    </row>
    <row r="19" spans="1:9" ht="13.5" thickBot="1">
      <c r="A19" s="233"/>
      <c r="B19" s="234"/>
      <c r="C19" s="235">
        <v>6409</v>
      </c>
      <c r="D19" s="235">
        <v>5901</v>
      </c>
      <c r="E19" s="236" t="s">
        <v>15</v>
      </c>
      <c r="F19" s="237" t="s">
        <v>97</v>
      </c>
      <c r="G19" s="85">
        <v>0</v>
      </c>
      <c r="H19" s="85">
        <v>0</v>
      </c>
      <c r="I19" s="113">
        <f t="shared" si="0"/>
        <v>0</v>
      </c>
    </row>
    <row r="25" ht="12.75">
      <c r="H25" s="1098"/>
    </row>
  </sheetData>
  <sheetProtection/>
  <mergeCells count="3">
    <mergeCell ref="A2:I2"/>
    <mergeCell ref="A4:I4"/>
    <mergeCell ref="A6:I6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R156"/>
  <sheetViews>
    <sheetView zoomScalePageLayoutView="0" workbookViewId="0" topLeftCell="A1">
      <selection activeCell="J6" sqref="J6"/>
    </sheetView>
  </sheetViews>
  <sheetFormatPr defaultColWidth="3.140625" defaultRowHeight="15"/>
  <cols>
    <col min="1" max="1" width="3.140625" style="14" customWidth="1"/>
    <col min="2" max="2" width="9.28125" style="14" customWidth="1"/>
    <col min="3" max="4" width="4.7109375" style="14" customWidth="1"/>
    <col min="5" max="5" width="7.8515625" style="14" customWidth="1"/>
    <col min="6" max="6" width="48.57421875" style="14" customWidth="1"/>
    <col min="7" max="7" width="6.8515625" style="238" bestFit="1" customWidth="1"/>
    <col min="8" max="8" width="12.00390625" style="14" customWidth="1"/>
    <col min="9" max="9" width="8.7109375" style="14" customWidth="1"/>
    <col min="10" max="10" width="9.140625" style="14" customWidth="1"/>
    <col min="11" max="11" width="11.7109375" style="14" bestFit="1" customWidth="1"/>
    <col min="12" max="12" width="15.28125" style="14" customWidth="1"/>
    <col min="13" max="255" width="9.140625" style="14" customWidth="1"/>
    <col min="256" max="16384" width="3.140625" style="14" customWidth="1"/>
  </cols>
  <sheetData>
    <row r="1" spans="8:9" ht="12.75">
      <c r="H1" s="1122" t="s">
        <v>625</v>
      </c>
      <c r="I1" s="1122"/>
    </row>
    <row r="2" spans="1:9" ht="18">
      <c r="A2" s="1123" t="s">
        <v>39</v>
      </c>
      <c r="B2" s="1123"/>
      <c r="C2" s="1123"/>
      <c r="D2" s="1123"/>
      <c r="E2" s="1123"/>
      <c r="F2" s="1123"/>
      <c r="G2" s="1123"/>
      <c r="H2" s="1123"/>
      <c r="I2" s="1123"/>
    </row>
    <row r="3" spans="1:9" ht="12.75">
      <c r="A3" s="241"/>
      <c r="B3" s="241"/>
      <c r="C3" s="241"/>
      <c r="D3" s="241"/>
      <c r="E3" s="241"/>
      <c r="F3" s="241"/>
      <c r="G3" s="241"/>
      <c r="H3" s="316"/>
      <c r="I3" s="316"/>
    </row>
    <row r="4" spans="1:9" ht="15.75">
      <c r="A4" s="1124" t="s">
        <v>226</v>
      </c>
      <c r="B4" s="1124"/>
      <c r="C4" s="1124"/>
      <c r="D4" s="1124"/>
      <c r="E4" s="1124"/>
      <c r="F4" s="1124"/>
      <c r="G4" s="1124"/>
      <c r="H4" s="1124"/>
      <c r="I4" s="1124"/>
    </row>
    <row r="5" spans="1:9" ht="12.75">
      <c r="A5" s="241"/>
      <c r="B5" s="241"/>
      <c r="C5" s="241"/>
      <c r="D5" s="241"/>
      <c r="E5" s="241"/>
      <c r="F5" s="241"/>
      <c r="G5" s="241"/>
      <c r="H5" s="316"/>
      <c r="I5" s="316"/>
    </row>
    <row r="6" spans="1:11" s="1" customFormat="1" ht="15.75">
      <c r="A6" s="1125" t="s">
        <v>227</v>
      </c>
      <c r="B6" s="1125"/>
      <c r="C6" s="1125"/>
      <c r="D6" s="1125"/>
      <c r="E6" s="1125"/>
      <c r="F6" s="1125"/>
      <c r="G6" s="1125"/>
      <c r="H6" s="1125"/>
      <c r="I6" s="1125"/>
      <c r="K6" s="2"/>
    </row>
    <row r="7" spans="1:9" ht="12.75">
      <c r="A7" s="317"/>
      <c r="B7" s="318"/>
      <c r="C7" s="318"/>
      <c r="D7" s="317"/>
      <c r="E7" s="317"/>
      <c r="F7" s="319"/>
      <c r="G7" s="320"/>
      <c r="H7" s="321"/>
      <c r="I7" s="320"/>
    </row>
    <row r="8" ht="13.5" thickBot="1">
      <c r="I8" s="322" t="s">
        <v>14</v>
      </c>
    </row>
    <row r="9" spans="1:9" s="327" customFormat="1" ht="23.25" thickBot="1">
      <c r="A9" s="323" t="s">
        <v>11</v>
      </c>
      <c r="B9" s="324" t="s">
        <v>12</v>
      </c>
      <c r="C9" s="325" t="s">
        <v>0</v>
      </c>
      <c r="D9" s="324" t="s">
        <v>13</v>
      </c>
      <c r="E9" s="326" t="s">
        <v>8</v>
      </c>
      <c r="F9" s="325" t="s">
        <v>228</v>
      </c>
      <c r="G9" s="82" t="s">
        <v>1</v>
      </c>
      <c r="H9" s="87" t="s">
        <v>40</v>
      </c>
      <c r="I9" s="83" t="s">
        <v>2</v>
      </c>
    </row>
    <row r="10" spans="1:13" ht="13.5" customHeight="1" thickBot="1">
      <c r="A10" s="328" t="s">
        <v>3</v>
      </c>
      <c r="B10" s="329" t="s">
        <v>4</v>
      </c>
      <c r="C10" s="330" t="s">
        <v>4</v>
      </c>
      <c r="D10" s="329" t="s">
        <v>4</v>
      </c>
      <c r="E10" s="329" t="s">
        <v>4</v>
      </c>
      <c r="F10" s="331" t="s">
        <v>9</v>
      </c>
      <c r="G10" s="332">
        <f>G11</f>
        <v>0</v>
      </c>
      <c r="H10" s="1005">
        <f>H11</f>
        <v>25607.47225</v>
      </c>
      <c r="I10" s="334">
        <f>G10+H10</f>
        <v>25607.47225</v>
      </c>
      <c r="K10" s="238"/>
      <c r="M10" s="238"/>
    </row>
    <row r="11" spans="1:12" s="342" customFormat="1" ht="22.5">
      <c r="A11" s="335" t="s">
        <v>229</v>
      </c>
      <c r="B11" s="336" t="s">
        <v>230</v>
      </c>
      <c r="C11" s="337" t="s">
        <v>4</v>
      </c>
      <c r="D11" s="337" t="s">
        <v>4</v>
      </c>
      <c r="E11" s="336" t="s">
        <v>4</v>
      </c>
      <c r="F11" s="338" t="s">
        <v>231</v>
      </c>
      <c r="G11" s="339">
        <f>SUM(G12:G151)</f>
        <v>0</v>
      </c>
      <c r="H11" s="340">
        <f>SUM(H12:H151)</f>
        <v>25607.47225</v>
      </c>
      <c r="I11" s="341">
        <f>SUM(G11+H11)</f>
        <v>25607.47225</v>
      </c>
      <c r="L11" s="382"/>
    </row>
    <row r="12" spans="1:9" s="342" customFormat="1" ht="12.75">
      <c r="A12" s="343"/>
      <c r="B12" s="344"/>
      <c r="C12" s="345">
        <v>3299</v>
      </c>
      <c r="D12" s="345">
        <v>5336</v>
      </c>
      <c r="E12" s="346" t="s">
        <v>232</v>
      </c>
      <c r="F12" s="347" t="s">
        <v>233</v>
      </c>
      <c r="G12" s="348">
        <v>0</v>
      </c>
      <c r="H12" s="349">
        <v>980.80884</v>
      </c>
      <c r="I12" s="350">
        <f>SUM(G12:H12)</f>
        <v>980.80884</v>
      </c>
    </row>
    <row r="13" spans="1:9" s="342" customFormat="1" ht="12.75">
      <c r="A13" s="343"/>
      <c r="B13" s="344"/>
      <c r="C13" s="345">
        <v>3299</v>
      </c>
      <c r="D13" s="345">
        <v>5336</v>
      </c>
      <c r="E13" s="346" t="s">
        <v>234</v>
      </c>
      <c r="F13" s="347" t="s">
        <v>233</v>
      </c>
      <c r="G13" s="348">
        <v>0</v>
      </c>
      <c r="H13" s="349">
        <v>5557.91674</v>
      </c>
      <c r="I13" s="350">
        <f>SUM(G13:H13)</f>
        <v>5557.91674</v>
      </c>
    </row>
    <row r="14" spans="1:9" s="342" customFormat="1" ht="12.75">
      <c r="A14" s="343"/>
      <c r="B14" s="344"/>
      <c r="C14" s="345">
        <v>3299</v>
      </c>
      <c r="D14" s="345">
        <v>6356</v>
      </c>
      <c r="E14" s="346" t="s">
        <v>232</v>
      </c>
      <c r="F14" s="347" t="s">
        <v>235</v>
      </c>
      <c r="G14" s="348">
        <v>0</v>
      </c>
      <c r="H14" s="349">
        <v>829.44027</v>
      </c>
      <c r="I14" s="350">
        <f>SUM(G14:H14)</f>
        <v>829.44027</v>
      </c>
    </row>
    <row r="15" spans="1:12" s="342" customFormat="1" ht="12.75">
      <c r="A15" s="343"/>
      <c r="B15" s="344"/>
      <c r="C15" s="345">
        <v>3299</v>
      </c>
      <c r="D15" s="345">
        <v>6356</v>
      </c>
      <c r="E15" s="346" t="s">
        <v>234</v>
      </c>
      <c r="F15" s="347" t="s">
        <v>235</v>
      </c>
      <c r="G15" s="348">
        <v>0</v>
      </c>
      <c r="H15" s="349">
        <v>4700.16151</v>
      </c>
      <c r="I15" s="350">
        <f>SUM(G15:H15)</f>
        <v>4700.16151</v>
      </c>
      <c r="L15" s="382"/>
    </row>
    <row r="16" spans="1:9" ht="12.75">
      <c r="A16" s="351"/>
      <c r="B16" s="352"/>
      <c r="C16" s="353">
        <v>3299</v>
      </c>
      <c r="D16" s="353">
        <v>5011</v>
      </c>
      <c r="E16" s="354" t="s">
        <v>232</v>
      </c>
      <c r="F16" s="355" t="s">
        <v>67</v>
      </c>
      <c r="G16" s="86">
        <v>0</v>
      </c>
      <c r="H16" s="86">
        <v>202.5</v>
      </c>
      <c r="I16" s="357">
        <f aca="true" t="shared" si="0" ref="I16:I79">G16+H16</f>
        <v>202.5</v>
      </c>
    </row>
    <row r="17" spans="1:9" ht="12.75">
      <c r="A17" s="351"/>
      <c r="B17" s="352"/>
      <c r="C17" s="353">
        <v>3299</v>
      </c>
      <c r="D17" s="353">
        <v>5011</v>
      </c>
      <c r="E17" s="354" t="s">
        <v>234</v>
      </c>
      <c r="F17" s="355" t="s">
        <v>67</v>
      </c>
      <c r="G17" s="86">
        <v>0</v>
      </c>
      <c r="H17" s="86">
        <v>1147.5</v>
      </c>
      <c r="I17" s="357">
        <f t="shared" si="0"/>
        <v>1147.5</v>
      </c>
    </row>
    <row r="18" spans="1:9" ht="12.75">
      <c r="A18" s="351"/>
      <c r="B18" s="352"/>
      <c r="C18" s="353">
        <v>3299</v>
      </c>
      <c r="D18" s="353">
        <v>5021</v>
      </c>
      <c r="E18" s="354" t="s">
        <v>232</v>
      </c>
      <c r="F18" s="355" t="s">
        <v>236</v>
      </c>
      <c r="G18" s="86">
        <v>0</v>
      </c>
      <c r="H18" s="86">
        <v>6</v>
      </c>
      <c r="I18" s="357">
        <f t="shared" si="0"/>
        <v>6</v>
      </c>
    </row>
    <row r="19" spans="1:9" ht="12.75">
      <c r="A19" s="351"/>
      <c r="B19" s="352"/>
      <c r="C19" s="358">
        <v>3299</v>
      </c>
      <c r="D19" s="353">
        <v>5021</v>
      </c>
      <c r="E19" s="354" t="s">
        <v>234</v>
      </c>
      <c r="F19" s="355" t="s">
        <v>236</v>
      </c>
      <c r="G19" s="86">
        <v>0</v>
      </c>
      <c r="H19" s="86">
        <v>34</v>
      </c>
      <c r="I19" s="357">
        <f t="shared" si="0"/>
        <v>34</v>
      </c>
    </row>
    <row r="20" spans="1:9" ht="12.75">
      <c r="A20" s="351"/>
      <c r="B20" s="352"/>
      <c r="C20" s="353">
        <v>3299</v>
      </c>
      <c r="D20" s="353">
        <v>5031</v>
      </c>
      <c r="E20" s="354" t="s">
        <v>232</v>
      </c>
      <c r="F20" s="359" t="s">
        <v>237</v>
      </c>
      <c r="G20" s="86">
        <v>0</v>
      </c>
      <c r="H20" s="356">
        <v>50.625</v>
      </c>
      <c r="I20" s="357">
        <f t="shared" si="0"/>
        <v>50.625</v>
      </c>
    </row>
    <row r="21" spans="1:9" ht="12.75">
      <c r="A21" s="351"/>
      <c r="B21" s="352"/>
      <c r="C21" s="358">
        <v>3299</v>
      </c>
      <c r="D21" s="353">
        <v>5031</v>
      </c>
      <c r="E21" s="354" t="s">
        <v>234</v>
      </c>
      <c r="F21" s="359" t="s">
        <v>237</v>
      </c>
      <c r="G21" s="86">
        <v>0</v>
      </c>
      <c r="H21" s="356">
        <v>286.875</v>
      </c>
      <c r="I21" s="357">
        <f t="shared" si="0"/>
        <v>286.875</v>
      </c>
    </row>
    <row r="22" spans="1:9" ht="12.75">
      <c r="A22" s="351"/>
      <c r="B22" s="352"/>
      <c r="C22" s="353">
        <v>3299</v>
      </c>
      <c r="D22" s="353">
        <v>5032</v>
      </c>
      <c r="E22" s="354" t="s">
        <v>232</v>
      </c>
      <c r="F22" s="359" t="s">
        <v>218</v>
      </c>
      <c r="G22" s="86">
        <v>0</v>
      </c>
      <c r="H22" s="356">
        <v>18.225</v>
      </c>
      <c r="I22" s="357">
        <f t="shared" si="0"/>
        <v>18.225</v>
      </c>
    </row>
    <row r="23" spans="1:9" ht="12.75">
      <c r="A23" s="351"/>
      <c r="B23" s="352"/>
      <c r="C23" s="358">
        <v>3299</v>
      </c>
      <c r="D23" s="353">
        <v>5032</v>
      </c>
      <c r="E23" s="354" t="s">
        <v>234</v>
      </c>
      <c r="F23" s="359" t="s">
        <v>218</v>
      </c>
      <c r="G23" s="86">
        <v>0</v>
      </c>
      <c r="H23" s="356">
        <v>103.275</v>
      </c>
      <c r="I23" s="357">
        <f t="shared" si="0"/>
        <v>103.275</v>
      </c>
    </row>
    <row r="24" spans="1:9" ht="12.75">
      <c r="A24" s="351"/>
      <c r="B24" s="352"/>
      <c r="C24" s="353">
        <v>3299</v>
      </c>
      <c r="D24" s="353">
        <v>5139</v>
      </c>
      <c r="E24" s="354" t="s">
        <v>232</v>
      </c>
      <c r="F24" s="359" t="s">
        <v>41</v>
      </c>
      <c r="G24" s="86">
        <v>0</v>
      </c>
      <c r="H24" s="86">
        <v>1.5</v>
      </c>
      <c r="I24" s="357">
        <f t="shared" si="0"/>
        <v>1.5</v>
      </c>
    </row>
    <row r="25" spans="1:9" ht="12.75">
      <c r="A25" s="351"/>
      <c r="B25" s="352"/>
      <c r="C25" s="353">
        <v>3299</v>
      </c>
      <c r="D25" s="353">
        <v>5139</v>
      </c>
      <c r="E25" s="354" t="s">
        <v>234</v>
      </c>
      <c r="F25" s="359" t="s">
        <v>41</v>
      </c>
      <c r="G25" s="86">
        <v>0</v>
      </c>
      <c r="H25" s="86">
        <v>8.5</v>
      </c>
      <c r="I25" s="357">
        <f t="shared" si="0"/>
        <v>8.5</v>
      </c>
    </row>
    <row r="26" spans="1:18" ht="12.75">
      <c r="A26" s="351"/>
      <c r="B26" s="352"/>
      <c r="C26" s="353">
        <v>3299</v>
      </c>
      <c r="D26" s="353">
        <v>5169</v>
      </c>
      <c r="E26" s="354" t="s">
        <v>232</v>
      </c>
      <c r="F26" s="355" t="s">
        <v>5</v>
      </c>
      <c r="G26" s="86">
        <v>0</v>
      </c>
      <c r="H26" s="86">
        <v>45</v>
      </c>
      <c r="I26" s="357">
        <f t="shared" si="0"/>
        <v>45</v>
      </c>
      <c r="L26" s="360"/>
      <c r="M26" s="361"/>
      <c r="N26" s="361"/>
      <c r="O26" s="362"/>
      <c r="P26" s="363"/>
      <c r="Q26" s="364"/>
      <c r="R26" s="364"/>
    </row>
    <row r="27" spans="1:18" ht="12.75">
      <c r="A27" s="351"/>
      <c r="B27" s="352"/>
      <c r="C27" s="358">
        <v>3299</v>
      </c>
      <c r="D27" s="353">
        <v>5169</v>
      </c>
      <c r="E27" s="354" t="s">
        <v>234</v>
      </c>
      <c r="F27" s="355" t="s">
        <v>5</v>
      </c>
      <c r="G27" s="86">
        <v>0</v>
      </c>
      <c r="H27" s="86">
        <v>255</v>
      </c>
      <c r="I27" s="357">
        <f t="shared" si="0"/>
        <v>255</v>
      </c>
      <c r="L27" s="360"/>
      <c r="M27" s="361"/>
      <c r="N27" s="361"/>
      <c r="O27" s="362"/>
      <c r="P27" s="363"/>
      <c r="Q27" s="364"/>
      <c r="R27" s="364"/>
    </row>
    <row r="28" spans="1:18" ht="12.75">
      <c r="A28" s="351"/>
      <c r="B28" s="352"/>
      <c r="C28" s="358">
        <v>3299</v>
      </c>
      <c r="D28" s="358">
        <v>5173</v>
      </c>
      <c r="E28" s="365" t="s">
        <v>232</v>
      </c>
      <c r="F28" s="359" t="s">
        <v>238</v>
      </c>
      <c r="G28" s="86">
        <v>0</v>
      </c>
      <c r="H28" s="86">
        <v>1.5</v>
      </c>
      <c r="I28" s="357">
        <f t="shared" si="0"/>
        <v>1.5</v>
      </c>
      <c r="L28" s="364"/>
      <c r="M28" s="364"/>
      <c r="N28" s="364"/>
      <c r="O28" s="364"/>
      <c r="P28" s="364"/>
      <c r="Q28" s="364"/>
      <c r="R28" s="364"/>
    </row>
    <row r="29" spans="1:18" ht="12.75">
      <c r="A29" s="351"/>
      <c r="B29" s="352"/>
      <c r="C29" s="353">
        <v>3299</v>
      </c>
      <c r="D29" s="358">
        <v>5173</v>
      </c>
      <c r="E29" s="354" t="s">
        <v>234</v>
      </c>
      <c r="F29" s="359" t="s">
        <v>238</v>
      </c>
      <c r="G29" s="86">
        <v>0</v>
      </c>
      <c r="H29" s="86">
        <v>8.5</v>
      </c>
      <c r="I29" s="357">
        <f t="shared" si="0"/>
        <v>8.5</v>
      </c>
      <c r="L29" s="364"/>
      <c r="M29" s="364"/>
      <c r="N29" s="364"/>
      <c r="O29" s="364"/>
      <c r="P29" s="364"/>
      <c r="Q29" s="364"/>
      <c r="R29" s="364"/>
    </row>
    <row r="30" spans="1:9" ht="12.75">
      <c r="A30" s="351"/>
      <c r="B30" s="352"/>
      <c r="C30" s="353">
        <v>3299</v>
      </c>
      <c r="D30" s="353">
        <v>5175</v>
      </c>
      <c r="E30" s="354" t="s">
        <v>232</v>
      </c>
      <c r="F30" s="355" t="s">
        <v>6</v>
      </c>
      <c r="G30" s="86">
        <v>0</v>
      </c>
      <c r="H30" s="86">
        <v>1.5</v>
      </c>
      <c r="I30" s="357">
        <f t="shared" si="0"/>
        <v>1.5</v>
      </c>
    </row>
    <row r="31" spans="1:9" ht="12.75">
      <c r="A31" s="351"/>
      <c r="B31" s="352"/>
      <c r="C31" s="358">
        <v>3299</v>
      </c>
      <c r="D31" s="353">
        <v>5175</v>
      </c>
      <c r="E31" s="354" t="s">
        <v>234</v>
      </c>
      <c r="F31" s="355" t="s">
        <v>6</v>
      </c>
      <c r="G31" s="86">
        <v>0</v>
      </c>
      <c r="H31" s="86">
        <v>8.5</v>
      </c>
      <c r="I31" s="357">
        <f t="shared" si="0"/>
        <v>8.5</v>
      </c>
    </row>
    <row r="32" spans="1:9" ht="12.75">
      <c r="A32" s="351"/>
      <c r="B32" s="352"/>
      <c r="C32" s="358">
        <v>6310</v>
      </c>
      <c r="D32" s="358">
        <v>5163</v>
      </c>
      <c r="E32" s="354" t="s">
        <v>232</v>
      </c>
      <c r="F32" s="359" t="s">
        <v>10</v>
      </c>
      <c r="G32" s="86">
        <v>0</v>
      </c>
      <c r="H32" s="86">
        <v>0.15</v>
      </c>
      <c r="I32" s="357">
        <f t="shared" si="0"/>
        <v>0.15</v>
      </c>
    </row>
    <row r="33" spans="1:9" ht="12.75">
      <c r="A33" s="351"/>
      <c r="B33" s="352"/>
      <c r="C33" s="358">
        <v>6310</v>
      </c>
      <c r="D33" s="358">
        <v>5163</v>
      </c>
      <c r="E33" s="354" t="s">
        <v>234</v>
      </c>
      <c r="F33" s="359" t="s">
        <v>10</v>
      </c>
      <c r="G33" s="86">
        <v>0</v>
      </c>
      <c r="H33" s="86">
        <v>0.85</v>
      </c>
      <c r="I33" s="357">
        <f t="shared" si="0"/>
        <v>0.85</v>
      </c>
    </row>
    <row r="34" spans="1:9" ht="12.75">
      <c r="A34" s="351"/>
      <c r="B34" s="352"/>
      <c r="C34" s="366">
        <v>3299</v>
      </c>
      <c r="D34" s="366">
        <v>5424</v>
      </c>
      <c r="E34" s="367" t="s">
        <v>232</v>
      </c>
      <c r="F34" s="368" t="s">
        <v>239</v>
      </c>
      <c r="G34" s="348">
        <v>0</v>
      </c>
      <c r="H34" s="348">
        <v>3</v>
      </c>
      <c r="I34" s="350">
        <f t="shared" si="0"/>
        <v>3</v>
      </c>
    </row>
    <row r="35" spans="1:9" ht="12.75">
      <c r="A35" s="351"/>
      <c r="B35" s="352"/>
      <c r="C35" s="366">
        <v>3299</v>
      </c>
      <c r="D35" s="366">
        <v>5424</v>
      </c>
      <c r="E35" s="367" t="s">
        <v>234</v>
      </c>
      <c r="F35" s="368" t="s">
        <v>239</v>
      </c>
      <c r="G35" s="348">
        <v>0</v>
      </c>
      <c r="H35" s="348">
        <v>17</v>
      </c>
      <c r="I35" s="350">
        <f t="shared" si="0"/>
        <v>17</v>
      </c>
    </row>
    <row r="36" spans="1:11" ht="12.75" customHeight="1">
      <c r="A36" s="343"/>
      <c r="B36" s="369" t="s">
        <v>240</v>
      </c>
      <c r="C36" s="226">
        <v>3299</v>
      </c>
      <c r="D36" s="226">
        <v>5336</v>
      </c>
      <c r="E36" s="227" t="s">
        <v>232</v>
      </c>
      <c r="F36" s="228" t="s">
        <v>241</v>
      </c>
      <c r="G36" s="86">
        <v>0</v>
      </c>
      <c r="H36" s="356">
        <v>147.80488</v>
      </c>
      <c r="I36" s="370">
        <f t="shared" si="0"/>
        <v>147.80488</v>
      </c>
      <c r="K36" s="238"/>
    </row>
    <row r="37" spans="1:11" ht="12.75" customHeight="1">
      <c r="A37" s="343"/>
      <c r="B37" s="369" t="s">
        <v>240</v>
      </c>
      <c r="C37" s="226">
        <v>3299</v>
      </c>
      <c r="D37" s="226">
        <v>5336</v>
      </c>
      <c r="E37" s="227" t="s">
        <v>234</v>
      </c>
      <c r="F37" s="228" t="s">
        <v>241</v>
      </c>
      <c r="G37" s="86">
        <v>0</v>
      </c>
      <c r="H37" s="356">
        <v>837.56101</v>
      </c>
      <c r="I37" s="370">
        <f t="shared" si="0"/>
        <v>837.56101</v>
      </c>
      <c r="K37" s="238"/>
    </row>
    <row r="38" spans="1:11" ht="12.75" customHeight="1">
      <c r="A38" s="343"/>
      <c r="B38" s="369" t="s">
        <v>240</v>
      </c>
      <c r="C38" s="226">
        <v>3299</v>
      </c>
      <c r="D38" s="226">
        <v>6356</v>
      </c>
      <c r="E38" s="227" t="s">
        <v>232</v>
      </c>
      <c r="F38" s="228" t="s">
        <v>242</v>
      </c>
      <c r="G38" s="86">
        <v>0</v>
      </c>
      <c r="H38" s="356">
        <v>7.986</v>
      </c>
      <c r="I38" s="370">
        <f t="shared" si="0"/>
        <v>7.986</v>
      </c>
      <c r="K38" s="238"/>
    </row>
    <row r="39" spans="1:11" ht="12.75" customHeight="1">
      <c r="A39" s="343"/>
      <c r="B39" s="369" t="s">
        <v>240</v>
      </c>
      <c r="C39" s="226">
        <v>3299</v>
      </c>
      <c r="D39" s="226">
        <v>6356</v>
      </c>
      <c r="E39" s="227" t="s">
        <v>234</v>
      </c>
      <c r="F39" s="228" t="s">
        <v>242</v>
      </c>
      <c r="G39" s="86">
        <v>0</v>
      </c>
      <c r="H39" s="356">
        <v>45.254</v>
      </c>
      <c r="I39" s="370">
        <f t="shared" si="0"/>
        <v>45.254</v>
      </c>
      <c r="K39" s="238"/>
    </row>
    <row r="40" spans="1:11" ht="12.75" customHeight="1">
      <c r="A40" s="343"/>
      <c r="B40" s="369" t="s">
        <v>243</v>
      </c>
      <c r="C40" s="226">
        <v>3299</v>
      </c>
      <c r="D40" s="226">
        <v>5336</v>
      </c>
      <c r="E40" s="227" t="s">
        <v>232</v>
      </c>
      <c r="F40" s="228" t="s">
        <v>244</v>
      </c>
      <c r="G40" s="86">
        <v>0</v>
      </c>
      <c r="H40" s="86">
        <v>7.5</v>
      </c>
      <c r="I40" s="370">
        <f t="shared" si="0"/>
        <v>7.5</v>
      </c>
      <c r="K40" s="238"/>
    </row>
    <row r="41" spans="1:11" ht="12.75" customHeight="1">
      <c r="A41" s="343"/>
      <c r="B41" s="369" t="s">
        <v>243</v>
      </c>
      <c r="C41" s="226">
        <v>3299</v>
      </c>
      <c r="D41" s="226">
        <v>5336</v>
      </c>
      <c r="E41" s="227" t="s">
        <v>234</v>
      </c>
      <c r="F41" s="228" t="s">
        <v>244</v>
      </c>
      <c r="G41" s="86">
        <v>0</v>
      </c>
      <c r="H41" s="86">
        <v>42.5</v>
      </c>
      <c r="I41" s="370">
        <f t="shared" si="0"/>
        <v>42.5</v>
      </c>
      <c r="K41" s="238"/>
    </row>
    <row r="42" spans="1:11" ht="12.75" customHeight="1">
      <c r="A42" s="343"/>
      <c r="B42" s="369" t="s">
        <v>243</v>
      </c>
      <c r="C42" s="226">
        <v>3299</v>
      </c>
      <c r="D42" s="226">
        <v>6356</v>
      </c>
      <c r="E42" s="227" t="s">
        <v>232</v>
      </c>
      <c r="F42" s="228" t="s">
        <v>245</v>
      </c>
      <c r="G42" s="86">
        <v>0</v>
      </c>
      <c r="H42" s="86"/>
      <c r="I42" s="370">
        <f t="shared" si="0"/>
        <v>0</v>
      </c>
      <c r="K42" s="238"/>
    </row>
    <row r="43" spans="1:11" ht="12.75" customHeight="1">
      <c r="A43" s="343"/>
      <c r="B43" s="369" t="s">
        <v>243</v>
      </c>
      <c r="C43" s="226">
        <v>3299</v>
      </c>
      <c r="D43" s="226">
        <v>6356</v>
      </c>
      <c r="E43" s="227" t="s">
        <v>234</v>
      </c>
      <c r="F43" s="228" t="s">
        <v>246</v>
      </c>
      <c r="G43" s="86">
        <v>0</v>
      </c>
      <c r="H43" s="86"/>
      <c r="I43" s="370">
        <f t="shared" si="0"/>
        <v>0</v>
      </c>
      <c r="K43" s="238"/>
    </row>
    <row r="44" spans="1:11" ht="12.75" customHeight="1">
      <c r="A44" s="343"/>
      <c r="B44" s="369" t="s">
        <v>247</v>
      </c>
      <c r="C44" s="226">
        <v>3299</v>
      </c>
      <c r="D44" s="226">
        <v>5336</v>
      </c>
      <c r="E44" s="227" t="s">
        <v>232</v>
      </c>
      <c r="F44" s="228" t="s">
        <v>248</v>
      </c>
      <c r="G44" s="86">
        <v>0</v>
      </c>
      <c r="H44" s="86">
        <v>19.5</v>
      </c>
      <c r="I44" s="370">
        <f t="shared" si="0"/>
        <v>19.5</v>
      </c>
      <c r="K44" s="238"/>
    </row>
    <row r="45" spans="1:11" ht="12.75" customHeight="1">
      <c r="A45" s="343"/>
      <c r="B45" s="369" t="s">
        <v>247</v>
      </c>
      <c r="C45" s="226">
        <v>3299</v>
      </c>
      <c r="D45" s="226">
        <v>5336</v>
      </c>
      <c r="E45" s="227" t="s">
        <v>234</v>
      </c>
      <c r="F45" s="228" t="s">
        <v>248</v>
      </c>
      <c r="G45" s="86">
        <v>0</v>
      </c>
      <c r="H45" s="86">
        <v>110.5</v>
      </c>
      <c r="I45" s="370">
        <f t="shared" si="0"/>
        <v>110.5</v>
      </c>
      <c r="K45" s="238"/>
    </row>
    <row r="46" spans="1:11" ht="12.75" customHeight="1">
      <c r="A46" s="343"/>
      <c r="B46" s="369" t="s">
        <v>247</v>
      </c>
      <c r="C46" s="226">
        <v>3299</v>
      </c>
      <c r="D46" s="226">
        <v>6356</v>
      </c>
      <c r="E46" s="227" t="s">
        <v>232</v>
      </c>
      <c r="F46" s="228" t="s">
        <v>249</v>
      </c>
      <c r="G46" s="86">
        <v>0</v>
      </c>
      <c r="H46" s="86"/>
      <c r="I46" s="370">
        <f t="shared" si="0"/>
        <v>0</v>
      </c>
      <c r="K46" s="238"/>
    </row>
    <row r="47" spans="1:11" ht="12.75" customHeight="1">
      <c r="A47" s="343"/>
      <c r="B47" s="369" t="s">
        <v>247</v>
      </c>
      <c r="C47" s="226">
        <v>3299</v>
      </c>
      <c r="D47" s="226">
        <v>6356</v>
      </c>
      <c r="E47" s="227" t="s">
        <v>234</v>
      </c>
      <c r="F47" s="228" t="s">
        <v>249</v>
      </c>
      <c r="G47" s="86">
        <v>0</v>
      </c>
      <c r="H47" s="86"/>
      <c r="I47" s="370">
        <f t="shared" si="0"/>
        <v>0</v>
      </c>
      <c r="K47" s="238"/>
    </row>
    <row r="48" spans="1:11" ht="12.75" customHeight="1">
      <c r="A48" s="343"/>
      <c r="B48" s="369" t="s">
        <v>250</v>
      </c>
      <c r="C48" s="226">
        <v>3299</v>
      </c>
      <c r="D48" s="226">
        <v>5336</v>
      </c>
      <c r="E48" s="227" t="s">
        <v>232</v>
      </c>
      <c r="F48" s="228" t="s">
        <v>251</v>
      </c>
      <c r="G48" s="86">
        <v>0</v>
      </c>
      <c r="H48" s="86">
        <v>180</v>
      </c>
      <c r="I48" s="370">
        <f t="shared" si="0"/>
        <v>180</v>
      </c>
      <c r="K48" s="238"/>
    </row>
    <row r="49" spans="1:11" ht="12.75" customHeight="1">
      <c r="A49" s="343"/>
      <c r="B49" s="369" t="s">
        <v>250</v>
      </c>
      <c r="C49" s="226">
        <v>3299</v>
      </c>
      <c r="D49" s="226">
        <v>5336</v>
      </c>
      <c r="E49" s="227" t="s">
        <v>234</v>
      </c>
      <c r="F49" s="228" t="s">
        <v>251</v>
      </c>
      <c r="G49" s="86">
        <v>0</v>
      </c>
      <c r="H49" s="86">
        <v>1020</v>
      </c>
      <c r="I49" s="370">
        <f t="shared" si="0"/>
        <v>1020</v>
      </c>
      <c r="K49" s="238"/>
    </row>
    <row r="50" spans="1:11" ht="12.75" customHeight="1">
      <c r="A50" s="343"/>
      <c r="B50" s="369" t="s">
        <v>250</v>
      </c>
      <c r="C50" s="226">
        <v>3299</v>
      </c>
      <c r="D50" s="226">
        <v>6356</v>
      </c>
      <c r="E50" s="227" t="s">
        <v>232</v>
      </c>
      <c r="F50" s="228" t="s">
        <v>252</v>
      </c>
      <c r="G50" s="86">
        <v>0</v>
      </c>
      <c r="H50" s="86"/>
      <c r="I50" s="370">
        <f t="shared" si="0"/>
        <v>0</v>
      </c>
      <c r="K50" s="238"/>
    </row>
    <row r="51" spans="1:11" ht="12.75" customHeight="1">
      <c r="A51" s="343"/>
      <c r="B51" s="369" t="s">
        <v>250</v>
      </c>
      <c r="C51" s="226">
        <v>3299</v>
      </c>
      <c r="D51" s="226">
        <v>6356</v>
      </c>
      <c r="E51" s="227" t="s">
        <v>234</v>
      </c>
      <c r="F51" s="228" t="s">
        <v>252</v>
      </c>
      <c r="G51" s="86">
        <v>0</v>
      </c>
      <c r="H51" s="86"/>
      <c r="I51" s="370">
        <f t="shared" si="0"/>
        <v>0</v>
      </c>
      <c r="K51" s="238"/>
    </row>
    <row r="52" spans="1:11" ht="12.75" customHeight="1">
      <c r="A52" s="343"/>
      <c r="B52" s="369" t="s">
        <v>253</v>
      </c>
      <c r="C52" s="226">
        <v>3299</v>
      </c>
      <c r="D52" s="226">
        <v>5336</v>
      </c>
      <c r="E52" s="227" t="s">
        <v>232</v>
      </c>
      <c r="F52" s="228" t="s">
        <v>254</v>
      </c>
      <c r="G52" s="86">
        <v>0</v>
      </c>
      <c r="H52" s="86">
        <v>16.5</v>
      </c>
      <c r="I52" s="370">
        <f t="shared" si="0"/>
        <v>16.5</v>
      </c>
      <c r="K52" s="238"/>
    </row>
    <row r="53" spans="1:11" ht="12.75" customHeight="1">
      <c r="A53" s="343"/>
      <c r="B53" s="369" t="s">
        <v>253</v>
      </c>
      <c r="C53" s="226">
        <v>3299</v>
      </c>
      <c r="D53" s="226">
        <v>5336</v>
      </c>
      <c r="E53" s="227" t="s">
        <v>234</v>
      </c>
      <c r="F53" s="228" t="s">
        <v>254</v>
      </c>
      <c r="G53" s="86">
        <v>0</v>
      </c>
      <c r="H53" s="86">
        <v>93.5</v>
      </c>
      <c r="I53" s="370">
        <f t="shared" si="0"/>
        <v>93.5</v>
      </c>
      <c r="K53" s="238"/>
    </row>
    <row r="54" spans="1:11" ht="12.75" customHeight="1">
      <c r="A54" s="343"/>
      <c r="B54" s="369" t="s">
        <v>253</v>
      </c>
      <c r="C54" s="226">
        <v>3299</v>
      </c>
      <c r="D54" s="226">
        <v>6356</v>
      </c>
      <c r="E54" s="227" t="s">
        <v>232</v>
      </c>
      <c r="F54" s="228" t="s">
        <v>255</v>
      </c>
      <c r="G54" s="86">
        <v>0</v>
      </c>
      <c r="H54" s="86"/>
      <c r="I54" s="370">
        <f t="shared" si="0"/>
        <v>0</v>
      </c>
      <c r="K54" s="238"/>
    </row>
    <row r="55" spans="1:11" ht="12.75" customHeight="1">
      <c r="A55" s="343"/>
      <c r="B55" s="369" t="s">
        <v>253</v>
      </c>
      <c r="C55" s="226">
        <v>3299</v>
      </c>
      <c r="D55" s="226">
        <v>6356</v>
      </c>
      <c r="E55" s="227" t="s">
        <v>234</v>
      </c>
      <c r="F55" s="228" t="s">
        <v>255</v>
      </c>
      <c r="G55" s="86">
        <v>0</v>
      </c>
      <c r="H55" s="86"/>
      <c r="I55" s="370">
        <f t="shared" si="0"/>
        <v>0</v>
      </c>
      <c r="K55" s="238"/>
    </row>
    <row r="56" spans="1:11" ht="12.75" customHeight="1">
      <c r="A56" s="343"/>
      <c r="B56" s="369" t="s">
        <v>256</v>
      </c>
      <c r="C56" s="226">
        <v>3299</v>
      </c>
      <c r="D56" s="226">
        <v>5336</v>
      </c>
      <c r="E56" s="227" t="s">
        <v>232</v>
      </c>
      <c r="F56" s="228" t="s">
        <v>257</v>
      </c>
      <c r="G56" s="86">
        <v>0</v>
      </c>
      <c r="H56" s="86">
        <v>15</v>
      </c>
      <c r="I56" s="370">
        <f t="shared" si="0"/>
        <v>15</v>
      </c>
      <c r="K56" s="238"/>
    </row>
    <row r="57" spans="1:11" ht="12.75" customHeight="1">
      <c r="A57" s="343"/>
      <c r="B57" s="369" t="s">
        <v>256</v>
      </c>
      <c r="C57" s="226">
        <v>3299</v>
      </c>
      <c r="D57" s="226">
        <v>5336</v>
      </c>
      <c r="E57" s="227" t="s">
        <v>234</v>
      </c>
      <c r="F57" s="228" t="s">
        <v>257</v>
      </c>
      <c r="G57" s="86">
        <v>0</v>
      </c>
      <c r="H57" s="86">
        <v>85</v>
      </c>
      <c r="I57" s="370">
        <f t="shared" si="0"/>
        <v>85</v>
      </c>
      <c r="K57" s="238"/>
    </row>
    <row r="58" spans="1:11" ht="12.75" customHeight="1">
      <c r="A58" s="343"/>
      <c r="B58" s="369" t="s">
        <v>256</v>
      </c>
      <c r="C58" s="226">
        <v>3299</v>
      </c>
      <c r="D58" s="226">
        <v>6356</v>
      </c>
      <c r="E58" s="227" t="s">
        <v>232</v>
      </c>
      <c r="F58" s="228" t="s">
        <v>258</v>
      </c>
      <c r="G58" s="86">
        <v>0</v>
      </c>
      <c r="H58" s="86"/>
      <c r="I58" s="370">
        <f t="shared" si="0"/>
        <v>0</v>
      </c>
      <c r="K58" s="238"/>
    </row>
    <row r="59" spans="1:11" ht="12.75" customHeight="1">
      <c r="A59" s="343"/>
      <c r="B59" s="369" t="s">
        <v>256</v>
      </c>
      <c r="C59" s="226">
        <v>3299</v>
      </c>
      <c r="D59" s="226">
        <v>6356</v>
      </c>
      <c r="E59" s="227" t="s">
        <v>234</v>
      </c>
      <c r="F59" s="228" t="s">
        <v>258</v>
      </c>
      <c r="G59" s="86">
        <v>0</v>
      </c>
      <c r="H59" s="86"/>
      <c r="I59" s="370">
        <f t="shared" si="0"/>
        <v>0</v>
      </c>
      <c r="K59" s="238"/>
    </row>
    <row r="60" spans="1:11" ht="12.75" customHeight="1">
      <c r="A60" s="343"/>
      <c r="B60" s="369" t="s">
        <v>259</v>
      </c>
      <c r="C60" s="226">
        <v>3299</v>
      </c>
      <c r="D60" s="226">
        <v>5336</v>
      </c>
      <c r="E60" s="227" t="s">
        <v>232</v>
      </c>
      <c r="F60" s="228" t="s">
        <v>260</v>
      </c>
      <c r="G60" s="86">
        <v>0</v>
      </c>
      <c r="H60" s="86">
        <v>165</v>
      </c>
      <c r="I60" s="370">
        <f t="shared" si="0"/>
        <v>165</v>
      </c>
      <c r="K60" s="238"/>
    </row>
    <row r="61" spans="1:11" ht="12.75" customHeight="1">
      <c r="A61" s="343"/>
      <c r="B61" s="369" t="s">
        <v>259</v>
      </c>
      <c r="C61" s="226">
        <v>3299</v>
      </c>
      <c r="D61" s="226">
        <v>5336</v>
      </c>
      <c r="E61" s="227" t="s">
        <v>234</v>
      </c>
      <c r="F61" s="228" t="s">
        <v>260</v>
      </c>
      <c r="G61" s="86">
        <v>0</v>
      </c>
      <c r="H61" s="86">
        <v>935</v>
      </c>
      <c r="I61" s="370">
        <f t="shared" si="0"/>
        <v>935</v>
      </c>
      <c r="K61" s="238"/>
    </row>
    <row r="62" spans="1:11" ht="12.75" customHeight="1">
      <c r="A62" s="343"/>
      <c r="B62" s="369" t="s">
        <v>259</v>
      </c>
      <c r="C62" s="226">
        <v>3299</v>
      </c>
      <c r="D62" s="226">
        <v>6356</v>
      </c>
      <c r="E62" s="227" t="s">
        <v>232</v>
      </c>
      <c r="F62" s="228" t="s">
        <v>261</v>
      </c>
      <c r="G62" s="86">
        <v>0</v>
      </c>
      <c r="H62" s="86"/>
      <c r="I62" s="370">
        <f t="shared" si="0"/>
        <v>0</v>
      </c>
      <c r="K62" s="238"/>
    </row>
    <row r="63" spans="1:11" ht="12.75" customHeight="1">
      <c r="A63" s="343"/>
      <c r="B63" s="369" t="s">
        <v>259</v>
      </c>
      <c r="C63" s="226">
        <v>3299</v>
      </c>
      <c r="D63" s="226">
        <v>6356</v>
      </c>
      <c r="E63" s="227" t="s">
        <v>234</v>
      </c>
      <c r="F63" s="228" t="s">
        <v>261</v>
      </c>
      <c r="G63" s="86">
        <v>0</v>
      </c>
      <c r="H63" s="86"/>
      <c r="I63" s="370">
        <f t="shared" si="0"/>
        <v>0</v>
      </c>
      <c r="K63" s="238"/>
    </row>
    <row r="64" spans="1:11" ht="12.75" customHeight="1">
      <c r="A64" s="343"/>
      <c r="B64" s="369" t="s">
        <v>262</v>
      </c>
      <c r="C64" s="226">
        <v>3299</v>
      </c>
      <c r="D64" s="226">
        <v>5336</v>
      </c>
      <c r="E64" s="227" t="s">
        <v>232</v>
      </c>
      <c r="F64" s="228" t="s">
        <v>263</v>
      </c>
      <c r="G64" s="86">
        <v>0</v>
      </c>
      <c r="H64" s="86">
        <v>87.9</v>
      </c>
      <c r="I64" s="370">
        <f t="shared" si="0"/>
        <v>87.9</v>
      </c>
      <c r="K64" s="238"/>
    </row>
    <row r="65" spans="1:11" ht="12.75" customHeight="1">
      <c r="A65" s="343"/>
      <c r="B65" s="369" t="s">
        <v>262</v>
      </c>
      <c r="C65" s="226">
        <v>3299</v>
      </c>
      <c r="D65" s="226">
        <v>5336</v>
      </c>
      <c r="E65" s="227" t="s">
        <v>234</v>
      </c>
      <c r="F65" s="228" t="s">
        <v>263</v>
      </c>
      <c r="G65" s="86">
        <v>0</v>
      </c>
      <c r="H65" s="86">
        <v>498.1</v>
      </c>
      <c r="I65" s="370">
        <f t="shared" si="0"/>
        <v>498.1</v>
      </c>
      <c r="K65" s="238"/>
    </row>
    <row r="66" spans="1:11" ht="12.75" customHeight="1">
      <c r="A66" s="343"/>
      <c r="B66" s="369" t="s">
        <v>262</v>
      </c>
      <c r="C66" s="226">
        <v>3299</v>
      </c>
      <c r="D66" s="226">
        <v>6356</v>
      </c>
      <c r="E66" s="227" t="s">
        <v>232</v>
      </c>
      <c r="F66" s="228" t="s">
        <v>264</v>
      </c>
      <c r="G66" s="86">
        <v>0</v>
      </c>
      <c r="H66" s="356"/>
      <c r="I66" s="370">
        <f t="shared" si="0"/>
        <v>0</v>
      </c>
      <c r="K66" s="238"/>
    </row>
    <row r="67" spans="1:11" ht="12.75" customHeight="1">
      <c r="A67" s="343"/>
      <c r="B67" s="369" t="s">
        <v>262</v>
      </c>
      <c r="C67" s="226">
        <v>3299</v>
      </c>
      <c r="D67" s="226">
        <v>6356</v>
      </c>
      <c r="E67" s="227" t="s">
        <v>234</v>
      </c>
      <c r="F67" s="228" t="s">
        <v>264</v>
      </c>
      <c r="G67" s="86">
        <v>0</v>
      </c>
      <c r="H67" s="356"/>
      <c r="I67" s="370">
        <f t="shared" si="0"/>
        <v>0</v>
      </c>
      <c r="K67" s="238"/>
    </row>
    <row r="68" spans="1:11" ht="12.75" customHeight="1">
      <c r="A68" s="343"/>
      <c r="B68" s="369" t="s">
        <v>265</v>
      </c>
      <c r="C68" s="226">
        <v>3299</v>
      </c>
      <c r="D68" s="226">
        <v>5336</v>
      </c>
      <c r="E68" s="227" t="s">
        <v>232</v>
      </c>
      <c r="F68" s="228" t="s">
        <v>266</v>
      </c>
      <c r="G68" s="86">
        <v>0</v>
      </c>
      <c r="H68" s="356">
        <v>41.3187</v>
      </c>
      <c r="I68" s="370">
        <f t="shared" si="0"/>
        <v>41.3187</v>
      </c>
      <c r="K68" s="238"/>
    </row>
    <row r="69" spans="1:11" ht="12.75" customHeight="1">
      <c r="A69" s="343"/>
      <c r="B69" s="369" t="s">
        <v>265</v>
      </c>
      <c r="C69" s="226">
        <v>3299</v>
      </c>
      <c r="D69" s="226">
        <v>5336</v>
      </c>
      <c r="E69" s="227" t="s">
        <v>234</v>
      </c>
      <c r="F69" s="228" t="s">
        <v>266</v>
      </c>
      <c r="G69" s="86">
        <v>0</v>
      </c>
      <c r="H69" s="356">
        <v>234.1393</v>
      </c>
      <c r="I69" s="370">
        <f t="shared" si="0"/>
        <v>234.1393</v>
      </c>
      <c r="K69" s="238"/>
    </row>
    <row r="70" spans="1:11" ht="12.75" customHeight="1">
      <c r="A70" s="343"/>
      <c r="B70" s="369" t="s">
        <v>265</v>
      </c>
      <c r="C70" s="226">
        <v>3299</v>
      </c>
      <c r="D70" s="226">
        <v>6356</v>
      </c>
      <c r="E70" s="227" t="s">
        <v>232</v>
      </c>
      <c r="F70" s="228" t="s">
        <v>267</v>
      </c>
      <c r="G70" s="86">
        <v>0</v>
      </c>
      <c r="H70" s="356"/>
      <c r="I70" s="370">
        <f t="shared" si="0"/>
        <v>0</v>
      </c>
      <c r="K70" s="238"/>
    </row>
    <row r="71" spans="1:11" ht="12.75" customHeight="1">
      <c r="A71" s="343"/>
      <c r="B71" s="369" t="s">
        <v>265</v>
      </c>
      <c r="C71" s="226">
        <v>3299</v>
      </c>
      <c r="D71" s="226">
        <v>6356</v>
      </c>
      <c r="E71" s="227" t="s">
        <v>234</v>
      </c>
      <c r="F71" s="228" t="s">
        <v>267</v>
      </c>
      <c r="G71" s="86">
        <v>0</v>
      </c>
      <c r="H71" s="356"/>
      <c r="I71" s="370">
        <f t="shared" si="0"/>
        <v>0</v>
      </c>
      <c r="K71" s="238"/>
    </row>
    <row r="72" spans="1:11" ht="12.75" customHeight="1">
      <c r="A72" s="343"/>
      <c r="B72" s="371" t="s">
        <v>268</v>
      </c>
      <c r="C72" s="345">
        <v>3299</v>
      </c>
      <c r="D72" s="345">
        <v>5336</v>
      </c>
      <c r="E72" s="346" t="s">
        <v>232</v>
      </c>
      <c r="F72" s="372" t="s">
        <v>269</v>
      </c>
      <c r="G72" s="348">
        <v>0</v>
      </c>
      <c r="H72" s="349">
        <v>32.62575</v>
      </c>
      <c r="I72" s="373">
        <f t="shared" si="0"/>
        <v>32.62575</v>
      </c>
      <c r="K72" s="238"/>
    </row>
    <row r="73" spans="1:11" ht="12.75" customHeight="1">
      <c r="A73" s="343"/>
      <c r="B73" s="371" t="s">
        <v>268</v>
      </c>
      <c r="C73" s="345">
        <v>3299</v>
      </c>
      <c r="D73" s="345">
        <v>5336</v>
      </c>
      <c r="E73" s="346" t="s">
        <v>234</v>
      </c>
      <c r="F73" s="372" t="s">
        <v>269</v>
      </c>
      <c r="G73" s="348">
        <v>0</v>
      </c>
      <c r="H73" s="349">
        <v>184.87925</v>
      </c>
      <c r="I73" s="373">
        <f t="shared" si="0"/>
        <v>184.87925</v>
      </c>
      <c r="K73" s="238"/>
    </row>
    <row r="74" spans="1:11" ht="12.75" customHeight="1">
      <c r="A74" s="343"/>
      <c r="B74" s="371" t="s">
        <v>268</v>
      </c>
      <c r="C74" s="345">
        <v>3299</v>
      </c>
      <c r="D74" s="345">
        <v>6356</v>
      </c>
      <c r="E74" s="346" t="s">
        <v>232</v>
      </c>
      <c r="F74" s="372" t="s">
        <v>270</v>
      </c>
      <c r="G74" s="348">
        <v>0</v>
      </c>
      <c r="H74" s="349">
        <v>16.32</v>
      </c>
      <c r="I74" s="373">
        <f t="shared" si="0"/>
        <v>16.32</v>
      </c>
      <c r="K74" s="238"/>
    </row>
    <row r="75" spans="1:11" ht="12.75" customHeight="1">
      <c r="A75" s="343"/>
      <c r="B75" s="371" t="s">
        <v>268</v>
      </c>
      <c r="C75" s="345">
        <v>3299</v>
      </c>
      <c r="D75" s="345">
        <v>6356</v>
      </c>
      <c r="E75" s="346" t="s">
        <v>234</v>
      </c>
      <c r="F75" s="372" t="s">
        <v>270</v>
      </c>
      <c r="G75" s="348">
        <v>0</v>
      </c>
      <c r="H75" s="349">
        <v>92.48</v>
      </c>
      <c r="I75" s="373">
        <f t="shared" si="0"/>
        <v>92.48</v>
      </c>
      <c r="K75" s="238"/>
    </row>
    <row r="76" spans="1:11" ht="12.75" customHeight="1">
      <c r="A76" s="343"/>
      <c r="B76" s="375" t="s">
        <v>271</v>
      </c>
      <c r="C76" s="376">
        <v>3299</v>
      </c>
      <c r="D76" s="376">
        <v>5336</v>
      </c>
      <c r="E76" s="377" t="s">
        <v>232</v>
      </c>
      <c r="F76" s="378" t="s">
        <v>272</v>
      </c>
      <c r="G76" s="379">
        <v>0</v>
      </c>
      <c r="H76" s="380">
        <v>15.891</v>
      </c>
      <c r="I76" s="381">
        <f t="shared" si="0"/>
        <v>15.891</v>
      </c>
      <c r="K76" s="238"/>
    </row>
    <row r="77" spans="1:11" ht="12.75" customHeight="1">
      <c r="A77" s="343"/>
      <c r="B77" s="369" t="s">
        <v>271</v>
      </c>
      <c r="C77" s="226">
        <v>3299</v>
      </c>
      <c r="D77" s="226">
        <v>5336</v>
      </c>
      <c r="E77" s="227" t="s">
        <v>234</v>
      </c>
      <c r="F77" s="228" t="s">
        <v>272</v>
      </c>
      <c r="G77" s="86">
        <v>0</v>
      </c>
      <c r="H77" s="356">
        <v>90.049</v>
      </c>
      <c r="I77" s="370">
        <f t="shared" si="0"/>
        <v>90.049</v>
      </c>
      <c r="K77" s="238"/>
    </row>
    <row r="78" spans="1:11" ht="12.75" customHeight="1">
      <c r="A78" s="343"/>
      <c r="B78" s="369" t="s">
        <v>271</v>
      </c>
      <c r="C78" s="226">
        <v>3299</v>
      </c>
      <c r="D78" s="226">
        <v>6356</v>
      </c>
      <c r="E78" s="227" t="s">
        <v>232</v>
      </c>
      <c r="F78" s="228" t="s">
        <v>273</v>
      </c>
      <c r="G78" s="86">
        <v>0</v>
      </c>
      <c r="H78" s="356"/>
      <c r="I78" s="370">
        <f t="shared" si="0"/>
        <v>0</v>
      </c>
      <c r="K78" s="238"/>
    </row>
    <row r="79" spans="1:11" ht="12.75" customHeight="1">
      <c r="A79" s="343"/>
      <c r="B79" s="369" t="s">
        <v>271</v>
      </c>
      <c r="C79" s="226">
        <v>3299</v>
      </c>
      <c r="D79" s="226">
        <v>6356</v>
      </c>
      <c r="E79" s="227" t="s">
        <v>234</v>
      </c>
      <c r="F79" s="228" t="s">
        <v>273</v>
      </c>
      <c r="G79" s="86">
        <v>0</v>
      </c>
      <c r="H79" s="356"/>
      <c r="I79" s="370">
        <f t="shared" si="0"/>
        <v>0</v>
      </c>
      <c r="K79" s="238"/>
    </row>
    <row r="80" spans="1:11" ht="12.75" customHeight="1">
      <c r="A80" s="343"/>
      <c r="B80" s="369" t="s">
        <v>274</v>
      </c>
      <c r="C80" s="226">
        <v>3299</v>
      </c>
      <c r="D80" s="226">
        <v>5336</v>
      </c>
      <c r="E80" s="227" t="s">
        <v>232</v>
      </c>
      <c r="F80" s="228" t="s">
        <v>275</v>
      </c>
      <c r="G80" s="86">
        <v>0</v>
      </c>
      <c r="H80" s="356">
        <v>13.7997</v>
      </c>
      <c r="I80" s="370">
        <f aca="true" t="shared" si="1" ref="I80:I143">G80+H80</f>
        <v>13.7997</v>
      </c>
      <c r="K80" s="238"/>
    </row>
    <row r="81" spans="1:11" ht="12.75" customHeight="1">
      <c r="A81" s="343"/>
      <c r="B81" s="369" t="s">
        <v>274</v>
      </c>
      <c r="C81" s="226">
        <v>3299</v>
      </c>
      <c r="D81" s="226">
        <v>5336</v>
      </c>
      <c r="E81" s="227" t="s">
        <v>234</v>
      </c>
      <c r="F81" s="228" t="s">
        <v>275</v>
      </c>
      <c r="G81" s="86">
        <v>0</v>
      </c>
      <c r="H81" s="356">
        <v>78.1983</v>
      </c>
      <c r="I81" s="370">
        <f t="shared" si="1"/>
        <v>78.1983</v>
      </c>
      <c r="K81" s="238"/>
    </row>
    <row r="82" spans="1:11" ht="12.75" customHeight="1">
      <c r="A82" s="343"/>
      <c r="B82" s="369" t="s">
        <v>274</v>
      </c>
      <c r="C82" s="226">
        <v>3299</v>
      </c>
      <c r="D82" s="226">
        <v>6356</v>
      </c>
      <c r="E82" s="227" t="s">
        <v>232</v>
      </c>
      <c r="F82" s="228" t="s">
        <v>276</v>
      </c>
      <c r="G82" s="86">
        <v>0</v>
      </c>
      <c r="H82" s="356"/>
      <c r="I82" s="370">
        <f t="shared" si="1"/>
        <v>0</v>
      </c>
      <c r="K82" s="238"/>
    </row>
    <row r="83" spans="1:11" ht="12.75" customHeight="1">
      <c r="A83" s="343"/>
      <c r="B83" s="369" t="s">
        <v>274</v>
      </c>
      <c r="C83" s="226">
        <v>3299</v>
      </c>
      <c r="D83" s="226">
        <v>6356</v>
      </c>
      <c r="E83" s="227" t="s">
        <v>234</v>
      </c>
      <c r="F83" s="228" t="s">
        <v>276</v>
      </c>
      <c r="G83" s="86">
        <v>0</v>
      </c>
      <c r="H83" s="356"/>
      <c r="I83" s="370">
        <f t="shared" si="1"/>
        <v>0</v>
      </c>
      <c r="K83" s="238"/>
    </row>
    <row r="84" spans="1:11" ht="12.75" customHeight="1">
      <c r="A84" s="343"/>
      <c r="B84" s="369" t="s">
        <v>277</v>
      </c>
      <c r="C84" s="226">
        <v>3299</v>
      </c>
      <c r="D84" s="226">
        <v>5336</v>
      </c>
      <c r="E84" s="227" t="s">
        <v>232</v>
      </c>
      <c r="F84" s="228" t="s">
        <v>278</v>
      </c>
      <c r="G84" s="86">
        <v>0</v>
      </c>
      <c r="H84" s="356"/>
      <c r="I84" s="370">
        <f t="shared" si="1"/>
        <v>0</v>
      </c>
      <c r="K84" s="238"/>
    </row>
    <row r="85" spans="1:11" ht="12.75" customHeight="1">
      <c r="A85" s="343"/>
      <c r="B85" s="369" t="s">
        <v>277</v>
      </c>
      <c r="C85" s="226">
        <v>3299</v>
      </c>
      <c r="D85" s="226">
        <v>5336</v>
      </c>
      <c r="E85" s="227" t="s">
        <v>234</v>
      </c>
      <c r="F85" s="228" t="s">
        <v>278</v>
      </c>
      <c r="G85" s="86">
        <v>0</v>
      </c>
      <c r="H85" s="356"/>
      <c r="I85" s="370">
        <f t="shared" si="1"/>
        <v>0</v>
      </c>
      <c r="K85" s="238"/>
    </row>
    <row r="86" spans="1:11" ht="12.75" customHeight="1">
      <c r="A86" s="343"/>
      <c r="B86" s="369" t="s">
        <v>277</v>
      </c>
      <c r="C86" s="226">
        <v>3299</v>
      </c>
      <c r="D86" s="226">
        <v>6356</v>
      </c>
      <c r="E86" s="227" t="s">
        <v>232</v>
      </c>
      <c r="F86" s="228" t="s">
        <v>279</v>
      </c>
      <c r="G86" s="86">
        <v>0</v>
      </c>
      <c r="H86" s="356"/>
      <c r="I86" s="370">
        <f t="shared" si="1"/>
        <v>0</v>
      </c>
      <c r="K86" s="238"/>
    </row>
    <row r="87" spans="1:11" ht="12.75" customHeight="1">
      <c r="A87" s="343"/>
      <c r="B87" s="369" t="s">
        <v>277</v>
      </c>
      <c r="C87" s="226">
        <v>3299</v>
      </c>
      <c r="D87" s="226">
        <v>6356</v>
      </c>
      <c r="E87" s="227" t="s">
        <v>234</v>
      </c>
      <c r="F87" s="228" t="s">
        <v>279</v>
      </c>
      <c r="G87" s="86">
        <v>0</v>
      </c>
      <c r="H87" s="356"/>
      <c r="I87" s="370">
        <f t="shared" si="1"/>
        <v>0</v>
      </c>
      <c r="K87" s="238"/>
    </row>
    <row r="88" spans="1:11" ht="12.75" customHeight="1">
      <c r="A88" s="343"/>
      <c r="B88" s="369" t="s">
        <v>280</v>
      </c>
      <c r="C88" s="226">
        <v>3299</v>
      </c>
      <c r="D88" s="226">
        <v>5336</v>
      </c>
      <c r="E88" s="227" t="s">
        <v>232</v>
      </c>
      <c r="F88" s="228" t="s">
        <v>281</v>
      </c>
      <c r="G88" s="86">
        <v>0</v>
      </c>
      <c r="H88" s="356">
        <v>111.7107</v>
      </c>
      <c r="I88" s="370">
        <f t="shared" si="1"/>
        <v>111.7107</v>
      </c>
      <c r="K88" s="238"/>
    </row>
    <row r="89" spans="1:11" ht="12.75" customHeight="1">
      <c r="A89" s="343"/>
      <c r="B89" s="369" t="s">
        <v>280</v>
      </c>
      <c r="C89" s="226">
        <v>3299</v>
      </c>
      <c r="D89" s="226">
        <v>5336</v>
      </c>
      <c r="E89" s="227" t="s">
        <v>234</v>
      </c>
      <c r="F89" s="228" t="s">
        <v>281</v>
      </c>
      <c r="G89" s="86">
        <v>0</v>
      </c>
      <c r="H89" s="356">
        <v>633.0273</v>
      </c>
      <c r="I89" s="370">
        <f t="shared" si="1"/>
        <v>633.0273</v>
      </c>
      <c r="K89" s="238"/>
    </row>
    <row r="90" spans="1:11" ht="12.75" customHeight="1">
      <c r="A90" s="343"/>
      <c r="B90" s="369" t="s">
        <v>280</v>
      </c>
      <c r="C90" s="226">
        <v>3299</v>
      </c>
      <c r="D90" s="226">
        <v>6356</v>
      </c>
      <c r="E90" s="227" t="s">
        <v>232</v>
      </c>
      <c r="F90" s="228" t="s">
        <v>282</v>
      </c>
      <c r="G90" s="86">
        <v>0</v>
      </c>
      <c r="H90" s="356"/>
      <c r="I90" s="370">
        <f t="shared" si="1"/>
        <v>0</v>
      </c>
      <c r="K90" s="238"/>
    </row>
    <row r="91" spans="1:11" ht="12.75" customHeight="1">
      <c r="A91" s="343"/>
      <c r="B91" s="369" t="s">
        <v>280</v>
      </c>
      <c r="C91" s="226">
        <v>3299</v>
      </c>
      <c r="D91" s="226">
        <v>6356</v>
      </c>
      <c r="E91" s="227" t="s">
        <v>234</v>
      </c>
      <c r="F91" s="228" t="s">
        <v>282</v>
      </c>
      <c r="G91" s="86">
        <v>0</v>
      </c>
      <c r="H91" s="356"/>
      <c r="I91" s="370">
        <f t="shared" si="1"/>
        <v>0</v>
      </c>
      <c r="K91" s="238"/>
    </row>
    <row r="92" spans="1:11" ht="12.75" customHeight="1">
      <c r="A92" s="343"/>
      <c r="B92" s="369" t="s">
        <v>283</v>
      </c>
      <c r="C92" s="226">
        <v>3299</v>
      </c>
      <c r="D92" s="226">
        <v>5336</v>
      </c>
      <c r="E92" s="227" t="s">
        <v>232</v>
      </c>
      <c r="F92" s="228" t="s">
        <v>284</v>
      </c>
      <c r="G92" s="86">
        <v>0</v>
      </c>
      <c r="H92" s="356">
        <v>63.35745</v>
      </c>
      <c r="I92" s="370">
        <f t="shared" si="1"/>
        <v>63.35745</v>
      </c>
      <c r="K92" s="238"/>
    </row>
    <row r="93" spans="1:11" ht="12.75" customHeight="1">
      <c r="A93" s="343"/>
      <c r="B93" s="369" t="s">
        <v>283</v>
      </c>
      <c r="C93" s="226">
        <v>3299</v>
      </c>
      <c r="D93" s="226">
        <v>5336</v>
      </c>
      <c r="E93" s="227" t="s">
        <v>234</v>
      </c>
      <c r="F93" s="228" t="s">
        <v>284</v>
      </c>
      <c r="G93" s="86">
        <v>0</v>
      </c>
      <c r="H93" s="356">
        <v>359.02555</v>
      </c>
      <c r="I93" s="370">
        <f t="shared" si="1"/>
        <v>359.02555</v>
      </c>
      <c r="K93" s="238"/>
    </row>
    <row r="94" spans="1:11" ht="12.75" customHeight="1">
      <c r="A94" s="343"/>
      <c r="B94" s="369" t="s">
        <v>283</v>
      </c>
      <c r="C94" s="226">
        <v>3299</v>
      </c>
      <c r="D94" s="226">
        <v>6356</v>
      </c>
      <c r="E94" s="227" t="s">
        <v>232</v>
      </c>
      <c r="F94" s="228" t="s">
        <v>285</v>
      </c>
      <c r="G94" s="86">
        <v>0</v>
      </c>
      <c r="H94" s="356"/>
      <c r="I94" s="370">
        <f t="shared" si="1"/>
        <v>0</v>
      </c>
      <c r="K94" s="238"/>
    </row>
    <row r="95" spans="1:11" ht="12.75" customHeight="1">
      <c r="A95" s="343"/>
      <c r="B95" s="369" t="s">
        <v>283</v>
      </c>
      <c r="C95" s="226">
        <v>3299</v>
      </c>
      <c r="D95" s="226">
        <v>6356</v>
      </c>
      <c r="E95" s="227" t="s">
        <v>234</v>
      </c>
      <c r="F95" s="228" t="s">
        <v>285</v>
      </c>
      <c r="G95" s="86">
        <v>0</v>
      </c>
      <c r="H95" s="356"/>
      <c r="I95" s="370">
        <f t="shared" si="1"/>
        <v>0</v>
      </c>
      <c r="K95" s="238"/>
    </row>
    <row r="96" spans="1:11" ht="12.75" customHeight="1">
      <c r="A96" s="343"/>
      <c r="B96" s="369" t="s">
        <v>286</v>
      </c>
      <c r="C96" s="226">
        <v>3299</v>
      </c>
      <c r="D96" s="226">
        <v>5336</v>
      </c>
      <c r="E96" s="227" t="s">
        <v>232</v>
      </c>
      <c r="F96" s="228" t="s">
        <v>287</v>
      </c>
      <c r="G96" s="86">
        <v>0</v>
      </c>
      <c r="H96" s="356">
        <v>15</v>
      </c>
      <c r="I96" s="370">
        <f t="shared" si="1"/>
        <v>15</v>
      </c>
      <c r="K96" s="238"/>
    </row>
    <row r="97" spans="1:11" ht="12.75" customHeight="1">
      <c r="A97" s="343"/>
      <c r="B97" s="369" t="s">
        <v>286</v>
      </c>
      <c r="C97" s="226">
        <v>3299</v>
      </c>
      <c r="D97" s="226">
        <v>5336</v>
      </c>
      <c r="E97" s="227" t="s">
        <v>234</v>
      </c>
      <c r="F97" s="228" t="s">
        <v>287</v>
      </c>
      <c r="G97" s="86">
        <v>0</v>
      </c>
      <c r="H97" s="356">
        <v>85</v>
      </c>
      <c r="I97" s="370">
        <f t="shared" si="1"/>
        <v>85</v>
      </c>
      <c r="K97" s="238"/>
    </row>
    <row r="98" spans="1:11" ht="12.75" customHeight="1">
      <c r="A98" s="343"/>
      <c r="B98" s="369" t="s">
        <v>286</v>
      </c>
      <c r="C98" s="226">
        <v>3299</v>
      </c>
      <c r="D98" s="226">
        <v>6356</v>
      </c>
      <c r="E98" s="227" t="s">
        <v>232</v>
      </c>
      <c r="F98" s="228" t="s">
        <v>288</v>
      </c>
      <c r="G98" s="86">
        <v>0</v>
      </c>
      <c r="H98" s="356"/>
      <c r="I98" s="370">
        <f t="shared" si="1"/>
        <v>0</v>
      </c>
      <c r="K98" s="238"/>
    </row>
    <row r="99" spans="1:11" ht="12.75" customHeight="1">
      <c r="A99" s="343"/>
      <c r="B99" s="369" t="s">
        <v>286</v>
      </c>
      <c r="C99" s="226">
        <v>3299</v>
      </c>
      <c r="D99" s="226">
        <v>6356</v>
      </c>
      <c r="E99" s="227" t="s">
        <v>234</v>
      </c>
      <c r="F99" s="228" t="s">
        <v>288</v>
      </c>
      <c r="G99" s="86">
        <v>0</v>
      </c>
      <c r="H99" s="356"/>
      <c r="I99" s="370">
        <f t="shared" si="1"/>
        <v>0</v>
      </c>
      <c r="K99" s="238"/>
    </row>
    <row r="100" spans="1:11" ht="12.75" customHeight="1">
      <c r="A100" s="343"/>
      <c r="B100" s="369" t="s">
        <v>289</v>
      </c>
      <c r="C100" s="226">
        <v>3299</v>
      </c>
      <c r="D100" s="226">
        <v>5336</v>
      </c>
      <c r="E100" s="227" t="s">
        <v>232</v>
      </c>
      <c r="F100" s="228" t="s">
        <v>290</v>
      </c>
      <c r="G100" s="86">
        <v>0</v>
      </c>
      <c r="H100" s="356">
        <v>30</v>
      </c>
      <c r="I100" s="370">
        <f t="shared" si="1"/>
        <v>30</v>
      </c>
      <c r="K100" s="238"/>
    </row>
    <row r="101" spans="1:11" ht="12.75" customHeight="1">
      <c r="A101" s="343"/>
      <c r="B101" s="369" t="s">
        <v>289</v>
      </c>
      <c r="C101" s="226">
        <v>3299</v>
      </c>
      <c r="D101" s="226">
        <v>5336</v>
      </c>
      <c r="E101" s="227" t="s">
        <v>234</v>
      </c>
      <c r="F101" s="228" t="s">
        <v>290</v>
      </c>
      <c r="G101" s="86">
        <v>0</v>
      </c>
      <c r="H101" s="356">
        <v>170</v>
      </c>
      <c r="I101" s="370">
        <f t="shared" si="1"/>
        <v>170</v>
      </c>
      <c r="K101" s="238"/>
    </row>
    <row r="102" spans="1:11" ht="12.75" customHeight="1">
      <c r="A102" s="343"/>
      <c r="B102" s="369" t="s">
        <v>289</v>
      </c>
      <c r="C102" s="226">
        <v>3299</v>
      </c>
      <c r="D102" s="226">
        <v>6356</v>
      </c>
      <c r="E102" s="227" t="s">
        <v>232</v>
      </c>
      <c r="F102" s="228" t="s">
        <v>291</v>
      </c>
      <c r="G102" s="86">
        <v>0</v>
      </c>
      <c r="H102" s="356"/>
      <c r="I102" s="370">
        <f t="shared" si="1"/>
        <v>0</v>
      </c>
      <c r="K102" s="238"/>
    </row>
    <row r="103" spans="1:11" ht="12.75" customHeight="1">
      <c r="A103" s="343"/>
      <c r="B103" s="369" t="s">
        <v>289</v>
      </c>
      <c r="C103" s="226">
        <v>3299</v>
      </c>
      <c r="D103" s="226">
        <v>6356</v>
      </c>
      <c r="E103" s="227" t="s">
        <v>234</v>
      </c>
      <c r="F103" s="228" t="s">
        <v>291</v>
      </c>
      <c r="G103" s="86">
        <v>0</v>
      </c>
      <c r="H103" s="356"/>
      <c r="I103" s="370">
        <f t="shared" si="1"/>
        <v>0</v>
      </c>
      <c r="K103" s="238"/>
    </row>
    <row r="104" spans="1:11" ht="12.75" customHeight="1">
      <c r="A104" s="343"/>
      <c r="B104" s="369" t="s">
        <v>292</v>
      </c>
      <c r="C104" s="226">
        <v>3299</v>
      </c>
      <c r="D104" s="226">
        <v>5336</v>
      </c>
      <c r="E104" s="227" t="s">
        <v>232</v>
      </c>
      <c r="F104" s="228" t="s">
        <v>293</v>
      </c>
      <c r="G104" s="86">
        <v>0</v>
      </c>
      <c r="H104" s="356">
        <v>120.21777</v>
      </c>
      <c r="I104" s="370">
        <f t="shared" si="1"/>
        <v>120.21777</v>
      </c>
      <c r="K104" s="238"/>
    </row>
    <row r="105" spans="1:11" ht="12.75" customHeight="1">
      <c r="A105" s="343"/>
      <c r="B105" s="369" t="s">
        <v>292</v>
      </c>
      <c r="C105" s="226">
        <v>3299</v>
      </c>
      <c r="D105" s="226">
        <v>5336</v>
      </c>
      <c r="E105" s="227" t="s">
        <v>234</v>
      </c>
      <c r="F105" s="228" t="s">
        <v>293</v>
      </c>
      <c r="G105" s="86">
        <v>0</v>
      </c>
      <c r="H105" s="356">
        <v>681.23401</v>
      </c>
      <c r="I105" s="370">
        <f t="shared" si="1"/>
        <v>681.23401</v>
      </c>
      <c r="K105" s="238"/>
    </row>
    <row r="106" spans="1:11" ht="12.75" customHeight="1">
      <c r="A106" s="343"/>
      <c r="B106" s="369" t="s">
        <v>292</v>
      </c>
      <c r="C106" s="226">
        <v>3299</v>
      </c>
      <c r="D106" s="226">
        <v>6356</v>
      </c>
      <c r="E106" s="227" t="s">
        <v>232</v>
      </c>
      <c r="F106" s="228" t="s">
        <v>294</v>
      </c>
      <c r="G106" s="86">
        <v>0</v>
      </c>
      <c r="H106" s="356">
        <v>68.78223</v>
      </c>
      <c r="I106" s="370">
        <f t="shared" si="1"/>
        <v>68.78223</v>
      </c>
      <c r="K106" s="238"/>
    </row>
    <row r="107" spans="1:11" ht="12.75" customHeight="1">
      <c r="A107" s="343"/>
      <c r="B107" s="369" t="s">
        <v>292</v>
      </c>
      <c r="C107" s="226">
        <v>3299</v>
      </c>
      <c r="D107" s="226">
        <v>6356</v>
      </c>
      <c r="E107" s="227" t="s">
        <v>234</v>
      </c>
      <c r="F107" s="228" t="s">
        <v>294</v>
      </c>
      <c r="G107" s="86">
        <v>0</v>
      </c>
      <c r="H107" s="356">
        <v>389.76599</v>
      </c>
      <c r="I107" s="370">
        <f t="shared" si="1"/>
        <v>389.76599</v>
      </c>
      <c r="K107" s="238"/>
    </row>
    <row r="108" spans="1:11" ht="12.75" customHeight="1">
      <c r="A108" s="343"/>
      <c r="B108" s="369" t="s">
        <v>295</v>
      </c>
      <c r="C108" s="226">
        <v>3299</v>
      </c>
      <c r="D108" s="226">
        <v>5336</v>
      </c>
      <c r="E108" s="227" t="s">
        <v>232</v>
      </c>
      <c r="F108" s="228" t="s">
        <v>296</v>
      </c>
      <c r="G108" s="86">
        <v>0</v>
      </c>
      <c r="H108" s="356">
        <v>56.66205</v>
      </c>
      <c r="I108" s="370">
        <f t="shared" si="1"/>
        <v>56.66205</v>
      </c>
      <c r="K108" s="238"/>
    </row>
    <row r="109" spans="1:11" ht="12.75" customHeight="1">
      <c r="A109" s="343"/>
      <c r="B109" s="369" t="s">
        <v>295</v>
      </c>
      <c r="C109" s="226">
        <v>3299</v>
      </c>
      <c r="D109" s="226">
        <v>5336</v>
      </c>
      <c r="E109" s="227" t="s">
        <v>234</v>
      </c>
      <c r="F109" s="228" t="s">
        <v>296</v>
      </c>
      <c r="G109" s="86">
        <v>0</v>
      </c>
      <c r="H109" s="356">
        <v>321.08495</v>
      </c>
      <c r="I109" s="370">
        <f t="shared" si="1"/>
        <v>321.08495</v>
      </c>
      <c r="K109" s="238"/>
    </row>
    <row r="110" spans="1:11" ht="12.75" customHeight="1">
      <c r="A110" s="343"/>
      <c r="B110" s="369" t="s">
        <v>295</v>
      </c>
      <c r="C110" s="226">
        <v>3299</v>
      </c>
      <c r="D110" s="226">
        <v>6356</v>
      </c>
      <c r="E110" s="227" t="s">
        <v>232</v>
      </c>
      <c r="F110" s="228" t="s">
        <v>297</v>
      </c>
      <c r="G110" s="86">
        <v>0</v>
      </c>
      <c r="H110" s="356">
        <v>47.64375</v>
      </c>
      <c r="I110" s="370">
        <f t="shared" si="1"/>
        <v>47.64375</v>
      </c>
      <c r="K110" s="238"/>
    </row>
    <row r="111" spans="1:11" ht="12.75" customHeight="1">
      <c r="A111" s="343"/>
      <c r="B111" s="369" t="s">
        <v>295</v>
      </c>
      <c r="C111" s="226">
        <v>3299</v>
      </c>
      <c r="D111" s="226">
        <v>6356</v>
      </c>
      <c r="E111" s="227" t="s">
        <v>234</v>
      </c>
      <c r="F111" s="228" t="s">
        <v>297</v>
      </c>
      <c r="G111" s="86">
        <v>0</v>
      </c>
      <c r="H111" s="356">
        <v>269.98125</v>
      </c>
      <c r="I111" s="370">
        <f t="shared" si="1"/>
        <v>269.98125</v>
      </c>
      <c r="K111" s="238"/>
    </row>
    <row r="112" spans="1:11" ht="12.75" customHeight="1">
      <c r="A112" s="343"/>
      <c r="B112" s="369" t="s">
        <v>298</v>
      </c>
      <c r="C112" s="226">
        <v>3299</v>
      </c>
      <c r="D112" s="226">
        <v>5336</v>
      </c>
      <c r="E112" s="227" t="s">
        <v>232</v>
      </c>
      <c r="F112" s="228" t="s">
        <v>299</v>
      </c>
      <c r="G112" s="86">
        <v>0</v>
      </c>
      <c r="H112" s="356"/>
      <c r="I112" s="370">
        <f t="shared" si="1"/>
        <v>0</v>
      </c>
      <c r="K112" s="238"/>
    </row>
    <row r="113" spans="1:11" ht="12.75" customHeight="1">
      <c r="A113" s="343"/>
      <c r="B113" s="369" t="s">
        <v>298</v>
      </c>
      <c r="C113" s="226">
        <v>3299</v>
      </c>
      <c r="D113" s="226">
        <v>5336</v>
      </c>
      <c r="E113" s="227" t="s">
        <v>234</v>
      </c>
      <c r="F113" s="228" t="s">
        <v>299</v>
      </c>
      <c r="G113" s="86">
        <v>0</v>
      </c>
      <c r="H113" s="356"/>
      <c r="I113" s="370">
        <f t="shared" si="1"/>
        <v>0</v>
      </c>
      <c r="K113" s="238"/>
    </row>
    <row r="114" spans="1:11" ht="12.75" customHeight="1">
      <c r="A114" s="343"/>
      <c r="B114" s="369" t="s">
        <v>298</v>
      </c>
      <c r="C114" s="226">
        <v>3299</v>
      </c>
      <c r="D114" s="226">
        <v>6356</v>
      </c>
      <c r="E114" s="227" t="s">
        <v>232</v>
      </c>
      <c r="F114" s="228" t="s">
        <v>300</v>
      </c>
      <c r="G114" s="86">
        <v>0</v>
      </c>
      <c r="H114" s="356"/>
      <c r="I114" s="370">
        <f t="shared" si="1"/>
        <v>0</v>
      </c>
      <c r="K114" s="238"/>
    </row>
    <row r="115" spans="1:11" ht="12.75" customHeight="1">
      <c r="A115" s="343"/>
      <c r="B115" s="369" t="s">
        <v>298</v>
      </c>
      <c r="C115" s="226">
        <v>3299</v>
      </c>
      <c r="D115" s="226">
        <v>6356</v>
      </c>
      <c r="E115" s="227" t="s">
        <v>234</v>
      </c>
      <c r="F115" s="228" t="s">
        <v>300</v>
      </c>
      <c r="G115" s="86">
        <v>0</v>
      </c>
      <c r="H115" s="356"/>
      <c r="I115" s="370">
        <f t="shared" si="1"/>
        <v>0</v>
      </c>
      <c r="K115" s="238"/>
    </row>
    <row r="116" spans="1:11" ht="12.75" customHeight="1">
      <c r="A116" s="343"/>
      <c r="B116" s="371" t="s">
        <v>301</v>
      </c>
      <c r="C116" s="345">
        <v>3299</v>
      </c>
      <c r="D116" s="345">
        <v>5336</v>
      </c>
      <c r="E116" s="346" t="s">
        <v>232</v>
      </c>
      <c r="F116" s="372" t="s">
        <v>302</v>
      </c>
      <c r="G116" s="348">
        <v>0</v>
      </c>
      <c r="H116" s="349">
        <v>30</v>
      </c>
      <c r="I116" s="373">
        <f t="shared" si="1"/>
        <v>30</v>
      </c>
      <c r="K116" s="238"/>
    </row>
    <row r="117" spans="1:11" ht="12.75" customHeight="1">
      <c r="A117" s="343"/>
      <c r="B117" s="371" t="s">
        <v>301</v>
      </c>
      <c r="C117" s="345">
        <v>3299</v>
      </c>
      <c r="D117" s="345">
        <v>5336</v>
      </c>
      <c r="E117" s="346" t="s">
        <v>234</v>
      </c>
      <c r="F117" s="372" t="s">
        <v>302</v>
      </c>
      <c r="G117" s="348">
        <v>0</v>
      </c>
      <c r="H117" s="349">
        <v>170</v>
      </c>
      <c r="I117" s="373">
        <f t="shared" si="1"/>
        <v>170</v>
      </c>
      <c r="K117" s="238"/>
    </row>
    <row r="118" spans="1:11" ht="12.75" customHeight="1">
      <c r="A118" s="343"/>
      <c r="B118" s="371" t="s">
        <v>301</v>
      </c>
      <c r="C118" s="345">
        <v>3299</v>
      </c>
      <c r="D118" s="345">
        <v>6356</v>
      </c>
      <c r="E118" s="346" t="s">
        <v>232</v>
      </c>
      <c r="F118" s="372" t="s">
        <v>303</v>
      </c>
      <c r="G118" s="348">
        <v>0</v>
      </c>
      <c r="H118" s="349"/>
      <c r="I118" s="373">
        <f t="shared" si="1"/>
        <v>0</v>
      </c>
      <c r="K118" s="238"/>
    </row>
    <row r="119" spans="1:11" ht="12.75" customHeight="1">
      <c r="A119" s="343"/>
      <c r="B119" s="371" t="s">
        <v>301</v>
      </c>
      <c r="C119" s="345">
        <v>3299</v>
      </c>
      <c r="D119" s="345">
        <v>6356</v>
      </c>
      <c r="E119" s="346" t="s">
        <v>234</v>
      </c>
      <c r="F119" s="372" t="s">
        <v>303</v>
      </c>
      <c r="G119" s="348">
        <v>0</v>
      </c>
      <c r="H119" s="349"/>
      <c r="I119" s="373">
        <f t="shared" si="1"/>
        <v>0</v>
      </c>
      <c r="K119" s="238"/>
    </row>
    <row r="120" spans="1:11" ht="12.75" customHeight="1">
      <c r="A120" s="343"/>
      <c r="B120" s="369" t="s">
        <v>304</v>
      </c>
      <c r="C120" s="226">
        <v>3299</v>
      </c>
      <c r="D120" s="226">
        <v>5336</v>
      </c>
      <c r="E120" s="227" t="s">
        <v>232</v>
      </c>
      <c r="F120" s="228" t="s">
        <v>305</v>
      </c>
      <c r="G120" s="86">
        <v>0</v>
      </c>
      <c r="H120" s="356">
        <v>28.65</v>
      </c>
      <c r="I120" s="370">
        <f t="shared" si="1"/>
        <v>28.65</v>
      </c>
      <c r="K120" s="238"/>
    </row>
    <row r="121" spans="1:11" ht="12.75" customHeight="1">
      <c r="A121" s="343"/>
      <c r="B121" s="369" t="s">
        <v>304</v>
      </c>
      <c r="C121" s="226">
        <v>3299</v>
      </c>
      <c r="D121" s="226">
        <v>5336</v>
      </c>
      <c r="E121" s="227" t="s">
        <v>234</v>
      </c>
      <c r="F121" s="228" t="s">
        <v>305</v>
      </c>
      <c r="G121" s="86">
        <v>0</v>
      </c>
      <c r="H121" s="356">
        <v>162.35</v>
      </c>
      <c r="I121" s="370">
        <f t="shared" si="1"/>
        <v>162.35</v>
      </c>
      <c r="K121" s="238"/>
    </row>
    <row r="122" spans="1:11" ht="12.75" customHeight="1">
      <c r="A122" s="343"/>
      <c r="B122" s="369" t="s">
        <v>304</v>
      </c>
      <c r="C122" s="226">
        <v>3299</v>
      </c>
      <c r="D122" s="226">
        <v>6356</v>
      </c>
      <c r="E122" s="227" t="s">
        <v>232</v>
      </c>
      <c r="F122" s="228" t="s">
        <v>306</v>
      </c>
      <c r="G122" s="86">
        <v>0</v>
      </c>
      <c r="H122" s="356"/>
      <c r="I122" s="370">
        <f t="shared" si="1"/>
        <v>0</v>
      </c>
      <c r="K122" s="238"/>
    </row>
    <row r="123" spans="1:11" ht="12.75" customHeight="1">
      <c r="A123" s="343"/>
      <c r="B123" s="369" t="s">
        <v>304</v>
      </c>
      <c r="C123" s="226">
        <v>3299</v>
      </c>
      <c r="D123" s="226">
        <v>6356</v>
      </c>
      <c r="E123" s="227" t="s">
        <v>234</v>
      </c>
      <c r="F123" s="228" t="s">
        <v>306</v>
      </c>
      <c r="G123" s="86">
        <v>0</v>
      </c>
      <c r="H123" s="356"/>
      <c r="I123" s="370">
        <f t="shared" si="1"/>
        <v>0</v>
      </c>
      <c r="K123" s="238"/>
    </row>
    <row r="124" spans="1:11" ht="12.75" customHeight="1">
      <c r="A124" s="343"/>
      <c r="B124" s="369" t="s">
        <v>307</v>
      </c>
      <c r="C124" s="226">
        <v>3299</v>
      </c>
      <c r="D124" s="226">
        <v>5336</v>
      </c>
      <c r="E124" s="227" t="s">
        <v>232</v>
      </c>
      <c r="F124" s="228" t="s">
        <v>308</v>
      </c>
      <c r="G124" s="86">
        <v>0</v>
      </c>
      <c r="H124" s="356">
        <v>31.914</v>
      </c>
      <c r="I124" s="370">
        <f t="shared" si="1"/>
        <v>31.914</v>
      </c>
      <c r="K124" s="238"/>
    </row>
    <row r="125" spans="1:11" ht="12.75" customHeight="1">
      <c r="A125" s="343"/>
      <c r="B125" s="369" t="s">
        <v>307</v>
      </c>
      <c r="C125" s="226">
        <v>3299</v>
      </c>
      <c r="D125" s="226">
        <v>5336</v>
      </c>
      <c r="E125" s="227" t="s">
        <v>234</v>
      </c>
      <c r="F125" s="228" t="s">
        <v>308</v>
      </c>
      <c r="G125" s="86">
        <v>0</v>
      </c>
      <c r="H125" s="356">
        <v>180.846</v>
      </c>
      <c r="I125" s="370">
        <f t="shared" si="1"/>
        <v>180.846</v>
      </c>
      <c r="K125" s="238"/>
    </row>
    <row r="126" spans="1:11" ht="12.75" customHeight="1">
      <c r="A126" s="343"/>
      <c r="B126" s="369" t="s">
        <v>307</v>
      </c>
      <c r="C126" s="226">
        <v>3299</v>
      </c>
      <c r="D126" s="226">
        <v>6356</v>
      </c>
      <c r="E126" s="227" t="s">
        <v>232</v>
      </c>
      <c r="F126" s="228" t="s">
        <v>309</v>
      </c>
      <c r="G126" s="86">
        <v>0</v>
      </c>
      <c r="H126" s="356"/>
      <c r="I126" s="370">
        <f t="shared" si="1"/>
        <v>0</v>
      </c>
      <c r="K126" s="238"/>
    </row>
    <row r="127" spans="1:11" ht="12.75" customHeight="1">
      <c r="A127" s="343"/>
      <c r="B127" s="369" t="s">
        <v>307</v>
      </c>
      <c r="C127" s="226">
        <v>3299</v>
      </c>
      <c r="D127" s="226">
        <v>6356</v>
      </c>
      <c r="E127" s="227" t="s">
        <v>234</v>
      </c>
      <c r="F127" s="228" t="s">
        <v>309</v>
      </c>
      <c r="G127" s="86">
        <v>0</v>
      </c>
      <c r="H127" s="356"/>
      <c r="I127" s="370">
        <f t="shared" si="1"/>
        <v>0</v>
      </c>
      <c r="K127" s="238"/>
    </row>
    <row r="128" spans="1:11" ht="12.75" customHeight="1">
      <c r="A128" s="343"/>
      <c r="B128" s="369" t="s">
        <v>310</v>
      </c>
      <c r="C128" s="226">
        <v>3299</v>
      </c>
      <c r="D128" s="226">
        <v>5336</v>
      </c>
      <c r="E128" s="227" t="s">
        <v>232</v>
      </c>
      <c r="F128" s="228" t="s">
        <v>311</v>
      </c>
      <c r="G128" s="86">
        <v>0</v>
      </c>
      <c r="H128" s="356">
        <v>24.75</v>
      </c>
      <c r="I128" s="370">
        <f t="shared" si="1"/>
        <v>24.75</v>
      </c>
      <c r="K128" s="238"/>
    </row>
    <row r="129" spans="1:11" ht="12.75" customHeight="1">
      <c r="A129" s="343"/>
      <c r="B129" s="369" t="s">
        <v>310</v>
      </c>
      <c r="C129" s="226">
        <v>3299</v>
      </c>
      <c r="D129" s="226">
        <v>5336</v>
      </c>
      <c r="E129" s="227" t="s">
        <v>234</v>
      </c>
      <c r="F129" s="228" t="s">
        <v>311</v>
      </c>
      <c r="G129" s="86">
        <v>0</v>
      </c>
      <c r="H129" s="356">
        <v>140.25</v>
      </c>
      <c r="I129" s="370">
        <f t="shared" si="1"/>
        <v>140.25</v>
      </c>
      <c r="K129" s="238"/>
    </row>
    <row r="130" spans="1:11" ht="12.75" customHeight="1">
      <c r="A130" s="343"/>
      <c r="B130" s="369" t="s">
        <v>310</v>
      </c>
      <c r="C130" s="226">
        <v>3299</v>
      </c>
      <c r="D130" s="226">
        <v>6356</v>
      </c>
      <c r="E130" s="227" t="s">
        <v>232</v>
      </c>
      <c r="F130" s="228" t="s">
        <v>312</v>
      </c>
      <c r="G130" s="86">
        <v>0</v>
      </c>
      <c r="H130" s="356">
        <v>29.766</v>
      </c>
      <c r="I130" s="370">
        <f t="shared" si="1"/>
        <v>29.766</v>
      </c>
      <c r="K130" s="238"/>
    </row>
    <row r="131" spans="1:11" ht="12.75" customHeight="1">
      <c r="A131" s="343"/>
      <c r="B131" s="369" t="s">
        <v>310</v>
      </c>
      <c r="C131" s="226">
        <v>3299</v>
      </c>
      <c r="D131" s="226">
        <v>6356</v>
      </c>
      <c r="E131" s="227" t="s">
        <v>234</v>
      </c>
      <c r="F131" s="228" t="s">
        <v>312</v>
      </c>
      <c r="G131" s="86">
        <v>0</v>
      </c>
      <c r="H131" s="356">
        <v>168.674</v>
      </c>
      <c r="I131" s="370">
        <f t="shared" si="1"/>
        <v>168.674</v>
      </c>
      <c r="K131" s="238"/>
    </row>
    <row r="132" spans="1:11" ht="12.75" customHeight="1">
      <c r="A132" s="343"/>
      <c r="B132" s="369" t="s">
        <v>313</v>
      </c>
      <c r="C132" s="226">
        <v>3299</v>
      </c>
      <c r="D132" s="226">
        <v>5336</v>
      </c>
      <c r="E132" s="227" t="s">
        <v>232</v>
      </c>
      <c r="F132" s="228" t="s">
        <v>314</v>
      </c>
      <c r="G132" s="86">
        <v>0</v>
      </c>
      <c r="H132" s="356">
        <v>14.5305</v>
      </c>
      <c r="I132" s="370">
        <f t="shared" si="1"/>
        <v>14.5305</v>
      </c>
      <c r="K132" s="238"/>
    </row>
    <row r="133" spans="1:11" ht="12.75" customHeight="1">
      <c r="A133" s="343"/>
      <c r="B133" s="369" t="s">
        <v>313</v>
      </c>
      <c r="C133" s="226">
        <v>3299</v>
      </c>
      <c r="D133" s="226">
        <v>5336</v>
      </c>
      <c r="E133" s="227" t="s">
        <v>234</v>
      </c>
      <c r="F133" s="228" t="s">
        <v>314</v>
      </c>
      <c r="G133" s="86">
        <v>0</v>
      </c>
      <c r="H133" s="356">
        <v>82.3395</v>
      </c>
      <c r="I133" s="370">
        <f t="shared" si="1"/>
        <v>82.3395</v>
      </c>
      <c r="K133" s="238"/>
    </row>
    <row r="134" spans="1:11" ht="12.75" customHeight="1">
      <c r="A134" s="343"/>
      <c r="B134" s="369" t="s">
        <v>313</v>
      </c>
      <c r="C134" s="226">
        <v>3299</v>
      </c>
      <c r="D134" s="226">
        <v>6356</v>
      </c>
      <c r="E134" s="227" t="s">
        <v>232</v>
      </c>
      <c r="F134" s="228" t="s">
        <v>315</v>
      </c>
      <c r="G134" s="86">
        <v>0</v>
      </c>
      <c r="H134" s="356"/>
      <c r="I134" s="370">
        <f t="shared" si="1"/>
        <v>0</v>
      </c>
      <c r="K134" s="238"/>
    </row>
    <row r="135" spans="1:11" ht="12.75" customHeight="1">
      <c r="A135" s="343"/>
      <c r="B135" s="369" t="s">
        <v>313</v>
      </c>
      <c r="C135" s="226">
        <v>3299</v>
      </c>
      <c r="D135" s="226">
        <v>6356</v>
      </c>
      <c r="E135" s="227" t="s">
        <v>234</v>
      </c>
      <c r="F135" s="228" t="s">
        <v>315</v>
      </c>
      <c r="G135" s="86">
        <v>0</v>
      </c>
      <c r="H135" s="356"/>
      <c r="I135" s="370">
        <f t="shared" si="1"/>
        <v>0</v>
      </c>
      <c r="K135" s="238"/>
    </row>
    <row r="136" spans="1:11" ht="12.75" customHeight="1">
      <c r="A136" s="343"/>
      <c r="B136" s="369" t="s">
        <v>316</v>
      </c>
      <c r="C136" s="226">
        <v>3299</v>
      </c>
      <c r="D136" s="226">
        <v>5336</v>
      </c>
      <c r="E136" s="227" t="s">
        <v>232</v>
      </c>
      <c r="F136" s="228" t="s">
        <v>317</v>
      </c>
      <c r="G136" s="86">
        <v>0</v>
      </c>
      <c r="H136" s="356">
        <v>31.52925</v>
      </c>
      <c r="I136" s="370">
        <f t="shared" si="1"/>
        <v>31.52925</v>
      </c>
      <c r="K136" s="238"/>
    </row>
    <row r="137" spans="1:11" ht="12.75" customHeight="1">
      <c r="A137" s="343"/>
      <c r="B137" s="369" t="s">
        <v>316</v>
      </c>
      <c r="C137" s="226">
        <v>3299</v>
      </c>
      <c r="D137" s="226">
        <v>5336</v>
      </c>
      <c r="E137" s="227" t="s">
        <v>234</v>
      </c>
      <c r="F137" s="228" t="s">
        <v>317</v>
      </c>
      <c r="G137" s="86">
        <v>0</v>
      </c>
      <c r="H137" s="356">
        <v>178.66575</v>
      </c>
      <c r="I137" s="370">
        <f t="shared" si="1"/>
        <v>178.66575</v>
      </c>
      <c r="K137" s="238"/>
    </row>
    <row r="138" spans="1:11" ht="12.75" customHeight="1">
      <c r="A138" s="343"/>
      <c r="B138" s="369" t="s">
        <v>316</v>
      </c>
      <c r="C138" s="226">
        <v>3299</v>
      </c>
      <c r="D138" s="226">
        <v>6356</v>
      </c>
      <c r="E138" s="227" t="s">
        <v>232</v>
      </c>
      <c r="F138" s="228" t="s">
        <v>318</v>
      </c>
      <c r="G138" s="86">
        <v>0</v>
      </c>
      <c r="H138" s="356">
        <v>179.112</v>
      </c>
      <c r="I138" s="370">
        <f t="shared" si="1"/>
        <v>179.112</v>
      </c>
      <c r="K138" s="238"/>
    </row>
    <row r="139" spans="1:11" ht="12.75" customHeight="1">
      <c r="A139" s="343"/>
      <c r="B139" s="369" t="s">
        <v>316</v>
      </c>
      <c r="C139" s="226">
        <v>3299</v>
      </c>
      <c r="D139" s="226">
        <v>6356</v>
      </c>
      <c r="E139" s="227" t="s">
        <v>234</v>
      </c>
      <c r="F139" s="228" t="s">
        <v>318</v>
      </c>
      <c r="G139" s="86">
        <v>0</v>
      </c>
      <c r="H139" s="356">
        <v>1014.968</v>
      </c>
      <c r="I139" s="370">
        <f t="shared" si="1"/>
        <v>1014.968</v>
      </c>
      <c r="K139" s="238"/>
    </row>
    <row r="140" spans="1:11" ht="12.75" customHeight="1">
      <c r="A140" s="343"/>
      <c r="B140" s="369" t="s">
        <v>319</v>
      </c>
      <c r="C140" s="226">
        <v>3299</v>
      </c>
      <c r="D140" s="226">
        <v>5336</v>
      </c>
      <c r="E140" s="227" t="s">
        <v>232</v>
      </c>
      <c r="F140" s="228" t="s">
        <v>320</v>
      </c>
      <c r="G140" s="86">
        <v>0</v>
      </c>
      <c r="H140" s="356">
        <v>20.1</v>
      </c>
      <c r="I140" s="370">
        <f t="shared" si="1"/>
        <v>20.1</v>
      </c>
      <c r="K140" s="238"/>
    </row>
    <row r="141" spans="1:11" ht="12.75" customHeight="1">
      <c r="A141" s="343"/>
      <c r="B141" s="369" t="s">
        <v>319</v>
      </c>
      <c r="C141" s="226">
        <v>3299</v>
      </c>
      <c r="D141" s="226">
        <v>5336</v>
      </c>
      <c r="E141" s="227" t="s">
        <v>234</v>
      </c>
      <c r="F141" s="228" t="s">
        <v>320</v>
      </c>
      <c r="G141" s="86">
        <v>0</v>
      </c>
      <c r="H141" s="356">
        <v>113.9</v>
      </c>
      <c r="I141" s="370">
        <f t="shared" si="1"/>
        <v>113.9</v>
      </c>
      <c r="K141" s="238"/>
    </row>
    <row r="142" spans="1:11" ht="12.75" customHeight="1">
      <c r="A142" s="343"/>
      <c r="B142" s="369" t="s">
        <v>319</v>
      </c>
      <c r="C142" s="226">
        <v>3299</v>
      </c>
      <c r="D142" s="226">
        <v>6356</v>
      </c>
      <c r="E142" s="227" t="s">
        <v>232</v>
      </c>
      <c r="F142" s="228" t="s">
        <v>321</v>
      </c>
      <c r="G142" s="86">
        <v>0</v>
      </c>
      <c r="H142" s="356"/>
      <c r="I142" s="370">
        <f t="shared" si="1"/>
        <v>0</v>
      </c>
      <c r="K142" s="238"/>
    </row>
    <row r="143" spans="1:11" ht="12.75" customHeight="1">
      <c r="A143" s="343"/>
      <c r="B143" s="369" t="s">
        <v>319</v>
      </c>
      <c r="C143" s="226">
        <v>3299</v>
      </c>
      <c r="D143" s="226">
        <v>6356</v>
      </c>
      <c r="E143" s="227" t="s">
        <v>234</v>
      </c>
      <c r="F143" s="228" t="s">
        <v>321</v>
      </c>
      <c r="G143" s="86">
        <v>0</v>
      </c>
      <c r="H143" s="356"/>
      <c r="I143" s="370">
        <f t="shared" si="1"/>
        <v>0</v>
      </c>
      <c r="K143" s="238"/>
    </row>
    <row r="144" spans="1:11" ht="12.75" customHeight="1">
      <c r="A144" s="343"/>
      <c r="B144" s="369" t="s">
        <v>322</v>
      </c>
      <c r="C144" s="226">
        <v>3299</v>
      </c>
      <c r="D144" s="226">
        <v>5336</v>
      </c>
      <c r="E144" s="227" t="s">
        <v>232</v>
      </c>
      <c r="F144" s="228" t="s">
        <v>323</v>
      </c>
      <c r="G144" s="86">
        <v>0</v>
      </c>
      <c r="H144" s="356">
        <v>30</v>
      </c>
      <c r="I144" s="370">
        <f aca="true" t="shared" si="2" ref="I144:I151">G144+H144</f>
        <v>30</v>
      </c>
      <c r="K144" s="238"/>
    </row>
    <row r="145" spans="1:11" ht="12.75" customHeight="1">
      <c r="A145" s="343"/>
      <c r="B145" s="369" t="s">
        <v>322</v>
      </c>
      <c r="C145" s="226">
        <v>3299</v>
      </c>
      <c r="D145" s="226">
        <v>5336</v>
      </c>
      <c r="E145" s="227" t="s">
        <v>234</v>
      </c>
      <c r="F145" s="228" t="s">
        <v>323</v>
      </c>
      <c r="G145" s="86">
        <v>0</v>
      </c>
      <c r="H145" s="356">
        <v>170</v>
      </c>
      <c r="I145" s="370">
        <f t="shared" si="2"/>
        <v>170</v>
      </c>
      <c r="K145" s="238"/>
    </row>
    <row r="146" spans="1:11" ht="12.75" customHeight="1">
      <c r="A146" s="343"/>
      <c r="B146" s="369" t="s">
        <v>322</v>
      </c>
      <c r="C146" s="226">
        <v>3299</v>
      </c>
      <c r="D146" s="226">
        <v>6356</v>
      </c>
      <c r="E146" s="227" t="s">
        <v>232</v>
      </c>
      <c r="F146" s="228" t="s">
        <v>324</v>
      </c>
      <c r="G146" s="86">
        <v>0</v>
      </c>
      <c r="H146" s="356"/>
      <c r="I146" s="370">
        <f t="shared" si="2"/>
        <v>0</v>
      </c>
      <c r="K146" s="238"/>
    </row>
    <row r="147" spans="1:11" ht="12.75" customHeight="1">
      <c r="A147" s="343"/>
      <c r="B147" s="369" t="s">
        <v>322</v>
      </c>
      <c r="C147" s="226">
        <v>3299</v>
      </c>
      <c r="D147" s="226">
        <v>6356</v>
      </c>
      <c r="E147" s="227" t="s">
        <v>234</v>
      </c>
      <c r="F147" s="228" t="s">
        <v>324</v>
      </c>
      <c r="G147" s="86">
        <v>0</v>
      </c>
      <c r="H147" s="356"/>
      <c r="I147" s="370">
        <f t="shared" si="2"/>
        <v>0</v>
      </c>
      <c r="K147" s="238"/>
    </row>
    <row r="148" spans="1:11" ht="12.75" customHeight="1">
      <c r="A148" s="343"/>
      <c r="B148" s="369" t="s">
        <v>325</v>
      </c>
      <c r="C148" s="226">
        <v>3299</v>
      </c>
      <c r="D148" s="226">
        <v>5336</v>
      </c>
      <c r="E148" s="227" t="s">
        <v>232</v>
      </c>
      <c r="F148" s="228" t="s">
        <v>326</v>
      </c>
      <c r="G148" s="86">
        <v>0</v>
      </c>
      <c r="H148" s="356"/>
      <c r="I148" s="370">
        <f t="shared" si="2"/>
        <v>0</v>
      </c>
      <c r="K148" s="238"/>
    </row>
    <row r="149" spans="1:11" ht="12.75" customHeight="1">
      <c r="A149" s="343"/>
      <c r="B149" s="369" t="s">
        <v>325</v>
      </c>
      <c r="C149" s="226">
        <v>3299</v>
      </c>
      <c r="D149" s="226">
        <v>5336</v>
      </c>
      <c r="E149" s="227" t="s">
        <v>234</v>
      </c>
      <c r="F149" s="228" t="s">
        <v>326</v>
      </c>
      <c r="G149" s="86">
        <v>0</v>
      </c>
      <c r="H149" s="356"/>
      <c r="I149" s="370">
        <f t="shared" si="2"/>
        <v>0</v>
      </c>
      <c r="K149" s="238"/>
    </row>
    <row r="150" spans="1:11" ht="12.75" customHeight="1">
      <c r="A150" s="343"/>
      <c r="B150" s="369" t="s">
        <v>325</v>
      </c>
      <c r="C150" s="226">
        <v>3299</v>
      </c>
      <c r="D150" s="226">
        <v>6356</v>
      </c>
      <c r="E150" s="227" t="s">
        <v>232</v>
      </c>
      <c r="F150" s="228" t="s">
        <v>327</v>
      </c>
      <c r="G150" s="86">
        <v>0</v>
      </c>
      <c r="H150" s="356"/>
      <c r="I150" s="370">
        <f t="shared" si="2"/>
        <v>0</v>
      </c>
      <c r="K150" s="238"/>
    </row>
    <row r="151" spans="1:11" ht="12.75" customHeight="1" thickBot="1">
      <c r="A151" s="1103"/>
      <c r="B151" s="1104" t="s">
        <v>325</v>
      </c>
      <c r="C151" s="235">
        <v>3299</v>
      </c>
      <c r="D151" s="235">
        <v>6356</v>
      </c>
      <c r="E151" s="236" t="s">
        <v>234</v>
      </c>
      <c r="F151" s="237" t="s">
        <v>327</v>
      </c>
      <c r="G151" s="1105">
        <v>0</v>
      </c>
      <c r="H151" s="1106"/>
      <c r="I151" s="1107">
        <f t="shared" si="2"/>
        <v>0</v>
      </c>
      <c r="K151" s="238"/>
    </row>
    <row r="152" spans="1:7" ht="12.75" customHeight="1">
      <c r="A152" s="374"/>
      <c r="B152" s="364"/>
      <c r="G152" s="14"/>
    </row>
    <row r="153" spans="1:7" ht="12.75" customHeight="1">
      <c r="A153" s="374"/>
      <c r="G153" s="14"/>
    </row>
    <row r="154" spans="1:7" ht="12.75" customHeight="1">
      <c r="A154" s="374"/>
      <c r="B154" s="364"/>
      <c r="G154" s="14"/>
    </row>
    <row r="155" spans="1:7" ht="12.75" customHeight="1">
      <c r="A155" s="374"/>
      <c r="G155" s="14"/>
    </row>
    <row r="156" spans="1:3" ht="12.75">
      <c r="A156" s="364"/>
      <c r="C156" s="364"/>
    </row>
  </sheetData>
  <sheetProtection/>
  <mergeCells count="4">
    <mergeCell ref="H1:I1"/>
    <mergeCell ref="A2:I2"/>
    <mergeCell ref="A4:I4"/>
    <mergeCell ref="A6:I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K76"/>
  <sheetViews>
    <sheetView zoomScalePageLayoutView="0" workbookViewId="0" topLeftCell="A1">
      <selection activeCell="L38" sqref="L38"/>
    </sheetView>
  </sheetViews>
  <sheetFormatPr defaultColWidth="3.140625" defaultRowHeight="15"/>
  <cols>
    <col min="1" max="1" width="3.140625" style="19" customWidth="1"/>
    <col min="2" max="2" width="9.28125" style="19" customWidth="1"/>
    <col min="3" max="4" width="4.7109375" style="19" customWidth="1"/>
    <col min="5" max="5" width="7.8515625" style="19" customWidth="1"/>
    <col min="6" max="6" width="40.8515625" style="19" customWidth="1"/>
    <col min="7" max="7" width="8.7109375" style="20" customWidth="1"/>
    <col min="8" max="9" width="8.7109375" style="19" bestFit="1" customWidth="1"/>
    <col min="10" max="11" width="9.140625" style="19" customWidth="1"/>
    <col min="12" max="12" width="10.140625" style="19" bestFit="1" customWidth="1"/>
    <col min="13" max="255" width="9.140625" style="19" customWidth="1"/>
    <col min="256" max="16384" width="3.140625" style="19" customWidth="1"/>
  </cols>
  <sheetData>
    <row r="1" spans="7:9" ht="12.75">
      <c r="G1" s="1095" t="s">
        <v>625</v>
      </c>
      <c r="H1" s="1096"/>
      <c r="I1" s="1096"/>
    </row>
    <row r="2" spans="1:10" ht="18">
      <c r="A2" s="1123" t="s">
        <v>39</v>
      </c>
      <c r="B2" s="1123"/>
      <c r="C2" s="1123"/>
      <c r="D2" s="1123"/>
      <c r="E2" s="1123"/>
      <c r="F2" s="1123"/>
      <c r="G2" s="1123"/>
      <c r="H2" s="1123"/>
      <c r="I2" s="1123"/>
      <c r="J2" s="21"/>
    </row>
    <row r="3" spans="1:10" ht="12.75">
      <c r="A3" s="22"/>
      <c r="B3" s="22"/>
      <c r="C3" s="22"/>
      <c r="D3" s="22"/>
      <c r="E3" s="22"/>
      <c r="F3" s="22"/>
      <c r="G3" s="22"/>
      <c r="H3" s="22"/>
      <c r="I3" s="23"/>
      <c r="J3" s="23"/>
    </row>
    <row r="4" spans="1:11" s="1" customFormat="1" ht="15.75">
      <c r="A4" s="1125" t="s">
        <v>43</v>
      </c>
      <c r="B4" s="1125"/>
      <c r="C4" s="1125"/>
      <c r="D4" s="1125"/>
      <c r="E4" s="1125"/>
      <c r="F4" s="1125"/>
      <c r="G4" s="1125"/>
      <c r="H4" s="1125"/>
      <c r="I4" s="1125"/>
      <c r="K4" s="2"/>
    </row>
    <row r="5" spans="1:11" s="1" customFormat="1" ht="12" customHeight="1">
      <c r="A5" s="80"/>
      <c r="B5" s="80"/>
      <c r="C5" s="80"/>
      <c r="D5" s="80"/>
      <c r="E5" s="80"/>
      <c r="F5" s="80"/>
      <c r="G5" s="80"/>
      <c r="H5" s="80"/>
      <c r="I5" s="80"/>
      <c r="K5" s="2"/>
    </row>
    <row r="6" spans="1:10" s="14" customFormat="1" ht="15.75">
      <c r="A6" s="1130" t="s">
        <v>20</v>
      </c>
      <c r="B6" s="1130"/>
      <c r="C6" s="1130"/>
      <c r="D6" s="1130"/>
      <c r="E6" s="1130"/>
      <c r="F6" s="1130"/>
      <c r="G6" s="1130"/>
      <c r="H6" s="1130"/>
      <c r="I6" s="1130"/>
      <c r="J6" s="74"/>
    </row>
    <row r="7" spans="1:9" ht="13.5" thickBot="1">
      <c r="A7" s="26"/>
      <c r="B7" s="26"/>
      <c r="C7" s="26"/>
      <c r="D7" s="26"/>
      <c r="E7" s="26"/>
      <c r="F7" s="26"/>
      <c r="G7" s="27"/>
      <c r="H7" s="26"/>
      <c r="I7" s="28" t="s">
        <v>14</v>
      </c>
    </row>
    <row r="8" spans="1:9" ht="23.25" thickBot="1">
      <c r="A8" s="3" t="s">
        <v>11</v>
      </c>
      <c r="B8" s="4" t="s">
        <v>12</v>
      </c>
      <c r="C8" s="5" t="s">
        <v>0</v>
      </c>
      <c r="D8" s="6" t="s">
        <v>13</v>
      </c>
      <c r="E8" s="6" t="s">
        <v>8</v>
      </c>
      <c r="F8" s="5" t="s">
        <v>42</v>
      </c>
      <c r="G8" s="82" t="s">
        <v>1</v>
      </c>
      <c r="H8" s="87" t="s">
        <v>40</v>
      </c>
      <c r="I8" s="83" t="s">
        <v>2</v>
      </c>
    </row>
    <row r="9" spans="1:9" ht="13.5" thickBot="1">
      <c r="A9" s="17" t="s">
        <v>3</v>
      </c>
      <c r="B9" s="4" t="s">
        <v>4</v>
      </c>
      <c r="C9" s="18" t="s">
        <v>4</v>
      </c>
      <c r="D9" s="4" t="s">
        <v>4</v>
      </c>
      <c r="E9" s="4" t="s">
        <v>4</v>
      </c>
      <c r="F9" s="29" t="s">
        <v>9</v>
      </c>
      <c r="G9" s="127">
        <f>G10+G20+G25+G28+G30+G39+G43+G47+G57+G60+G63+G66</f>
        <v>16362</v>
      </c>
      <c r="H9" s="119">
        <f>H10+H20+H25+H28+H30+H39+H43+H47+H57+H60+H63+H66</f>
        <v>144972</v>
      </c>
      <c r="I9" s="30">
        <f>G9+H9</f>
        <v>161334</v>
      </c>
    </row>
    <row r="10" spans="1:9" ht="22.5">
      <c r="A10" s="7" t="s">
        <v>3</v>
      </c>
      <c r="B10" s="103" t="s">
        <v>60</v>
      </c>
      <c r="C10" s="98" t="s">
        <v>4</v>
      </c>
      <c r="D10" s="98" t="s">
        <v>4</v>
      </c>
      <c r="E10" s="99" t="s">
        <v>4</v>
      </c>
      <c r="F10" s="100" t="s">
        <v>56</v>
      </c>
      <c r="G10" s="101">
        <f>SUM(G11:G19)</f>
        <v>0</v>
      </c>
      <c r="H10" s="102">
        <f>SUM(H11:H19)</f>
        <v>35730</v>
      </c>
      <c r="I10" s="114">
        <f aca="true" t="shared" si="0" ref="I10:I67">G10+H10</f>
        <v>35730</v>
      </c>
    </row>
    <row r="11" spans="1:9" ht="12.75">
      <c r="A11" s="93"/>
      <c r="B11" s="92"/>
      <c r="C11" s="15">
        <v>2212</v>
      </c>
      <c r="D11" s="15">
        <v>5139</v>
      </c>
      <c r="E11" s="16" t="s">
        <v>17</v>
      </c>
      <c r="F11" s="59" t="s">
        <v>41</v>
      </c>
      <c r="G11" s="86">
        <v>0</v>
      </c>
      <c r="H11" s="84">
        <v>1.5</v>
      </c>
      <c r="I11" s="115">
        <f t="shared" si="0"/>
        <v>1.5</v>
      </c>
    </row>
    <row r="12" spans="1:9" ht="12.75">
      <c r="A12" s="93"/>
      <c r="B12" s="92"/>
      <c r="C12" s="15">
        <v>2212</v>
      </c>
      <c r="D12" s="15">
        <v>5139</v>
      </c>
      <c r="E12" s="16" t="s">
        <v>38</v>
      </c>
      <c r="F12" s="59" t="s">
        <v>41</v>
      </c>
      <c r="G12" s="86">
        <v>0</v>
      </c>
      <c r="H12" s="84">
        <f>10*0.85</f>
        <v>8.5</v>
      </c>
      <c r="I12" s="115">
        <f t="shared" si="0"/>
        <v>8.5</v>
      </c>
    </row>
    <row r="13" spans="1:9" ht="12.75">
      <c r="A13" s="93"/>
      <c r="B13" s="92"/>
      <c r="C13" s="15">
        <v>2212</v>
      </c>
      <c r="D13" s="15">
        <v>5169</v>
      </c>
      <c r="E13" s="16" t="s">
        <v>17</v>
      </c>
      <c r="F13" s="59" t="s">
        <v>5</v>
      </c>
      <c r="G13" s="86">
        <v>0</v>
      </c>
      <c r="H13" s="84">
        <v>7.5</v>
      </c>
      <c r="I13" s="115">
        <f t="shared" si="0"/>
        <v>7.5</v>
      </c>
    </row>
    <row r="14" spans="1:9" ht="12.75">
      <c r="A14" s="93"/>
      <c r="B14" s="92"/>
      <c r="C14" s="15">
        <v>2212</v>
      </c>
      <c r="D14" s="15">
        <v>5169</v>
      </c>
      <c r="E14" s="16" t="s">
        <v>38</v>
      </c>
      <c r="F14" s="59" t="s">
        <v>5</v>
      </c>
      <c r="G14" s="86">
        <v>0</v>
      </c>
      <c r="H14" s="84">
        <f>50*0.85</f>
        <v>42.5</v>
      </c>
      <c r="I14" s="115">
        <f t="shared" si="0"/>
        <v>42.5</v>
      </c>
    </row>
    <row r="15" spans="1:9" ht="12.75">
      <c r="A15" s="93"/>
      <c r="B15" s="92"/>
      <c r="C15" s="15">
        <v>2212</v>
      </c>
      <c r="D15" s="15">
        <v>6121</v>
      </c>
      <c r="E15" s="16">
        <v>38100000</v>
      </c>
      <c r="F15" s="59" t="s">
        <v>37</v>
      </c>
      <c r="G15" s="86">
        <v>0</v>
      </c>
      <c r="H15" s="86">
        <v>2675</v>
      </c>
      <c r="I15" s="115">
        <f t="shared" si="0"/>
        <v>2675</v>
      </c>
    </row>
    <row r="16" spans="1:9" ht="12.75">
      <c r="A16" s="93"/>
      <c r="B16" s="92"/>
      <c r="C16" s="15">
        <v>2212</v>
      </c>
      <c r="D16" s="15">
        <v>6121</v>
      </c>
      <c r="E16" s="16" t="s">
        <v>44</v>
      </c>
      <c r="F16" s="59" t="s">
        <v>37</v>
      </c>
      <c r="G16" s="86">
        <v>0</v>
      </c>
      <c r="H16" s="86">
        <f>2675-753.16</f>
        <v>1921.8400000000001</v>
      </c>
      <c r="I16" s="115">
        <f t="shared" si="0"/>
        <v>1921.8400000000001</v>
      </c>
    </row>
    <row r="17" spans="1:9" ht="12.75">
      <c r="A17" s="93"/>
      <c r="B17" s="92"/>
      <c r="C17" s="15">
        <v>2212</v>
      </c>
      <c r="D17" s="15">
        <v>6121</v>
      </c>
      <c r="E17" s="16" t="s">
        <v>23</v>
      </c>
      <c r="F17" s="59" t="s">
        <v>37</v>
      </c>
      <c r="G17" s="86">
        <v>0</v>
      </c>
      <c r="H17" s="86">
        <f>30315-8535.76</f>
        <v>21779.239999999998</v>
      </c>
      <c r="I17" s="115">
        <f t="shared" si="0"/>
        <v>21779.239999999998</v>
      </c>
    </row>
    <row r="18" spans="1:9" ht="12.75">
      <c r="A18" s="93"/>
      <c r="B18" s="92"/>
      <c r="C18" s="15">
        <v>6310</v>
      </c>
      <c r="D18" s="15">
        <v>5163</v>
      </c>
      <c r="E18" s="16" t="s">
        <v>15</v>
      </c>
      <c r="F18" s="59" t="s">
        <v>10</v>
      </c>
      <c r="G18" s="86">
        <v>0</v>
      </c>
      <c r="H18" s="86">
        <v>5</v>
      </c>
      <c r="I18" s="115">
        <f t="shared" si="0"/>
        <v>5</v>
      </c>
    </row>
    <row r="19" spans="1:9" ht="13.5" thickBot="1">
      <c r="A19" s="120"/>
      <c r="B19" s="121"/>
      <c r="C19" s="38">
        <v>6402</v>
      </c>
      <c r="D19" s="129">
        <v>5368</v>
      </c>
      <c r="E19" s="97" t="s">
        <v>15</v>
      </c>
      <c r="F19" s="67" t="s">
        <v>59</v>
      </c>
      <c r="G19" s="85">
        <v>0</v>
      </c>
      <c r="H19" s="128">
        <v>9288.92</v>
      </c>
      <c r="I19" s="113">
        <f t="shared" si="0"/>
        <v>9288.92</v>
      </c>
    </row>
    <row r="20" spans="1:9" ht="12.75">
      <c r="A20" s="7" t="s">
        <v>3</v>
      </c>
      <c r="B20" s="103" t="s">
        <v>45</v>
      </c>
      <c r="C20" s="104" t="s">
        <v>4</v>
      </c>
      <c r="D20" s="104" t="s">
        <v>4</v>
      </c>
      <c r="E20" s="105" t="s">
        <v>4</v>
      </c>
      <c r="F20" s="106" t="s">
        <v>46</v>
      </c>
      <c r="G20" s="107">
        <f>SUM(G21:G24)</f>
        <v>0</v>
      </c>
      <c r="H20" s="96">
        <f>SUM(H21:H24)</f>
        <v>3158</v>
      </c>
      <c r="I20" s="112">
        <f t="shared" si="0"/>
        <v>3158</v>
      </c>
    </row>
    <row r="21" spans="1:9" ht="12.75">
      <c r="A21" s="93"/>
      <c r="B21" s="92"/>
      <c r="C21" s="15">
        <v>2212</v>
      </c>
      <c r="D21" s="15">
        <v>6121</v>
      </c>
      <c r="E21" s="16">
        <v>38100000</v>
      </c>
      <c r="F21" s="59" t="s">
        <v>37</v>
      </c>
      <c r="G21" s="84">
        <v>0</v>
      </c>
      <c r="H21" s="84">
        <v>237</v>
      </c>
      <c r="I21" s="116">
        <f t="shared" si="0"/>
        <v>237</v>
      </c>
    </row>
    <row r="22" spans="1:9" ht="12.75">
      <c r="A22" s="93"/>
      <c r="B22" s="92"/>
      <c r="C22" s="15">
        <v>2212</v>
      </c>
      <c r="D22" s="15">
        <v>6121</v>
      </c>
      <c r="E22" s="16" t="s">
        <v>44</v>
      </c>
      <c r="F22" s="59" t="s">
        <v>37</v>
      </c>
      <c r="G22" s="84">
        <v>0</v>
      </c>
      <c r="H22" s="84">
        <v>236</v>
      </c>
      <c r="I22" s="116">
        <f t="shared" si="0"/>
        <v>236</v>
      </c>
    </row>
    <row r="23" spans="1:9" ht="12.75">
      <c r="A23" s="93"/>
      <c r="B23" s="92"/>
      <c r="C23" s="15">
        <v>2212</v>
      </c>
      <c r="D23" s="15">
        <v>6121</v>
      </c>
      <c r="E23" s="16" t="s">
        <v>23</v>
      </c>
      <c r="F23" s="59" t="s">
        <v>37</v>
      </c>
      <c r="G23" s="84">
        <v>0</v>
      </c>
      <c r="H23" s="84">
        <v>2680</v>
      </c>
      <c r="I23" s="116">
        <f t="shared" si="0"/>
        <v>2680</v>
      </c>
    </row>
    <row r="24" spans="1:9" ht="12.75" customHeight="1" thickBot="1">
      <c r="A24" s="94"/>
      <c r="B24" s="95"/>
      <c r="C24" s="65">
        <v>6310</v>
      </c>
      <c r="D24" s="65">
        <v>5163</v>
      </c>
      <c r="E24" s="97" t="s">
        <v>15</v>
      </c>
      <c r="F24" s="67" t="s">
        <v>10</v>
      </c>
      <c r="G24" s="85">
        <v>0</v>
      </c>
      <c r="H24" s="85">
        <v>5</v>
      </c>
      <c r="I24" s="113">
        <f t="shared" si="0"/>
        <v>5</v>
      </c>
    </row>
    <row r="25" spans="1:9" ht="22.5">
      <c r="A25" s="7" t="s">
        <v>3</v>
      </c>
      <c r="B25" s="103" t="s">
        <v>53</v>
      </c>
      <c r="C25" s="104" t="s">
        <v>4</v>
      </c>
      <c r="D25" s="104" t="s">
        <v>4</v>
      </c>
      <c r="E25" s="105" t="s">
        <v>4</v>
      </c>
      <c r="F25" s="106" t="s">
        <v>54</v>
      </c>
      <c r="G25" s="49">
        <f>SUM(G26:G27)</f>
        <v>0</v>
      </c>
      <c r="H25" s="89">
        <f>SUM(H26:H27)</f>
        <v>90</v>
      </c>
      <c r="I25" s="50">
        <f>G25+H25</f>
        <v>90</v>
      </c>
    </row>
    <row r="26" spans="1:9" ht="12.75" customHeight="1">
      <c r="A26" s="93"/>
      <c r="B26" s="92"/>
      <c r="C26" s="15">
        <v>6310</v>
      </c>
      <c r="D26" s="15">
        <v>5163</v>
      </c>
      <c r="E26" s="16" t="s">
        <v>15</v>
      </c>
      <c r="F26" s="59" t="s">
        <v>10</v>
      </c>
      <c r="G26" s="84">
        <v>0</v>
      </c>
      <c r="H26" s="84">
        <v>5</v>
      </c>
      <c r="I26" s="116">
        <f>G26+H26</f>
        <v>5</v>
      </c>
    </row>
    <row r="27" spans="1:9" ht="12.75" customHeight="1" thickBot="1">
      <c r="A27" s="120"/>
      <c r="B27" s="126" t="s">
        <v>51</v>
      </c>
      <c r="C27" s="65">
        <v>2212</v>
      </c>
      <c r="D27" s="124">
        <v>6351</v>
      </c>
      <c r="E27" s="125" t="s">
        <v>15</v>
      </c>
      <c r="F27" s="67" t="s">
        <v>52</v>
      </c>
      <c r="G27" s="85">
        <v>0</v>
      </c>
      <c r="H27" s="122">
        <v>85</v>
      </c>
      <c r="I27" s="123">
        <f>G27+H27</f>
        <v>85</v>
      </c>
    </row>
    <row r="28" spans="1:9" ht="12.75">
      <c r="A28" s="7" t="s">
        <v>3</v>
      </c>
      <c r="B28" s="103" t="s">
        <v>47</v>
      </c>
      <c r="C28" s="104" t="s">
        <v>4</v>
      </c>
      <c r="D28" s="104" t="s">
        <v>4</v>
      </c>
      <c r="E28" s="105" t="s">
        <v>4</v>
      </c>
      <c r="F28" s="106" t="s">
        <v>55</v>
      </c>
      <c r="G28" s="107">
        <f>G29</f>
        <v>0</v>
      </c>
      <c r="H28" s="96">
        <f>H29</f>
        <v>5</v>
      </c>
      <c r="I28" s="112">
        <f t="shared" si="0"/>
        <v>5</v>
      </c>
    </row>
    <row r="29" spans="1:9" ht="12.75" customHeight="1" thickBot="1">
      <c r="A29" s="94"/>
      <c r="B29" s="95"/>
      <c r="C29" s="65">
        <v>6310</v>
      </c>
      <c r="D29" s="65">
        <v>5163</v>
      </c>
      <c r="E29" s="97" t="s">
        <v>15</v>
      </c>
      <c r="F29" s="67" t="s">
        <v>10</v>
      </c>
      <c r="G29" s="85">
        <v>0</v>
      </c>
      <c r="H29" s="85">
        <v>5</v>
      </c>
      <c r="I29" s="113">
        <f t="shared" si="0"/>
        <v>5</v>
      </c>
    </row>
    <row r="30" spans="1:9" ht="22.5">
      <c r="A30" s="7" t="s">
        <v>3</v>
      </c>
      <c r="B30" s="103" t="s">
        <v>61</v>
      </c>
      <c r="C30" s="104" t="s">
        <v>4</v>
      </c>
      <c r="D30" s="104" t="s">
        <v>4</v>
      </c>
      <c r="E30" s="105" t="s">
        <v>4</v>
      </c>
      <c r="F30" s="106" t="s">
        <v>48</v>
      </c>
      <c r="G30" s="107">
        <f>SUM(G31:G38)</f>
        <v>0</v>
      </c>
      <c r="H30" s="96">
        <f>SUM(H31:H38)</f>
        <v>36760</v>
      </c>
      <c r="I30" s="112">
        <f t="shared" si="0"/>
        <v>36760</v>
      </c>
    </row>
    <row r="31" spans="1:9" s="71" customFormat="1" ht="15">
      <c r="A31" s="93"/>
      <c r="B31" s="92"/>
      <c r="C31" s="15">
        <v>2212</v>
      </c>
      <c r="D31" s="15">
        <v>5139</v>
      </c>
      <c r="E31" s="16" t="s">
        <v>17</v>
      </c>
      <c r="F31" s="59" t="s">
        <v>41</v>
      </c>
      <c r="G31" s="84">
        <v>0</v>
      </c>
      <c r="H31" s="84">
        <v>1.5</v>
      </c>
      <c r="I31" s="116">
        <f t="shared" si="0"/>
        <v>1.5</v>
      </c>
    </row>
    <row r="32" spans="1:9" s="71" customFormat="1" ht="15">
      <c r="A32" s="93"/>
      <c r="B32" s="92"/>
      <c r="C32" s="15">
        <v>2212</v>
      </c>
      <c r="D32" s="15">
        <v>5139</v>
      </c>
      <c r="E32" s="16" t="s">
        <v>38</v>
      </c>
      <c r="F32" s="59" t="s">
        <v>41</v>
      </c>
      <c r="G32" s="84">
        <v>0</v>
      </c>
      <c r="H32" s="84">
        <f>10*0.85</f>
        <v>8.5</v>
      </c>
      <c r="I32" s="116">
        <f t="shared" si="0"/>
        <v>8.5</v>
      </c>
    </row>
    <row r="33" spans="1:9" s="71" customFormat="1" ht="15">
      <c r="A33" s="93"/>
      <c r="B33" s="92"/>
      <c r="C33" s="15">
        <v>2212</v>
      </c>
      <c r="D33" s="15">
        <v>5169</v>
      </c>
      <c r="E33" s="16" t="s">
        <v>17</v>
      </c>
      <c r="F33" s="59" t="s">
        <v>5</v>
      </c>
      <c r="G33" s="84">
        <v>0</v>
      </c>
      <c r="H33" s="84">
        <v>7.5</v>
      </c>
      <c r="I33" s="116">
        <f t="shared" si="0"/>
        <v>7.5</v>
      </c>
    </row>
    <row r="34" spans="1:9" ht="12.75">
      <c r="A34" s="93"/>
      <c r="B34" s="92"/>
      <c r="C34" s="15">
        <v>2212</v>
      </c>
      <c r="D34" s="15">
        <v>5169</v>
      </c>
      <c r="E34" s="16" t="s">
        <v>38</v>
      </c>
      <c r="F34" s="59" t="s">
        <v>5</v>
      </c>
      <c r="G34" s="84">
        <v>0</v>
      </c>
      <c r="H34" s="84">
        <f>50*0.85</f>
        <v>42.5</v>
      </c>
      <c r="I34" s="116">
        <f t="shared" si="0"/>
        <v>42.5</v>
      </c>
    </row>
    <row r="35" spans="1:9" ht="12.75">
      <c r="A35" s="93"/>
      <c r="B35" s="92"/>
      <c r="C35" s="15">
        <v>2212</v>
      </c>
      <c r="D35" s="15">
        <v>6121</v>
      </c>
      <c r="E35" s="16">
        <v>38100000</v>
      </c>
      <c r="F35" s="59" t="s">
        <v>37</v>
      </c>
      <c r="G35" s="84">
        <v>0</v>
      </c>
      <c r="H35" s="84">
        <v>2752</v>
      </c>
      <c r="I35" s="116">
        <f t="shared" si="0"/>
        <v>2752</v>
      </c>
    </row>
    <row r="36" spans="1:9" ht="12.75">
      <c r="A36" s="93"/>
      <c r="B36" s="92"/>
      <c r="C36" s="15">
        <v>2212</v>
      </c>
      <c r="D36" s="15">
        <v>6121</v>
      </c>
      <c r="E36" s="16" t="s">
        <v>44</v>
      </c>
      <c r="F36" s="59" t="s">
        <v>37</v>
      </c>
      <c r="G36" s="84">
        <v>0</v>
      </c>
      <c r="H36" s="84">
        <v>2752</v>
      </c>
      <c r="I36" s="116">
        <f t="shared" si="0"/>
        <v>2752</v>
      </c>
    </row>
    <row r="37" spans="1:9" ht="12.75">
      <c r="A37" s="93"/>
      <c r="B37" s="92"/>
      <c r="C37" s="15">
        <v>2212</v>
      </c>
      <c r="D37" s="15">
        <v>6121</v>
      </c>
      <c r="E37" s="16" t="s">
        <v>23</v>
      </c>
      <c r="F37" s="59" t="s">
        <v>37</v>
      </c>
      <c r="G37" s="84">
        <v>0</v>
      </c>
      <c r="H37" s="84">
        <v>31191</v>
      </c>
      <c r="I37" s="116">
        <f t="shared" si="0"/>
        <v>31191</v>
      </c>
    </row>
    <row r="38" spans="1:9" ht="13.5" thickBot="1">
      <c r="A38" s="94"/>
      <c r="B38" s="95"/>
      <c r="C38" s="65">
        <v>6310</v>
      </c>
      <c r="D38" s="65">
        <v>5163</v>
      </c>
      <c r="E38" s="97" t="s">
        <v>15</v>
      </c>
      <c r="F38" s="67" t="s">
        <v>10</v>
      </c>
      <c r="G38" s="85">
        <v>0</v>
      </c>
      <c r="H38" s="85">
        <v>5</v>
      </c>
      <c r="I38" s="113">
        <f t="shared" si="0"/>
        <v>5</v>
      </c>
    </row>
    <row r="39" spans="1:9" ht="22.5">
      <c r="A39" s="7" t="s">
        <v>3</v>
      </c>
      <c r="B39" s="8" t="s">
        <v>21</v>
      </c>
      <c r="C39" s="9" t="s">
        <v>4</v>
      </c>
      <c r="D39" s="9" t="s">
        <v>4</v>
      </c>
      <c r="E39" s="10" t="s">
        <v>4</v>
      </c>
      <c r="F39" s="11" t="s">
        <v>22</v>
      </c>
      <c r="G39" s="12">
        <f>SUM(G40:G42)</f>
        <v>14521</v>
      </c>
      <c r="H39" s="88">
        <f>SUM(H40:H42)</f>
        <v>25735</v>
      </c>
      <c r="I39" s="13">
        <f t="shared" si="0"/>
        <v>40256</v>
      </c>
    </row>
    <row r="40" spans="1:9" ht="12.75">
      <c r="A40" s="31"/>
      <c r="B40" s="32"/>
      <c r="C40" s="15">
        <v>2212</v>
      </c>
      <c r="D40" s="33">
        <v>6121</v>
      </c>
      <c r="E40" s="34">
        <v>38100000</v>
      </c>
      <c r="F40" s="59" t="s">
        <v>37</v>
      </c>
      <c r="G40" s="35">
        <v>2177</v>
      </c>
      <c r="H40" s="36">
        <v>3860</v>
      </c>
      <c r="I40" s="75">
        <f t="shared" si="0"/>
        <v>6037</v>
      </c>
    </row>
    <row r="41" spans="1:9" ht="12.75">
      <c r="A41" s="31"/>
      <c r="B41" s="32"/>
      <c r="C41" s="38">
        <v>2212</v>
      </c>
      <c r="D41" s="39">
        <v>6121</v>
      </c>
      <c r="E41" s="40" t="s">
        <v>23</v>
      </c>
      <c r="F41" s="59" t="s">
        <v>37</v>
      </c>
      <c r="G41" s="35">
        <v>12339</v>
      </c>
      <c r="H41" s="36">
        <v>21870</v>
      </c>
      <c r="I41" s="75">
        <f t="shared" si="0"/>
        <v>34209</v>
      </c>
    </row>
    <row r="42" spans="1:9" ht="13.5" thickBot="1">
      <c r="A42" s="81"/>
      <c r="B42" s="90"/>
      <c r="C42" s="61">
        <v>6310</v>
      </c>
      <c r="D42" s="108">
        <v>5163</v>
      </c>
      <c r="E42" s="109" t="s">
        <v>15</v>
      </c>
      <c r="F42" s="110" t="s">
        <v>10</v>
      </c>
      <c r="G42" s="91">
        <v>5</v>
      </c>
      <c r="H42" s="91">
        <v>5</v>
      </c>
      <c r="I42" s="117">
        <f t="shared" si="0"/>
        <v>10</v>
      </c>
    </row>
    <row r="43" spans="1:9" ht="22.5">
      <c r="A43" s="7" t="s">
        <v>3</v>
      </c>
      <c r="B43" s="103" t="s">
        <v>49</v>
      </c>
      <c r="C43" s="104" t="s">
        <v>4</v>
      </c>
      <c r="D43" s="104" t="s">
        <v>4</v>
      </c>
      <c r="E43" s="47" t="s">
        <v>4</v>
      </c>
      <c r="F43" s="106" t="s">
        <v>50</v>
      </c>
      <c r="G43" s="107">
        <f>SUM(G44:G46)</f>
        <v>0</v>
      </c>
      <c r="H43" s="88">
        <f>SUM(H44:H46)</f>
        <v>32340</v>
      </c>
      <c r="I43" s="112">
        <f t="shared" si="0"/>
        <v>32340</v>
      </c>
    </row>
    <row r="44" spans="1:9" ht="12.75">
      <c r="A44" s="77"/>
      <c r="B44" s="16"/>
      <c r="C44" s="15">
        <v>2212</v>
      </c>
      <c r="D44" s="15">
        <v>6121</v>
      </c>
      <c r="E44" s="16" t="s">
        <v>17</v>
      </c>
      <c r="F44" s="59" t="s">
        <v>37</v>
      </c>
      <c r="G44" s="84">
        <v>0</v>
      </c>
      <c r="H44" s="84">
        <v>4850</v>
      </c>
      <c r="I44" s="116">
        <f t="shared" si="0"/>
        <v>4850</v>
      </c>
    </row>
    <row r="45" spans="1:9" ht="12.75">
      <c r="A45" s="77"/>
      <c r="B45" s="16"/>
      <c r="C45" s="15">
        <v>2212</v>
      </c>
      <c r="D45" s="15">
        <v>6121</v>
      </c>
      <c r="E45" s="16" t="s">
        <v>23</v>
      </c>
      <c r="F45" s="59" t="s">
        <v>37</v>
      </c>
      <c r="G45" s="84">
        <v>0</v>
      </c>
      <c r="H45" s="84">
        <v>27485</v>
      </c>
      <c r="I45" s="116">
        <f t="shared" si="0"/>
        <v>27485</v>
      </c>
    </row>
    <row r="46" spans="1:9" ht="13.5" thickBot="1">
      <c r="A46" s="78"/>
      <c r="B46" s="97"/>
      <c r="C46" s="65">
        <v>6310</v>
      </c>
      <c r="D46" s="65">
        <v>5163</v>
      </c>
      <c r="E46" s="97" t="s">
        <v>15</v>
      </c>
      <c r="F46" s="67" t="s">
        <v>10</v>
      </c>
      <c r="G46" s="85">
        <v>0</v>
      </c>
      <c r="H46" s="85">
        <v>5</v>
      </c>
      <c r="I46" s="113">
        <f t="shared" si="0"/>
        <v>5</v>
      </c>
    </row>
    <row r="47" spans="1:9" ht="12.75">
      <c r="A47" s="44" t="s">
        <v>3</v>
      </c>
      <c r="B47" s="45" t="s">
        <v>24</v>
      </c>
      <c r="C47" s="46" t="s">
        <v>4</v>
      </c>
      <c r="D47" s="46" t="s">
        <v>4</v>
      </c>
      <c r="E47" s="47" t="s">
        <v>4</v>
      </c>
      <c r="F47" s="48" t="s">
        <v>25</v>
      </c>
      <c r="G47" s="49">
        <f>SUM(G48:G56)</f>
        <v>345</v>
      </c>
      <c r="H47" s="89">
        <f>SUM(H48:H56)</f>
        <v>200</v>
      </c>
      <c r="I47" s="50">
        <f t="shared" si="0"/>
        <v>545</v>
      </c>
    </row>
    <row r="48" spans="1:9" ht="12.75">
      <c r="A48" s="31"/>
      <c r="B48" s="32"/>
      <c r="C48" s="15">
        <v>2219</v>
      </c>
      <c r="D48" s="51">
        <v>5169</v>
      </c>
      <c r="E48" s="40" t="s">
        <v>16</v>
      </c>
      <c r="F48" s="52" t="s">
        <v>5</v>
      </c>
      <c r="G48" s="35">
        <v>33</v>
      </c>
      <c r="H48" s="36">
        <v>18</v>
      </c>
      <c r="I48" s="75">
        <f t="shared" si="0"/>
        <v>51</v>
      </c>
    </row>
    <row r="49" spans="1:9" ht="12.75">
      <c r="A49" s="31"/>
      <c r="B49" s="32"/>
      <c r="C49" s="15">
        <v>2219</v>
      </c>
      <c r="D49" s="51">
        <v>5169</v>
      </c>
      <c r="E49" s="40" t="s">
        <v>18</v>
      </c>
      <c r="F49" s="52" t="s">
        <v>5</v>
      </c>
      <c r="G49" s="36">
        <v>16</v>
      </c>
      <c r="H49" s="36">
        <v>9</v>
      </c>
      <c r="I49" s="79">
        <f t="shared" si="0"/>
        <v>25</v>
      </c>
    </row>
    <row r="50" spans="1:9" ht="12.75">
      <c r="A50" s="31"/>
      <c r="B50" s="32"/>
      <c r="C50" s="15">
        <v>2219</v>
      </c>
      <c r="D50" s="51">
        <v>5169</v>
      </c>
      <c r="E50" s="53" t="s">
        <v>19</v>
      </c>
      <c r="F50" s="24" t="s">
        <v>5</v>
      </c>
      <c r="G50" s="36">
        <v>276</v>
      </c>
      <c r="H50" s="36">
        <v>153</v>
      </c>
      <c r="I50" s="79">
        <f t="shared" si="0"/>
        <v>429</v>
      </c>
    </row>
    <row r="51" spans="1:9" ht="12.75">
      <c r="A51" s="31"/>
      <c r="B51" s="32"/>
      <c r="C51" s="15">
        <v>2219</v>
      </c>
      <c r="D51" s="54">
        <v>5173</v>
      </c>
      <c r="E51" s="40" t="s">
        <v>16</v>
      </c>
      <c r="F51" s="24" t="s">
        <v>7</v>
      </c>
      <c r="G51" s="36">
        <v>0</v>
      </c>
      <c r="H51" s="36">
        <v>2</v>
      </c>
      <c r="I51" s="79">
        <f t="shared" si="0"/>
        <v>2</v>
      </c>
    </row>
    <row r="52" spans="1:9" ht="12.75">
      <c r="A52" s="31"/>
      <c r="B52" s="32"/>
      <c r="C52" s="15">
        <v>2219</v>
      </c>
      <c r="D52" s="54">
        <v>5173</v>
      </c>
      <c r="E52" s="40" t="s">
        <v>18</v>
      </c>
      <c r="F52" s="24" t="s">
        <v>7</v>
      </c>
      <c r="G52" s="36">
        <v>0</v>
      </c>
      <c r="H52" s="36">
        <v>1</v>
      </c>
      <c r="I52" s="79">
        <f t="shared" si="0"/>
        <v>1</v>
      </c>
    </row>
    <row r="53" spans="1:9" ht="12.75">
      <c r="A53" s="31"/>
      <c r="B53" s="32"/>
      <c r="C53" s="15">
        <v>2219</v>
      </c>
      <c r="D53" s="54">
        <v>5173</v>
      </c>
      <c r="E53" s="53" t="s">
        <v>19</v>
      </c>
      <c r="F53" s="24" t="s">
        <v>7</v>
      </c>
      <c r="G53" s="36">
        <v>0</v>
      </c>
      <c r="H53" s="36">
        <v>17</v>
      </c>
      <c r="I53" s="79">
        <f t="shared" si="0"/>
        <v>17</v>
      </c>
    </row>
    <row r="54" spans="1:9" ht="12.75">
      <c r="A54" s="31"/>
      <c r="B54" s="32"/>
      <c r="C54" s="15">
        <v>2219</v>
      </c>
      <c r="D54" s="54">
        <v>5175</v>
      </c>
      <c r="E54" s="53" t="s">
        <v>16</v>
      </c>
      <c r="F54" s="24" t="s">
        <v>6</v>
      </c>
      <c r="G54" s="35">
        <v>2</v>
      </c>
      <c r="H54" s="36">
        <v>0</v>
      </c>
      <c r="I54" s="75">
        <f t="shared" si="0"/>
        <v>2</v>
      </c>
    </row>
    <row r="55" spans="1:9" ht="12.75">
      <c r="A55" s="31"/>
      <c r="B55" s="32"/>
      <c r="C55" s="15">
        <v>2219</v>
      </c>
      <c r="D55" s="51">
        <v>5175</v>
      </c>
      <c r="E55" s="40" t="s">
        <v>18</v>
      </c>
      <c r="F55" s="24" t="s">
        <v>6</v>
      </c>
      <c r="G55" s="35">
        <v>1</v>
      </c>
      <c r="H55" s="36">
        <v>0</v>
      </c>
      <c r="I55" s="75">
        <f t="shared" si="0"/>
        <v>1</v>
      </c>
    </row>
    <row r="56" spans="1:9" ht="13.5" thickBot="1">
      <c r="A56" s="41"/>
      <c r="B56" s="42"/>
      <c r="C56" s="15">
        <v>2219</v>
      </c>
      <c r="D56" s="55">
        <v>5175</v>
      </c>
      <c r="E56" s="56" t="s">
        <v>19</v>
      </c>
      <c r="F56" s="57" t="s">
        <v>6</v>
      </c>
      <c r="G56" s="43">
        <v>17</v>
      </c>
      <c r="H56" s="58">
        <v>0</v>
      </c>
      <c r="I56" s="111">
        <f t="shared" si="0"/>
        <v>17</v>
      </c>
    </row>
    <row r="57" spans="1:9" ht="12.75">
      <c r="A57" s="44" t="s">
        <v>3</v>
      </c>
      <c r="B57" s="45" t="s">
        <v>26</v>
      </c>
      <c r="C57" s="46" t="s">
        <v>4</v>
      </c>
      <c r="D57" s="46" t="s">
        <v>4</v>
      </c>
      <c r="E57" s="47" t="s">
        <v>4</v>
      </c>
      <c r="F57" s="48" t="s">
        <v>27</v>
      </c>
      <c r="G57" s="25">
        <f>SUM(G58:G59)</f>
        <v>148</v>
      </c>
      <c r="H57" s="89">
        <f>SUM(H58:H59)</f>
        <v>0</v>
      </c>
      <c r="I57" s="118">
        <f t="shared" si="0"/>
        <v>148</v>
      </c>
    </row>
    <row r="58" spans="1:9" ht="12.75">
      <c r="A58" s="31"/>
      <c r="B58" s="32"/>
      <c r="C58" s="15">
        <v>2299</v>
      </c>
      <c r="D58" s="15">
        <v>5213</v>
      </c>
      <c r="E58" s="16">
        <v>38100000</v>
      </c>
      <c r="F58" s="59" t="s">
        <v>28</v>
      </c>
      <c r="G58" s="60">
        <v>40</v>
      </c>
      <c r="H58" s="36">
        <v>0</v>
      </c>
      <c r="I58" s="37">
        <f t="shared" si="0"/>
        <v>40</v>
      </c>
    </row>
    <row r="59" spans="1:9" ht="13.5" thickBot="1">
      <c r="A59" s="31"/>
      <c r="B59" s="32"/>
      <c r="C59" s="15">
        <v>2299</v>
      </c>
      <c r="D59" s="15">
        <v>6313</v>
      </c>
      <c r="E59" s="16">
        <v>38100000</v>
      </c>
      <c r="F59" s="59" t="s">
        <v>29</v>
      </c>
      <c r="G59" s="35">
        <v>108</v>
      </c>
      <c r="H59" s="36">
        <v>0</v>
      </c>
      <c r="I59" s="75">
        <f t="shared" si="0"/>
        <v>108</v>
      </c>
    </row>
    <row r="60" spans="1:9" ht="22.5">
      <c r="A60" s="44" t="s">
        <v>3</v>
      </c>
      <c r="B60" s="45" t="s">
        <v>30</v>
      </c>
      <c r="C60" s="46" t="s">
        <v>4</v>
      </c>
      <c r="D60" s="46" t="s">
        <v>4</v>
      </c>
      <c r="E60" s="47" t="s">
        <v>4</v>
      </c>
      <c r="F60" s="48" t="s">
        <v>57</v>
      </c>
      <c r="G60" s="49">
        <f>SUM(G61:G62)</f>
        <v>840</v>
      </c>
      <c r="H60" s="89">
        <f>SUM(H61:H62)</f>
        <v>8054</v>
      </c>
      <c r="I60" s="50">
        <f t="shared" si="0"/>
        <v>8894</v>
      </c>
    </row>
    <row r="61" spans="1:9" ht="12.75">
      <c r="A61" s="31"/>
      <c r="B61" s="32"/>
      <c r="C61" s="15">
        <v>2299</v>
      </c>
      <c r="D61" s="15">
        <v>5613</v>
      </c>
      <c r="E61" s="16">
        <v>38100000</v>
      </c>
      <c r="F61" s="59" t="s">
        <v>31</v>
      </c>
      <c r="G61" s="60">
        <v>225</v>
      </c>
      <c r="H61" s="36">
        <v>2162</v>
      </c>
      <c r="I61" s="37">
        <f t="shared" si="0"/>
        <v>2387</v>
      </c>
    </row>
    <row r="62" spans="1:9" ht="13.5" thickBot="1">
      <c r="A62" s="31"/>
      <c r="B62" s="32"/>
      <c r="C62" s="61">
        <v>2299</v>
      </c>
      <c r="D62" s="61">
        <v>6413</v>
      </c>
      <c r="E62" s="62">
        <v>38100000</v>
      </c>
      <c r="F62" s="63" t="s">
        <v>32</v>
      </c>
      <c r="G62" s="35">
        <v>615</v>
      </c>
      <c r="H62" s="36">
        <v>5892</v>
      </c>
      <c r="I62" s="75">
        <f t="shared" si="0"/>
        <v>6507</v>
      </c>
    </row>
    <row r="63" spans="1:9" ht="22.5">
      <c r="A63" s="44" t="s">
        <v>3</v>
      </c>
      <c r="B63" s="45" t="s">
        <v>33</v>
      </c>
      <c r="C63" s="46" t="s">
        <v>4</v>
      </c>
      <c r="D63" s="46" t="s">
        <v>4</v>
      </c>
      <c r="E63" s="47" t="s">
        <v>4</v>
      </c>
      <c r="F63" s="48" t="s">
        <v>58</v>
      </c>
      <c r="G63" s="49">
        <f>SUM(G64:G65)</f>
        <v>208</v>
      </c>
      <c r="H63" s="89">
        <f>SUM(H64:H65)</f>
        <v>1990</v>
      </c>
      <c r="I63" s="50">
        <f t="shared" si="0"/>
        <v>2198</v>
      </c>
    </row>
    <row r="64" spans="1:9" ht="12.75">
      <c r="A64" s="31"/>
      <c r="B64" s="32"/>
      <c r="C64" s="15">
        <v>2299</v>
      </c>
      <c r="D64" s="15">
        <v>5613</v>
      </c>
      <c r="E64" s="64" t="s">
        <v>15</v>
      </c>
      <c r="F64" s="59" t="s">
        <v>31</v>
      </c>
      <c r="G64" s="60">
        <v>56</v>
      </c>
      <c r="H64" s="36">
        <v>534</v>
      </c>
      <c r="I64" s="37">
        <f t="shared" si="0"/>
        <v>590</v>
      </c>
    </row>
    <row r="65" spans="1:9" ht="13.5" thickBot="1">
      <c r="A65" s="31"/>
      <c r="B65" s="32"/>
      <c r="C65" s="65">
        <v>2299</v>
      </c>
      <c r="D65" s="65">
        <v>6413</v>
      </c>
      <c r="E65" s="66" t="s">
        <v>15</v>
      </c>
      <c r="F65" s="67" t="s">
        <v>32</v>
      </c>
      <c r="G65" s="35">
        <v>152</v>
      </c>
      <c r="H65" s="36">
        <v>1456</v>
      </c>
      <c r="I65" s="75">
        <f t="shared" si="0"/>
        <v>1608</v>
      </c>
    </row>
    <row r="66" spans="1:9" ht="22.5">
      <c r="A66" s="44" t="s">
        <v>3</v>
      </c>
      <c r="B66" s="45" t="s">
        <v>34</v>
      </c>
      <c r="C66" s="46" t="s">
        <v>4</v>
      </c>
      <c r="D66" s="46" t="s">
        <v>4</v>
      </c>
      <c r="E66" s="47" t="s">
        <v>4</v>
      </c>
      <c r="F66" s="48" t="s">
        <v>35</v>
      </c>
      <c r="G66" s="49">
        <f>G67</f>
        <v>300</v>
      </c>
      <c r="H66" s="96">
        <f>H67</f>
        <v>910</v>
      </c>
      <c r="I66" s="50">
        <f t="shared" si="0"/>
        <v>1210</v>
      </c>
    </row>
    <row r="67" spans="1:9" ht="13.5" thickBot="1">
      <c r="A67" s="41"/>
      <c r="B67" s="42"/>
      <c r="C67" s="68">
        <v>6310</v>
      </c>
      <c r="D67" s="69">
        <v>5909</v>
      </c>
      <c r="E67" s="66" t="s">
        <v>15</v>
      </c>
      <c r="F67" s="70" t="s">
        <v>36</v>
      </c>
      <c r="G67" s="58">
        <v>300</v>
      </c>
      <c r="H67" s="58">
        <v>910</v>
      </c>
      <c r="I67" s="76">
        <f t="shared" si="0"/>
        <v>1210</v>
      </c>
    </row>
    <row r="69" spans="1:9" ht="15">
      <c r="A69" s="71"/>
      <c r="B69" s="71"/>
      <c r="C69" s="71"/>
      <c r="D69" s="71"/>
      <c r="E69" s="71"/>
      <c r="F69" s="71"/>
      <c r="G69" s="71"/>
      <c r="H69" s="71"/>
      <c r="I69" s="72"/>
    </row>
    <row r="70" spans="1:8" ht="15">
      <c r="A70" s="71"/>
      <c r="B70" s="71"/>
      <c r="C70" s="71"/>
      <c r="D70" s="71"/>
      <c r="E70" s="71"/>
      <c r="F70" s="71"/>
      <c r="G70" s="19"/>
      <c r="H70" s="71"/>
    </row>
    <row r="71" spans="1:8" ht="15">
      <c r="A71" s="71"/>
      <c r="B71" s="71"/>
      <c r="C71" s="71"/>
      <c r="D71" s="71"/>
      <c r="E71" s="71"/>
      <c r="F71" s="71"/>
      <c r="G71" s="19"/>
      <c r="H71" s="71"/>
    </row>
    <row r="72" spans="1:9" ht="15">
      <c r="A72" s="71"/>
      <c r="B72" s="71"/>
      <c r="C72" s="71"/>
      <c r="D72" s="71"/>
      <c r="E72" s="71"/>
      <c r="F72" s="71"/>
      <c r="G72" s="73"/>
      <c r="H72" s="71"/>
      <c r="I72" s="71"/>
    </row>
    <row r="73" spans="1:9" ht="15">
      <c r="A73" s="71"/>
      <c r="B73" s="71"/>
      <c r="C73" s="71"/>
      <c r="D73" s="71"/>
      <c r="E73" s="71"/>
      <c r="F73" s="71"/>
      <c r="G73" s="73"/>
      <c r="H73" s="71"/>
      <c r="I73" s="71"/>
    </row>
    <row r="74" spans="1:9" ht="15">
      <c r="A74" s="71"/>
      <c r="B74" s="71"/>
      <c r="C74" s="71"/>
      <c r="D74" s="71"/>
      <c r="E74" s="71"/>
      <c r="F74" s="71"/>
      <c r="G74" s="73"/>
      <c r="H74" s="71"/>
      <c r="I74" s="71"/>
    </row>
    <row r="75" spans="1:9" ht="15">
      <c r="A75" s="71"/>
      <c r="B75" s="71"/>
      <c r="C75" s="71"/>
      <c r="D75" s="71"/>
      <c r="E75" s="71"/>
      <c r="F75" s="71"/>
      <c r="G75" s="73"/>
      <c r="H75" s="71"/>
      <c r="I75" s="71"/>
    </row>
    <row r="76" spans="1:9" ht="15">
      <c r="A76" s="71"/>
      <c r="B76" s="71"/>
      <c r="C76" s="71"/>
      <c r="D76" s="71"/>
      <c r="E76" s="71"/>
      <c r="F76" s="71"/>
      <c r="G76" s="73"/>
      <c r="H76" s="71"/>
      <c r="I76" s="71"/>
    </row>
  </sheetData>
  <sheetProtection/>
  <mergeCells count="3">
    <mergeCell ref="A2:I2"/>
    <mergeCell ref="A4:I4"/>
    <mergeCell ref="A6:I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P52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3.140625" style="14" customWidth="1"/>
    <col min="2" max="2" width="9.28125" style="14" customWidth="1"/>
    <col min="3" max="4" width="4.7109375" style="14" customWidth="1"/>
    <col min="5" max="5" width="7.8515625" style="14" customWidth="1"/>
    <col min="6" max="6" width="41.57421875" style="14" customWidth="1"/>
    <col min="7" max="7" width="8.7109375" style="238" customWidth="1"/>
    <col min="8" max="9" width="7.7109375" style="14" customWidth="1"/>
    <col min="10" max="10" width="9.140625" style="14" customWidth="1"/>
    <col min="11" max="11" width="12.28125" style="14" customWidth="1"/>
    <col min="12" max="12" width="11.7109375" style="14" bestFit="1" customWidth="1"/>
    <col min="13" max="15" width="9.140625" style="14" customWidth="1"/>
    <col min="16" max="16" width="12.140625" style="14" customWidth="1"/>
    <col min="17" max="16384" width="9.140625" style="14" customWidth="1"/>
  </cols>
  <sheetData>
    <row r="1" spans="7:9" ht="12.75">
      <c r="G1" s="1095" t="s">
        <v>625</v>
      </c>
      <c r="H1" s="1096"/>
      <c r="I1" s="1096"/>
    </row>
    <row r="2" spans="1:10" ht="18">
      <c r="A2" s="1123" t="s">
        <v>39</v>
      </c>
      <c r="B2" s="1123"/>
      <c r="C2" s="1123"/>
      <c r="D2" s="1123"/>
      <c r="E2" s="1123"/>
      <c r="F2" s="1123"/>
      <c r="G2" s="1123"/>
      <c r="H2" s="1123"/>
      <c r="I2" s="1123"/>
      <c r="J2" s="1033"/>
    </row>
    <row r="3" spans="1:10" ht="12.75">
      <c r="A3" s="241"/>
      <c r="B3" s="241"/>
      <c r="C3" s="241"/>
      <c r="D3" s="241"/>
      <c r="E3" s="241"/>
      <c r="F3" s="241"/>
      <c r="G3" s="241"/>
      <c r="H3" s="241"/>
      <c r="I3" s="316"/>
      <c r="J3" s="316"/>
    </row>
    <row r="4" spans="1:10" ht="15.75">
      <c r="A4" s="1124" t="s">
        <v>613</v>
      </c>
      <c r="B4" s="1124"/>
      <c r="C4" s="1124"/>
      <c r="D4" s="1124"/>
      <c r="E4" s="1124"/>
      <c r="F4" s="1124"/>
      <c r="G4" s="1124"/>
      <c r="H4" s="1124"/>
      <c r="I4" s="1124"/>
      <c r="J4" s="74"/>
    </row>
    <row r="5" spans="1:10" ht="12.75">
      <c r="A5" s="241"/>
      <c r="B5" s="241"/>
      <c r="C5" s="241"/>
      <c r="D5" s="241"/>
      <c r="E5" s="241"/>
      <c r="F5" s="241"/>
      <c r="G5" s="241"/>
      <c r="H5" s="241"/>
      <c r="I5" s="316"/>
      <c r="J5" s="316"/>
    </row>
    <row r="6" spans="1:11" s="1" customFormat="1" ht="15.75">
      <c r="A6" s="1125" t="s">
        <v>614</v>
      </c>
      <c r="B6" s="1125"/>
      <c r="C6" s="1125"/>
      <c r="D6" s="1125"/>
      <c r="E6" s="1125"/>
      <c r="F6" s="1125"/>
      <c r="G6" s="1125"/>
      <c r="H6" s="1125"/>
      <c r="I6" s="1125"/>
      <c r="K6" s="2"/>
    </row>
    <row r="7" spans="1:9" ht="13.5" thickBot="1">
      <c r="A7" s="243"/>
      <c r="B7" s="243"/>
      <c r="C7" s="243"/>
      <c r="D7" s="243"/>
      <c r="E7" s="243"/>
      <c r="F7" s="243"/>
      <c r="G7" s="244"/>
      <c r="H7" s="243"/>
      <c r="I7" s="245" t="s">
        <v>14</v>
      </c>
    </row>
    <row r="8" spans="1:9" ht="23.25" thickBot="1">
      <c r="A8" s="3" t="s">
        <v>11</v>
      </c>
      <c r="B8" s="4" t="s">
        <v>12</v>
      </c>
      <c r="C8" s="5" t="s">
        <v>0</v>
      </c>
      <c r="D8" s="6" t="s">
        <v>13</v>
      </c>
      <c r="E8" s="6" t="s">
        <v>8</v>
      </c>
      <c r="F8" s="5" t="s">
        <v>615</v>
      </c>
      <c r="G8" s="82" t="s">
        <v>1</v>
      </c>
      <c r="H8" s="87" t="s">
        <v>40</v>
      </c>
      <c r="I8" s="83" t="s">
        <v>2</v>
      </c>
    </row>
    <row r="9" spans="1:9" ht="13.5" thickBot="1">
      <c r="A9" s="17" t="s">
        <v>3</v>
      </c>
      <c r="B9" s="4" t="s">
        <v>4</v>
      </c>
      <c r="C9" s="18" t="s">
        <v>4</v>
      </c>
      <c r="D9" s="4" t="s">
        <v>4</v>
      </c>
      <c r="E9" s="4" t="s">
        <v>4</v>
      </c>
      <c r="F9" s="29" t="s">
        <v>9</v>
      </c>
      <c r="G9" s="130">
        <f>G12</f>
        <v>1500</v>
      </c>
      <c r="H9" s="119">
        <f>H10+H12</f>
        <v>17600</v>
      </c>
      <c r="I9" s="30">
        <f>G9+H9</f>
        <v>19100</v>
      </c>
    </row>
    <row r="10" spans="1:9" s="1039" customFormat="1" ht="12.75">
      <c r="A10" s="7" t="s">
        <v>3</v>
      </c>
      <c r="B10" s="1034">
        <v>750032001</v>
      </c>
      <c r="C10" s="104" t="s">
        <v>4</v>
      </c>
      <c r="D10" s="1035" t="s">
        <v>4</v>
      </c>
      <c r="E10" s="1036" t="s">
        <v>4</v>
      </c>
      <c r="F10" s="1037" t="s">
        <v>616</v>
      </c>
      <c r="G10" s="107">
        <f>G11</f>
        <v>0</v>
      </c>
      <c r="H10" s="1038">
        <f>H11</f>
        <v>16100</v>
      </c>
      <c r="I10" s="112">
        <f aca="true" t="shared" si="0" ref="I10:I51">G10+H10</f>
        <v>16100</v>
      </c>
    </row>
    <row r="11" spans="1:9" ht="13.5" thickBot="1">
      <c r="A11" s="78"/>
      <c r="B11" s="95"/>
      <c r="C11" s="65">
        <v>3315</v>
      </c>
      <c r="D11" s="559">
        <v>6341</v>
      </c>
      <c r="E11" s="1040" t="s">
        <v>17</v>
      </c>
      <c r="F11" s="1000" t="s">
        <v>617</v>
      </c>
      <c r="G11" s="85">
        <v>0</v>
      </c>
      <c r="H11" s="1041">
        <v>16100</v>
      </c>
      <c r="I11" s="113">
        <f t="shared" si="0"/>
        <v>16100</v>
      </c>
    </row>
    <row r="12" spans="1:9" ht="22.5">
      <c r="A12" s="7" t="s">
        <v>3</v>
      </c>
      <c r="B12" s="8" t="s">
        <v>618</v>
      </c>
      <c r="C12" s="9" t="s">
        <v>4</v>
      </c>
      <c r="D12" s="9" t="s">
        <v>4</v>
      </c>
      <c r="E12" s="10" t="s">
        <v>4</v>
      </c>
      <c r="F12" s="11" t="s">
        <v>619</v>
      </c>
      <c r="G12" s="12">
        <f>SUM(G13:G51)</f>
        <v>1500</v>
      </c>
      <c r="H12" s="88">
        <f>SUM(H13:H51)</f>
        <v>1499.999999999999</v>
      </c>
      <c r="I12" s="13">
        <f>G12+H12</f>
        <v>2999.999999999999</v>
      </c>
    </row>
    <row r="13" spans="1:11" ht="12.75">
      <c r="A13" s="31"/>
      <c r="B13" s="32"/>
      <c r="C13" s="383">
        <v>2143</v>
      </c>
      <c r="D13" s="383">
        <v>5011</v>
      </c>
      <c r="E13" s="384" t="s">
        <v>16</v>
      </c>
      <c r="F13" s="385" t="s">
        <v>216</v>
      </c>
      <c r="G13" s="60">
        <v>6</v>
      </c>
      <c r="H13" s="1042">
        <v>17.5</v>
      </c>
      <c r="I13" s="37">
        <f t="shared" si="0"/>
        <v>23.5</v>
      </c>
      <c r="J13" s="238"/>
      <c r="K13" s="238"/>
    </row>
    <row r="14" spans="1:9" ht="12.75">
      <c r="A14" s="31"/>
      <c r="B14" s="32"/>
      <c r="C14" s="383">
        <v>2143</v>
      </c>
      <c r="D14" s="383">
        <v>5011</v>
      </c>
      <c r="E14" s="384" t="s">
        <v>18</v>
      </c>
      <c r="F14" s="385" t="s">
        <v>216</v>
      </c>
      <c r="G14" s="35">
        <v>3</v>
      </c>
      <c r="H14" s="1042">
        <v>8.75</v>
      </c>
      <c r="I14" s="75">
        <f t="shared" si="0"/>
        <v>11.75</v>
      </c>
    </row>
    <row r="15" spans="1:9" ht="12.75">
      <c r="A15" s="31"/>
      <c r="B15" s="32"/>
      <c r="C15" s="383">
        <v>2143</v>
      </c>
      <c r="D15" s="383">
        <v>5011</v>
      </c>
      <c r="E15" s="384" t="s">
        <v>19</v>
      </c>
      <c r="F15" s="385" t="s">
        <v>216</v>
      </c>
      <c r="G15" s="35">
        <v>51</v>
      </c>
      <c r="H15" s="1042">
        <v>148.75</v>
      </c>
      <c r="I15" s="75">
        <f t="shared" si="0"/>
        <v>199.75</v>
      </c>
    </row>
    <row r="16" spans="1:11" ht="12.75">
      <c r="A16" s="31"/>
      <c r="B16" s="32"/>
      <c r="C16" s="383">
        <v>2143</v>
      </c>
      <c r="D16" s="383">
        <v>5031</v>
      </c>
      <c r="E16" s="384" t="s">
        <v>16</v>
      </c>
      <c r="F16" s="385" t="s">
        <v>217</v>
      </c>
      <c r="G16" s="60">
        <v>1.5</v>
      </c>
      <c r="H16" s="1042">
        <v>4.4</v>
      </c>
      <c r="I16" s="37">
        <f t="shared" si="0"/>
        <v>5.9</v>
      </c>
      <c r="J16" s="238"/>
      <c r="K16" s="238"/>
    </row>
    <row r="17" spans="1:9" ht="12.75">
      <c r="A17" s="31"/>
      <c r="B17" s="32"/>
      <c r="C17" s="383">
        <v>2143</v>
      </c>
      <c r="D17" s="383">
        <v>5031</v>
      </c>
      <c r="E17" s="384" t="s">
        <v>18</v>
      </c>
      <c r="F17" s="385" t="s">
        <v>217</v>
      </c>
      <c r="G17" s="60">
        <v>0.75</v>
      </c>
      <c r="H17" s="1042">
        <v>2.2</v>
      </c>
      <c r="I17" s="37">
        <f t="shared" si="0"/>
        <v>2.95</v>
      </c>
    </row>
    <row r="18" spans="1:9" ht="12.75">
      <c r="A18" s="31"/>
      <c r="B18" s="32"/>
      <c r="C18" s="383">
        <v>2143</v>
      </c>
      <c r="D18" s="383">
        <v>5031</v>
      </c>
      <c r="E18" s="384" t="s">
        <v>19</v>
      </c>
      <c r="F18" s="385" t="s">
        <v>217</v>
      </c>
      <c r="G18" s="60">
        <v>12.75</v>
      </c>
      <c r="H18" s="1042">
        <v>37.4</v>
      </c>
      <c r="I18" s="37">
        <f t="shared" si="0"/>
        <v>50.15</v>
      </c>
    </row>
    <row r="19" spans="1:11" ht="12.75">
      <c r="A19" s="31"/>
      <c r="B19" s="32"/>
      <c r="C19" s="383">
        <v>2143</v>
      </c>
      <c r="D19" s="383">
        <v>5032</v>
      </c>
      <c r="E19" s="384" t="s">
        <v>16</v>
      </c>
      <c r="F19" s="385" t="s">
        <v>218</v>
      </c>
      <c r="G19" s="60">
        <v>0.54</v>
      </c>
      <c r="H19" s="1042">
        <v>1.58</v>
      </c>
      <c r="I19" s="37">
        <f t="shared" si="0"/>
        <v>2.12</v>
      </c>
      <c r="J19" s="238"/>
      <c r="K19" s="238"/>
    </row>
    <row r="20" spans="1:9" ht="12.75">
      <c r="A20" s="31"/>
      <c r="B20" s="32"/>
      <c r="C20" s="383">
        <v>2143</v>
      </c>
      <c r="D20" s="383">
        <v>5032</v>
      </c>
      <c r="E20" s="384" t="s">
        <v>18</v>
      </c>
      <c r="F20" s="385" t="s">
        <v>218</v>
      </c>
      <c r="G20" s="60">
        <v>0.27</v>
      </c>
      <c r="H20" s="1042">
        <v>0.79</v>
      </c>
      <c r="I20" s="37">
        <f t="shared" si="0"/>
        <v>1.06</v>
      </c>
    </row>
    <row r="21" spans="1:9" ht="12.75">
      <c r="A21" s="31"/>
      <c r="B21" s="32"/>
      <c r="C21" s="383">
        <v>2143</v>
      </c>
      <c r="D21" s="383">
        <v>5032</v>
      </c>
      <c r="E21" s="384" t="s">
        <v>19</v>
      </c>
      <c r="F21" s="385" t="s">
        <v>218</v>
      </c>
      <c r="G21" s="60">
        <v>4.59</v>
      </c>
      <c r="H21" s="1042">
        <v>13.43</v>
      </c>
      <c r="I21" s="37">
        <f t="shared" si="0"/>
        <v>18.02</v>
      </c>
    </row>
    <row r="22" spans="1:11" ht="12.75">
      <c r="A22" s="31"/>
      <c r="B22" s="32"/>
      <c r="C22" s="383">
        <v>2143</v>
      </c>
      <c r="D22" s="383">
        <v>5137</v>
      </c>
      <c r="E22" s="384" t="s">
        <v>16</v>
      </c>
      <c r="F22" s="385" t="s">
        <v>620</v>
      </c>
      <c r="G22" s="60">
        <v>2</v>
      </c>
      <c r="H22" s="1042">
        <v>3</v>
      </c>
      <c r="I22" s="37">
        <f t="shared" si="0"/>
        <v>5</v>
      </c>
      <c r="J22" s="238"/>
      <c r="K22" s="238"/>
    </row>
    <row r="23" spans="1:9" ht="12.75">
      <c r="A23" s="31"/>
      <c r="B23" s="32"/>
      <c r="C23" s="383">
        <v>2143</v>
      </c>
      <c r="D23" s="383">
        <v>5137</v>
      </c>
      <c r="E23" s="384" t="s">
        <v>18</v>
      </c>
      <c r="F23" s="385" t="s">
        <v>620</v>
      </c>
      <c r="G23" s="60">
        <v>1</v>
      </c>
      <c r="H23" s="1042">
        <v>1.5</v>
      </c>
      <c r="I23" s="37">
        <f t="shared" si="0"/>
        <v>2.5</v>
      </c>
    </row>
    <row r="24" spans="1:9" ht="12.75">
      <c r="A24" s="283"/>
      <c r="B24" s="388"/>
      <c r="C24" s="298">
        <v>2143</v>
      </c>
      <c r="D24" s="298">
        <v>5137</v>
      </c>
      <c r="E24" s="396" t="s">
        <v>19</v>
      </c>
      <c r="F24" s="300" t="s">
        <v>620</v>
      </c>
      <c r="G24" s="429">
        <v>17</v>
      </c>
      <c r="H24" s="1043">
        <v>25.5</v>
      </c>
      <c r="I24" s="430">
        <f t="shared" si="0"/>
        <v>42.5</v>
      </c>
    </row>
    <row r="25" spans="1:11" ht="12.75">
      <c r="A25" s="31"/>
      <c r="B25" s="32"/>
      <c r="C25" s="383">
        <v>2143</v>
      </c>
      <c r="D25" s="383">
        <v>5139</v>
      </c>
      <c r="E25" s="384" t="s">
        <v>16</v>
      </c>
      <c r="F25" s="385" t="s">
        <v>208</v>
      </c>
      <c r="G25" s="60">
        <v>17</v>
      </c>
      <c r="H25" s="1042">
        <v>20</v>
      </c>
      <c r="I25" s="37">
        <f t="shared" si="0"/>
        <v>37</v>
      </c>
      <c r="J25" s="238"/>
      <c r="K25" s="238"/>
    </row>
    <row r="26" spans="1:9" ht="12.75">
      <c r="A26" s="31"/>
      <c r="B26" s="32"/>
      <c r="C26" s="383">
        <v>2143</v>
      </c>
      <c r="D26" s="383">
        <v>5139</v>
      </c>
      <c r="E26" s="384" t="s">
        <v>18</v>
      </c>
      <c r="F26" s="385" t="s">
        <v>208</v>
      </c>
      <c r="G26" s="60">
        <v>8.5</v>
      </c>
      <c r="H26" s="1042">
        <v>10</v>
      </c>
      <c r="I26" s="37">
        <f t="shared" si="0"/>
        <v>18.5</v>
      </c>
    </row>
    <row r="27" spans="1:9" ht="12.75">
      <c r="A27" s="31"/>
      <c r="B27" s="32"/>
      <c r="C27" s="383">
        <v>2143</v>
      </c>
      <c r="D27" s="383">
        <v>5139</v>
      </c>
      <c r="E27" s="384" t="s">
        <v>19</v>
      </c>
      <c r="F27" s="385" t="s">
        <v>208</v>
      </c>
      <c r="G27" s="60">
        <v>144.5</v>
      </c>
      <c r="H27" s="1042">
        <v>170</v>
      </c>
      <c r="I27" s="37">
        <f t="shared" si="0"/>
        <v>314.5</v>
      </c>
    </row>
    <row r="28" spans="1:11" ht="12.75">
      <c r="A28" s="31"/>
      <c r="B28" s="32"/>
      <c r="C28" s="383">
        <v>2143</v>
      </c>
      <c r="D28" s="383">
        <v>5162</v>
      </c>
      <c r="E28" s="384" t="s">
        <v>16</v>
      </c>
      <c r="F28" s="385" t="s">
        <v>621</v>
      </c>
      <c r="G28" s="60">
        <v>0.2</v>
      </c>
      <c r="H28" s="1042">
        <v>0.4</v>
      </c>
      <c r="I28" s="37">
        <f t="shared" si="0"/>
        <v>0.6000000000000001</v>
      </c>
      <c r="J28" s="238"/>
      <c r="K28" s="238"/>
    </row>
    <row r="29" spans="1:9" ht="12.75">
      <c r="A29" s="31"/>
      <c r="B29" s="32"/>
      <c r="C29" s="383">
        <v>2143</v>
      </c>
      <c r="D29" s="383">
        <v>5162</v>
      </c>
      <c r="E29" s="384" t="s">
        <v>18</v>
      </c>
      <c r="F29" s="385" t="s">
        <v>621</v>
      </c>
      <c r="G29" s="60">
        <v>0.1</v>
      </c>
      <c r="H29" s="1042">
        <v>0.2</v>
      </c>
      <c r="I29" s="37">
        <f t="shared" si="0"/>
        <v>0.30000000000000004</v>
      </c>
    </row>
    <row r="30" spans="1:9" ht="12.75">
      <c r="A30" s="31"/>
      <c r="B30" s="32"/>
      <c r="C30" s="383">
        <v>2143</v>
      </c>
      <c r="D30" s="383">
        <v>5162</v>
      </c>
      <c r="E30" s="384" t="s">
        <v>19</v>
      </c>
      <c r="F30" s="385" t="s">
        <v>621</v>
      </c>
      <c r="G30" s="60">
        <v>1.7</v>
      </c>
      <c r="H30" s="1042">
        <v>3.4</v>
      </c>
      <c r="I30" s="37">
        <f t="shared" si="0"/>
        <v>5.1</v>
      </c>
    </row>
    <row r="31" spans="1:11" ht="12.75">
      <c r="A31" s="31"/>
      <c r="B31" s="32"/>
      <c r="C31" s="383">
        <v>2143</v>
      </c>
      <c r="D31" s="383">
        <v>5163</v>
      </c>
      <c r="E31" s="384" t="s">
        <v>16</v>
      </c>
      <c r="F31" s="385" t="s">
        <v>10</v>
      </c>
      <c r="G31" s="60">
        <v>0.1</v>
      </c>
      <c r="H31" s="1042">
        <v>0.3</v>
      </c>
      <c r="I31" s="37">
        <f t="shared" si="0"/>
        <v>0.4</v>
      </c>
      <c r="J31" s="238"/>
      <c r="K31" s="238"/>
    </row>
    <row r="32" spans="1:9" ht="12.75">
      <c r="A32" s="31"/>
      <c r="B32" s="32"/>
      <c r="C32" s="383">
        <v>2143</v>
      </c>
      <c r="D32" s="383">
        <v>5163</v>
      </c>
      <c r="E32" s="384" t="s">
        <v>18</v>
      </c>
      <c r="F32" s="385" t="s">
        <v>10</v>
      </c>
      <c r="G32" s="60">
        <v>0.05</v>
      </c>
      <c r="H32" s="1042">
        <v>0.15</v>
      </c>
      <c r="I32" s="37">
        <f t="shared" si="0"/>
        <v>0.2</v>
      </c>
    </row>
    <row r="33" spans="1:9" ht="12.75">
      <c r="A33" s="31"/>
      <c r="B33" s="32"/>
      <c r="C33" s="383">
        <v>2143</v>
      </c>
      <c r="D33" s="383">
        <v>5163</v>
      </c>
      <c r="E33" s="384" t="s">
        <v>19</v>
      </c>
      <c r="F33" s="385" t="s">
        <v>10</v>
      </c>
      <c r="G33" s="60">
        <v>0.85</v>
      </c>
      <c r="H33" s="1042">
        <v>2.55</v>
      </c>
      <c r="I33" s="37">
        <f t="shared" si="0"/>
        <v>3.4</v>
      </c>
    </row>
    <row r="34" spans="1:9" ht="12.75">
      <c r="A34" s="31"/>
      <c r="B34" s="32"/>
      <c r="C34" s="383">
        <v>2143</v>
      </c>
      <c r="D34" s="383">
        <v>5164</v>
      </c>
      <c r="E34" s="384" t="s">
        <v>16</v>
      </c>
      <c r="F34" s="385" t="s">
        <v>601</v>
      </c>
      <c r="G34" s="60">
        <v>0</v>
      </c>
      <c r="H34" s="1042">
        <v>5</v>
      </c>
      <c r="I34" s="37">
        <f t="shared" si="0"/>
        <v>5</v>
      </c>
    </row>
    <row r="35" spans="1:9" ht="12.75">
      <c r="A35" s="31"/>
      <c r="B35" s="32"/>
      <c r="C35" s="383">
        <v>2143</v>
      </c>
      <c r="D35" s="383">
        <v>5164</v>
      </c>
      <c r="E35" s="384" t="s">
        <v>18</v>
      </c>
      <c r="F35" s="385" t="s">
        <v>601</v>
      </c>
      <c r="G35" s="60">
        <v>0</v>
      </c>
      <c r="H35" s="1042">
        <v>2.5</v>
      </c>
      <c r="I35" s="37">
        <f t="shared" si="0"/>
        <v>2.5</v>
      </c>
    </row>
    <row r="36" spans="1:9" ht="12.75">
      <c r="A36" s="31"/>
      <c r="B36" s="32"/>
      <c r="C36" s="383">
        <v>2143</v>
      </c>
      <c r="D36" s="383">
        <v>5164</v>
      </c>
      <c r="E36" s="384" t="s">
        <v>19</v>
      </c>
      <c r="F36" s="385" t="s">
        <v>601</v>
      </c>
      <c r="G36" s="60">
        <v>0</v>
      </c>
      <c r="H36" s="1042">
        <v>42.5</v>
      </c>
      <c r="I36" s="37">
        <f t="shared" si="0"/>
        <v>42.5</v>
      </c>
    </row>
    <row r="37" spans="1:9" ht="12.75">
      <c r="A37" s="31"/>
      <c r="B37" s="32"/>
      <c r="C37" s="383">
        <v>2143</v>
      </c>
      <c r="D37" s="383">
        <v>5168</v>
      </c>
      <c r="E37" s="384" t="s">
        <v>16</v>
      </c>
      <c r="F37" s="385" t="s">
        <v>622</v>
      </c>
      <c r="G37" s="60">
        <v>0</v>
      </c>
      <c r="H37" s="1042">
        <v>151.5</v>
      </c>
      <c r="I37" s="37">
        <f t="shared" si="0"/>
        <v>151.5</v>
      </c>
    </row>
    <row r="38" spans="1:9" ht="12.75">
      <c r="A38" s="31"/>
      <c r="B38" s="32"/>
      <c r="C38" s="383">
        <v>2143</v>
      </c>
      <c r="D38" s="383">
        <v>5168</v>
      </c>
      <c r="E38" s="384" t="s">
        <v>18</v>
      </c>
      <c r="F38" s="385" t="s">
        <v>622</v>
      </c>
      <c r="G38" s="60">
        <v>0</v>
      </c>
      <c r="H38" s="1042">
        <v>75.75</v>
      </c>
      <c r="I38" s="37">
        <f t="shared" si="0"/>
        <v>75.75</v>
      </c>
    </row>
    <row r="39" spans="1:9" ht="12.75">
      <c r="A39" s="31"/>
      <c r="B39" s="32"/>
      <c r="C39" s="383">
        <v>2143</v>
      </c>
      <c r="D39" s="383">
        <v>5168</v>
      </c>
      <c r="E39" s="384" t="s">
        <v>19</v>
      </c>
      <c r="F39" s="385" t="s">
        <v>622</v>
      </c>
      <c r="G39" s="60">
        <v>0</v>
      </c>
      <c r="H39" s="1042">
        <v>1287.75</v>
      </c>
      <c r="I39" s="37">
        <f t="shared" si="0"/>
        <v>1287.75</v>
      </c>
    </row>
    <row r="40" spans="1:11" ht="12.75">
      <c r="A40" s="31"/>
      <c r="B40" s="32"/>
      <c r="C40" s="383">
        <v>2143</v>
      </c>
      <c r="D40" s="383">
        <v>5169</v>
      </c>
      <c r="E40" s="384" t="s">
        <v>16</v>
      </c>
      <c r="F40" s="385" t="s">
        <v>5</v>
      </c>
      <c r="G40" s="60">
        <v>23.56</v>
      </c>
      <c r="H40" s="1042">
        <v>40.717</v>
      </c>
      <c r="I40" s="37">
        <f t="shared" si="0"/>
        <v>64.277</v>
      </c>
      <c r="J40" s="238"/>
      <c r="K40" s="238"/>
    </row>
    <row r="41" spans="1:9" ht="12.75">
      <c r="A41" s="31"/>
      <c r="B41" s="32"/>
      <c r="C41" s="383">
        <v>2143</v>
      </c>
      <c r="D41" s="383">
        <v>5169</v>
      </c>
      <c r="E41" s="384" t="s">
        <v>18</v>
      </c>
      <c r="F41" s="385" t="s">
        <v>5</v>
      </c>
      <c r="G41" s="60">
        <v>11.78</v>
      </c>
      <c r="H41" s="1042">
        <v>20.3585</v>
      </c>
      <c r="I41" s="37">
        <f t="shared" si="0"/>
        <v>32.1385</v>
      </c>
    </row>
    <row r="42" spans="1:9" ht="12.75">
      <c r="A42" s="31"/>
      <c r="B42" s="32"/>
      <c r="C42" s="383">
        <v>2143</v>
      </c>
      <c r="D42" s="383">
        <v>5169</v>
      </c>
      <c r="E42" s="384" t="s">
        <v>19</v>
      </c>
      <c r="F42" s="385" t="s">
        <v>5</v>
      </c>
      <c r="G42" s="60">
        <v>200.26</v>
      </c>
      <c r="H42" s="1042">
        <v>346.0945</v>
      </c>
      <c r="I42" s="37">
        <f t="shared" si="0"/>
        <v>546.3544999999999</v>
      </c>
    </row>
    <row r="43" spans="1:11" ht="12.75">
      <c r="A43" s="31"/>
      <c r="B43" s="32"/>
      <c r="C43" s="383">
        <v>2143</v>
      </c>
      <c r="D43" s="383">
        <v>5173</v>
      </c>
      <c r="E43" s="384" t="s">
        <v>16</v>
      </c>
      <c r="F43" s="385" t="s">
        <v>7</v>
      </c>
      <c r="G43" s="60">
        <v>0.1</v>
      </c>
      <c r="H43" s="1042">
        <v>1.43</v>
      </c>
      <c r="I43" s="37">
        <f t="shared" si="0"/>
        <v>1.53</v>
      </c>
      <c r="J43" s="238"/>
      <c r="K43" s="238"/>
    </row>
    <row r="44" spans="1:16" ht="12.75">
      <c r="A44" s="31"/>
      <c r="B44" s="32"/>
      <c r="C44" s="383">
        <v>2143</v>
      </c>
      <c r="D44" s="383">
        <v>5173</v>
      </c>
      <c r="E44" s="384" t="s">
        <v>18</v>
      </c>
      <c r="F44" s="385" t="s">
        <v>7</v>
      </c>
      <c r="G44" s="60">
        <v>0.05</v>
      </c>
      <c r="H44" s="1042">
        <v>0.7</v>
      </c>
      <c r="I44" s="37">
        <f t="shared" si="0"/>
        <v>0.75</v>
      </c>
      <c r="L44" s="1044"/>
      <c r="M44" s="1045"/>
      <c r="N44" s="1045"/>
      <c r="O44" s="1045"/>
      <c r="P44" s="1044"/>
    </row>
    <row r="45" spans="1:16" ht="12.75">
      <c r="A45" s="31"/>
      <c r="B45" s="32"/>
      <c r="C45" s="383">
        <v>2143</v>
      </c>
      <c r="D45" s="383">
        <v>5173</v>
      </c>
      <c r="E45" s="384" t="s">
        <v>19</v>
      </c>
      <c r="F45" s="385" t="s">
        <v>7</v>
      </c>
      <c r="G45" s="60">
        <v>0.85</v>
      </c>
      <c r="H45" s="1042">
        <v>11.9</v>
      </c>
      <c r="I45" s="37">
        <f t="shared" si="0"/>
        <v>12.75</v>
      </c>
      <c r="L45" s="1046"/>
      <c r="M45" s="1044"/>
      <c r="N45" s="1044"/>
      <c r="O45" s="1044"/>
      <c r="P45" s="1046"/>
    </row>
    <row r="46" spans="1:16" ht="12.75">
      <c r="A46" s="31"/>
      <c r="B46" s="32"/>
      <c r="C46" s="383">
        <v>2143</v>
      </c>
      <c r="D46" s="383">
        <v>5175</v>
      </c>
      <c r="E46" s="384" t="s">
        <v>16</v>
      </c>
      <c r="F46" s="385" t="s">
        <v>623</v>
      </c>
      <c r="G46" s="60">
        <v>1</v>
      </c>
      <c r="H46" s="1042">
        <v>2.2</v>
      </c>
      <c r="I46" s="37">
        <f t="shared" si="0"/>
        <v>3.2</v>
      </c>
      <c r="J46" s="238"/>
      <c r="K46" s="238"/>
      <c r="L46" s="1046"/>
      <c r="M46" s="1044"/>
      <c r="N46" s="1044"/>
      <c r="O46" s="1044"/>
      <c r="P46" s="1046"/>
    </row>
    <row r="47" spans="1:16" ht="12.75">
      <c r="A47" s="31"/>
      <c r="B47" s="32"/>
      <c r="C47" s="383">
        <v>2143</v>
      </c>
      <c r="D47" s="383">
        <v>5175</v>
      </c>
      <c r="E47" s="384" t="s">
        <v>18</v>
      </c>
      <c r="F47" s="385" t="s">
        <v>623</v>
      </c>
      <c r="G47" s="60">
        <v>0.5</v>
      </c>
      <c r="H47" s="1042">
        <v>1.1</v>
      </c>
      <c r="I47" s="37">
        <f t="shared" si="0"/>
        <v>1.6</v>
      </c>
      <c r="L47" s="1046"/>
      <c r="M47" s="1044"/>
      <c r="N47" s="1044"/>
      <c r="O47" s="1044"/>
      <c r="P47" s="1046"/>
    </row>
    <row r="48" spans="1:16" ht="12.75">
      <c r="A48" s="31"/>
      <c r="B48" s="32"/>
      <c r="C48" s="383">
        <v>2143</v>
      </c>
      <c r="D48" s="298">
        <v>5175</v>
      </c>
      <c r="E48" s="396" t="s">
        <v>19</v>
      </c>
      <c r="F48" s="385" t="s">
        <v>623</v>
      </c>
      <c r="G48" s="60">
        <v>8.5</v>
      </c>
      <c r="H48" s="1042">
        <v>18.7</v>
      </c>
      <c r="I48" s="37">
        <f t="shared" si="0"/>
        <v>27.2</v>
      </c>
      <c r="L48" s="1046"/>
      <c r="M48" s="1044"/>
      <c r="N48" s="1044"/>
      <c r="O48" s="1044"/>
      <c r="P48" s="1046"/>
    </row>
    <row r="49" spans="1:16" ht="12.75">
      <c r="A49" s="31"/>
      <c r="B49" s="32"/>
      <c r="C49" s="383">
        <v>2143</v>
      </c>
      <c r="D49" s="383">
        <v>6112</v>
      </c>
      <c r="E49" s="384" t="s">
        <v>16</v>
      </c>
      <c r="F49" s="385" t="s">
        <v>624</v>
      </c>
      <c r="G49" s="60">
        <v>98</v>
      </c>
      <c r="H49" s="1042">
        <v>-98</v>
      </c>
      <c r="I49" s="37">
        <f t="shared" si="0"/>
        <v>0</v>
      </c>
      <c r="J49" s="238"/>
      <c r="K49" s="238"/>
      <c r="L49" s="1046"/>
      <c r="M49" s="1044"/>
      <c r="N49" s="1044"/>
      <c r="O49" s="1044"/>
      <c r="P49" s="1046"/>
    </row>
    <row r="50" spans="1:16" ht="12.75">
      <c r="A50" s="31"/>
      <c r="B50" s="32"/>
      <c r="C50" s="383">
        <v>2143</v>
      </c>
      <c r="D50" s="383">
        <v>6112</v>
      </c>
      <c r="E50" s="384" t="s">
        <v>18</v>
      </c>
      <c r="F50" s="385" t="s">
        <v>624</v>
      </c>
      <c r="G50" s="60">
        <v>49</v>
      </c>
      <c r="H50" s="1042">
        <v>-49</v>
      </c>
      <c r="I50" s="37">
        <f t="shared" si="0"/>
        <v>0</v>
      </c>
      <c r="L50" s="1046"/>
      <c r="M50" s="1044"/>
      <c r="N50" s="1044"/>
      <c r="O50" s="1044"/>
      <c r="P50" s="1046"/>
    </row>
    <row r="51" spans="1:16" ht="13.5" thickBot="1">
      <c r="A51" s="41"/>
      <c r="B51" s="42"/>
      <c r="C51" s="304">
        <v>2143</v>
      </c>
      <c r="D51" s="392">
        <v>6112</v>
      </c>
      <c r="E51" s="1047" t="s">
        <v>19</v>
      </c>
      <c r="F51" s="306" t="s">
        <v>624</v>
      </c>
      <c r="G51" s="417">
        <v>833</v>
      </c>
      <c r="H51" s="1048">
        <v>-833</v>
      </c>
      <c r="I51" s="418">
        <f t="shared" si="0"/>
        <v>0</v>
      </c>
      <c r="L51" s="1046"/>
      <c r="M51" s="1044"/>
      <c r="N51" s="1044"/>
      <c r="O51" s="1044"/>
      <c r="P51" s="1046"/>
    </row>
    <row r="52" spans="10:11" ht="12.75">
      <c r="J52" s="238"/>
      <c r="K52" s="238"/>
    </row>
  </sheetData>
  <sheetProtection/>
  <mergeCells count="3">
    <mergeCell ref="A2:I2"/>
    <mergeCell ref="A4:I4"/>
    <mergeCell ref="A6:I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K65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3.140625" style="239" customWidth="1"/>
    <col min="2" max="2" width="9.28125" style="239" customWidth="1"/>
    <col min="3" max="4" width="4.7109375" style="239" customWidth="1"/>
    <col min="5" max="5" width="7.8515625" style="239" customWidth="1"/>
    <col min="6" max="6" width="40.8515625" style="239" customWidth="1"/>
    <col min="7" max="7" width="8.7109375" style="240" customWidth="1"/>
    <col min="8" max="9" width="7.7109375" style="239" customWidth="1"/>
    <col min="10" max="16384" width="9.140625" style="239" customWidth="1"/>
  </cols>
  <sheetData>
    <row r="1" spans="7:9" ht="12.75">
      <c r="G1" s="1095" t="s">
        <v>625</v>
      </c>
      <c r="H1" s="1096"/>
      <c r="I1" s="1096"/>
    </row>
    <row r="2" spans="1:9" ht="18">
      <c r="A2" s="1123" t="s">
        <v>39</v>
      </c>
      <c r="B2" s="1123"/>
      <c r="C2" s="1123"/>
      <c r="D2" s="1123"/>
      <c r="E2" s="1123"/>
      <c r="F2" s="1123"/>
      <c r="G2" s="1123"/>
      <c r="H2" s="1123"/>
      <c r="I2" s="1123"/>
    </row>
    <row r="3" spans="1:9" ht="12.75">
      <c r="A3" s="241"/>
      <c r="B3" s="241"/>
      <c r="C3" s="241"/>
      <c r="D3" s="241"/>
      <c r="E3" s="241"/>
      <c r="F3" s="241"/>
      <c r="G3" s="241"/>
      <c r="H3" s="242"/>
      <c r="I3" s="242"/>
    </row>
    <row r="4" spans="1:9" ht="15.75">
      <c r="A4" s="1131" t="s">
        <v>202</v>
      </c>
      <c r="B4" s="1131"/>
      <c r="C4" s="1131"/>
      <c r="D4" s="1131"/>
      <c r="E4" s="1131"/>
      <c r="F4" s="1131"/>
      <c r="G4" s="1131"/>
      <c r="H4" s="1131"/>
      <c r="I4" s="1131"/>
    </row>
    <row r="5" spans="1:9" ht="12.75">
      <c r="A5" s="241"/>
      <c r="B5" s="241"/>
      <c r="C5" s="241"/>
      <c r="D5" s="241"/>
      <c r="E5" s="241"/>
      <c r="F5" s="241"/>
      <c r="G5" s="241"/>
      <c r="H5" s="242"/>
      <c r="I5" s="242"/>
    </row>
    <row r="6" spans="1:11" s="1" customFormat="1" ht="15.75">
      <c r="A6" s="1125" t="s">
        <v>203</v>
      </c>
      <c r="B6" s="1125"/>
      <c r="C6" s="1125"/>
      <c r="D6" s="1125"/>
      <c r="E6" s="1125"/>
      <c r="F6" s="1125"/>
      <c r="G6" s="1125"/>
      <c r="H6" s="1125"/>
      <c r="I6" s="1125"/>
      <c r="K6" s="2"/>
    </row>
    <row r="7" spans="1:9" s="246" customFormat="1" ht="12.75" customHeight="1" thickBot="1">
      <c r="A7" s="243"/>
      <c r="B7" s="243"/>
      <c r="C7" s="243"/>
      <c r="D7" s="243"/>
      <c r="E7" s="243"/>
      <c r="F7" s="243"/>
      <c r="G7" s="244"/>
      <c r="H7" s="243"/>
      <c r="I7" s="245" t="s">
        <v>14</v>
      </c>
    </row>
    <row r="8" spans="1:9" s="246" customFormat="1" ht="23.25" thickBot="1">
      <c r="A8" s="3" t="s">
        <v>11</v>
      </c>
      <c r="B8" s="4" t="s">
        <v>12</v>
      </c>
      <c r="C8" s="5" t="s">
        <v>0</v>
      </c>
      <c r="D8" s="6" t="s">
        <v>13</v>
      </c>
      <c r="E8" s="6" t="s">
        <v>8</v>
      </c>
      <c r="F8" s="5" t="s">
        <v>204</v>
      </c>
      <c r="G8" s="82" t="s">
        <v>1</v>
      </c>
      <c r="H8" s="87" t="s">
        <v>40</v>
      </c>
      <c r="I8" s="83" t="s">
        <v>2</v>
      </c>
    </row>
    <row r="9" spans="1:9" s="246" customFormat="1" ht="13.5" customHeight="1" thickBot="1">
      <c r="A9" s="3" t="s">
        <v>3</v>
      </c>
      <c r="B9" s="6" t="s">
        <v>4</v>
      </c>
      <c r="C9" s="5" t="s">
        <v>4</v>
      </c>
      <c r="D9" s="6" t="s">
        <v>4</v>
      </c>
      <c r="E9" s="6" t="s">
        <v>4</v>
      </c>
      <c r="F9" s="157" t="s">
        <v>9</v>
      </c>
      <c r="G9" s="158">
        <f>G26+G10+G51+G53</f>
        <v>3684</v>
      </c>
      <c r="H9" s="247">
        <v>2600</v>
      </c>
      <c r="I9" s="248">
        <f>G9+H9</f>
        <v>6284</v>
      </c>
    </row>
    <row r="10" spans="1:9" s="246" customFormat="1" ht="12.75" customHeight="1">
      <c r="A10" s="44" t="s">
        <v>3</v>
      </c>
      <c r="B10" s="45" t="s">
        <v>205</v>
      </c>
      <c r="C10" s="46" t="s">
        <v>4</v>
      </c>
      <c r="D10" s="46" t="s">
        <v>4</v>
      </c>
      <c r="E10" s="47" t="s">
        <v>4</v>
      </c>
      <c r="F10" s="48" t="s">
        <v>206</v>
      </c>
      <c r="G10" s="49">
        <v>270</v>
      </c>
      <c r="H10" s="89">
        <f>SUM(H11:H25)</f>
        <v>1950</v>
      </c>
      <c r="I10" s="50">
        <f aca="true" t="shared" si="0" ref="I10:I55">G10+H10</f>
        <v>2220</v>
      </c>
    </row>
    <row r="11" spans="1:9" s="246" customFormat="1" ht="12.75" customHeight="1">
      <c r="A11" s="249"/>
      <c r="B11" s="250"/>
      <c r="C11" s="251">
        <v>3749</v>
      </c>
      <c r="D11" s="251">
        <v>5139</v>
      </c>
      <c r="E11" s="252" t="s">
        <v>207</v>
      </c>
      <c r="F11" s="253" t="s">
        <v>208</v>
      </c>
      <c r="G11" s="254">
        <v>0</v>
      </c>
      <c r="H11" s="255">
        <v>59.4</v>
      </c>
      <c r="I11" s="256">
        <v>59.4</v>
      </c>
    </row>
    <row r="12" spans="1:9" s="246" customFormat="1" ht="12.75" customHeight="1">
      <c r="A12" s="249"/>
      <c r="B12" s="250"/>
      <c r="C12" s="251">
        <v>3749</v>
      </c>
      <c r="D12" s="251">
        <v>5139</v>
      </c>
      <c r="E12" s="252" t="s">
        <v>209</v>
      </c>
      <c r="F12" s="253" t="s">
        <v>208</v>
      </c>
      <c r="G12" s="254">
        <v>0</v>
      </c>
      <c r="H12" s="255">
        <v>1128.6</v>
      </c>
      <c r="I12" s="256">
        <v>1128.6</v>
      </c>
    </row>
    <row r="13" spans="1:9" s="246" customFormat="1" ht="12.75" customHeight="1">
      <c r="A13" s="249"/>
      <c r="B13" s="250"/>
      <c r="C13" s="251">
        <v>3749</v>
      </c>
      <c r="D13" s="251">
        <v>5137</v>
      </c>
      <c r="E13" s="252" t="s">
        <v>207</v>
      </c>
      <c r="F13" s="253" t="s">
        <v>210</v>
      </c>
      <c r="G13" s="254">
        <v>0</v>
      </c>
      <c r="H13" s="255">
        <v>1.3</v>
      </c>
      <c r="I13" s="256">
        <v>1.3</v>
      </c>
    </row>
    <row r="14" spans="1:9" s="246" customFormat="1" ht="12.75" customHeight="1">
      <c r="A14" s="249"/>
      <c r="B14" s="250"/>
      <c r="C14" s="251">
        <v>3749</v>
      </c>
      <c r="D14" s="251">
        <v>5137</v>
      </c>
      <c r="E14" s="252" t="s">
        <v>209</v>
      </c>
      <c r="F14" s="253" t="s">
        <v>210</v>
      </c>
      <c r="G14" s="254">
        <v>0</v>
      </c>
      <c r="H14" s="255">
        <v>24.7</v>
      </c>
      <c r="I14" s="256">
        <v>24.7</v>
      </c>
    </row>
    <row r="15" spans="1:9" s="246" customFormat="1" ht="12.75" customHeight="1">
      <c r="A15" s="163"/>
      <c r="B15" s="257"/>
      <c r="C15" s="258">
        <v>3749</v>
      </c>
      <c r="D15" s="258">
        <v>5156</v>
      </c>
      <c r="E15" s="259" t="s">
        <v>207</v>
      </c>
      <c r="F15" s="260" t="s">
        <v>211</v>
      </c>
      <c r="G15" s="261">
        <v>1.5</v>
      </c>
      <c r="H15" s="262"/>
      <c r="I15" s="263">
        <f t="shared" si="0"/>
        <v>1.5</v>
      </c>
    </row>
    <row r="16" spans="1:9" s="246" customFormat="1" ht="12.75" customHeight="1">
      <c r="A16" s="163"/>
      <c r="B16" s="257"/>
      <c r="C16" s="258">
        <v>3749</v>
      </c>
      <c r="D16" s="258">
        <v>5156</v>
      </c>
      <c r="E16" s="259" t="s">
        <v>209</v>
      </c>
      <c r="F16" s="260" t="s">
        <v>211</v>
      </c>
      <c r="G16" s="261">
        <v>28.5</v>
      </c>
      <c r="H16" s="262"/>
      <c r="I16" s="263">
        <f t="shared" si="0"/>
        <v>28.5</v>
      </c>
    </row>
    <row r="17" spans="1:9" s="246" customFormat="1" ht="12.75" customHeight="1">
      <c r="A17" s="249"/>
      <c r="B17" s="264"/>
      <c r="C17" s="251">
        <v>3749</v>
      </c>
      <c r="D17" s="251">
        <v>5166</v>
      </c>
      <c r="E17" s="252" t="s">
        <v>15</v>
      </c>
      <c r="F17" s="253" t="s">
        <v>212</v>
      </c>
      <c r="G17" s="254">
        <v>182</v>
      </c>
      <c r="H17" s="255">
        <v>120</v>
      </c>
      <c r="I17" s="256">
        <f t="shared" si="0"/>
        <v>302</v>
      </c>
    </row>
    <row r="18" spans="1:9" s="246" customFormat="1" ht="12.75" customHeight="1">
      <c r="A18" s="249"/>
      <c r="B18" s="264"/>
      <c r="C18" s="251">
        <v>3749</v>
      </c>
      <c r="D18" s="251">
        <v>5166</v>
      </c>
      <c r="E18" s="252" t="s">
        <v>207</v>
      </c>
      <c r="F18" s="253" t="s">
        <v>212</v>
      </c>
      <c r="G18" s="254">
        <v>0</v>
      </c>
      <c r="H18" s="255">
        <v>10.55</v>
      </c>
      <c r="I18" s="256">
        <v>10.55</v>
      </c>
    </row>
    <row r="19" spans="1:9" s="246" customFormat="1" ht="12.75" customHeight="1">
      <c r="A19" s="249"/>
      <c r="B19" s="264"/>
      <c r="C19" s="251">
        <v>3749</v>
      </c>
      <c r="D19" s="251">
        <v>5166</v>
      </c>
      <c r="E19" s="252" t="s">
        <v>209</v>
      </c>
      <c r="F19" s="253" t="s">
        <v>212</v>
      </c>
      <c r="G19" s="254">
        <v>0</v>
      </c>
      <c r="H19" s="255">
        <v>200.45</v>
      </c>
      <c r="I19" s="256">
        <v>200.45</v>
      </c>
    </row>
    <row r="20" spans="1:9" s="246" customFormat="1" ht="12.75" customHeight="1">
      <c r="A20" s="249"/>
      <c r="B20" s="264"/>
      <c r="C20" s="251">
        <v>3749</v>
      </c>
      <c r="D20" s="251">
        <v>5169</v>
      </c>
      <c r="E20" s="252" t="s">
        <v>15</v>
      </c>
      <c r="F20" s="253" t="s">
        <v>5</v>
      </c>
      <c r="G20" s="254">
        <v>28</v>
      </c>
      <c r="H20" s="255">
        <v>22</v>
      </c>
      <c r="I20" s="256">
        <f t="shared" si="0"/>
        <v>50</v>
      </c>
    </row>
    <row r="21" spans="1:9" s="246" customFormat="1" ht="12.75" customHeight="1">
      <c r="A21" s="249"/>
      <c r="B21" s="264"/>
      <c r="C21" s="251">
        <v>3749</v>
      </c>
      <c r="D21" s="251">
        <v>5169</v>
      </c>
      <c r="E21" s="252" t="s">
        <v>207</v>
      </c>
      <c r="F21" s="253" t="s">
        <v>5</v>
      </c>
      <c r="G21" s="254">
        <v>0</v>
      </c>
      <c r="H21" s="255">
        <v>16.65</v>
      </c>
      <c r="I21" s="256">
        <v>16.65</v>
      </c>
    </row>
    <row r="22" spans="1:9" s="246" customFormat="1" ht="12.75" customHeight="1">
      <c r="A22" s="249"/>
      <c r="B22" s="264"/>
      <c r="C22" s="251">
        <v>3749</v>
      </c>
      <c r="D22" s="251">
        <v>5169</v>
      </c>
      <c r="E22" s="252" t="s">
        <v>209</v>
      </c>
      <c r="F22" s="253" t="s">
        <v>5</v>
      </c>
      <c r="G22" s="254">
        <v>0</v>
      </c>
      <c r="H22" s="255">
        <v>316.35</v>
      </c>
      <c r="I22" s="256">
        <v>316.35</v>
      </c>
    </row>
    <row r="23" spans="1:9" s="246" customFormat="1" ht="12.75" customHeight="1">
      <c r="A23" s="249"/>
      <c r="B23" s="264"/>
      <c r="C23" s="251">
        <v>3749</v>
      </c>
      <c r="D23" s="251">
        <v>5171</v>
      </c>
      <c r="E23" s="252" t="s">
        <v>15</v>
      </c>
      <c r="F23" s="253" t="s">
        <v>213</v>
      </c>
      <c r="G23" s="254">
        <v>0</v>
      </c>
      <c r="H23" s="255">
        <v>50</v>
      </c>
      <c r="I23" s="256">
        <v>50</v>
      </c>
    </row>
    <row r="24" spans="1:9" s="246" customFormat="1" ht="12.75" customHeight="1">
      <c r="A24" s="163"/>
      <c r="B24" s="257"/>
      <c r="C24" s="258">
        <v>6310</v>
      </c>
      <c r="D24" s="258">
        <v>5163</v>
      </c>
      <c r="E24" s="259" t="s">
        <v>15</v>
      </c>
      <c r="F24" s="260" t="s">
        <v>10</v>
      </c>
      <c r="G24" s="261">
        <v>5</v>
      </c>
      <c r="H24" s="262"/>
      <c r="I24" s="263">
        <f t="shared" si="0"/>
        <v>5</v>
      </c>
    </row>
    <row r="25" spans="1:9" s="246" customFormat="1" ht="12.75" customHeight="1" thickBot="1">
      <c r="A25" s="265"/>
      <c r="B25" s="266"/>
      <c r="C25" s="267">
        <v>6320</v>
      </c>
      <c r="D25" s="267">
        <v>5163</v>
      </c>
      <c r="E25" s="268" t="s">
        <v>15</v>
      </c>
      <c r="F25" s="269" t="s">
        <v>10</v>
      </c>
      <c r="G25" s="270">
        <v>25</v>
      </c>
      <c r="H25" s="271"/>
      <c r="I25" s="272">
        <f t="shared" si="0"/>
        <v>25</v>
      </c>
    </row>
    <row r="26" spans="1:9" s="246" customFormat="1" ht="13.5" customHeight="1">
      <c r="A26" s="7" t="s">
        <v>3</v>
      </c>
      <c r="B26" s="273" t="s">
        <v>214</v>
      </c>
      <c r="C26" s="9" t="s">
        <v>4</v>
      </c>
      <c r="D26" s="9" t="s">
        <v>4</v>
      </c>
      <c r="E26" s="10" t="s">
        <v>4</v>
      </c>
      <c r="F26" s="11" t="s">
        <v>215</v>
      </c>
      <c r="G26" s="12">
        <v>1850</v>
      </c>
      <c r="H26" s="88">
        <f>SUM(H28:H50)</f>
        <v>650</v>
      </c>
      <c r="I26" s="13">
        <f t="shared" si="0"/>
        <v>2500</v>
      </c>
    </row>
    <row r="27" spans="1:9" s="246" customFormat="1" ht="12.75" customHeight="1">
      <c r="A27" s="31"/>
      <c r="B27" s="274"/>
      <c r="C27" s="258">
        <v>3749</v>
      </c>
      <c r="D27" s="258">
        <v>5011</v>
      </c>
      <c r="E27" s="275">
        <v>41100000</v>
      </c>
      <c r="F27" s="260" t="s">
        <v>216</v>
      </c>
      <c r="G27" s="261">
        <v>15</v>
      </c>
      <c r="H27" s="276"/>
      <c r="I27" s="263">
        <f t="shared" si="0"/>
        <v>15</v>
      </c>
    </row>
    <row r="28" spans="1:9" s="246" customFormat="1" ht="12.75" customHeight="1">
      <c r="A28" s="31"/>
      <c r="B28" s="274"/>
      <c r="C28" s="258">
        <v>3749</v>
      </c>
      <c r="D28" s="258">
        <v>5011</v>
      </c>
      <c r="E28" s="275">
        <v>41117007</v>
      </c>
      <c r="F28" s="260" t="s">
        <v>216</v>
      </c>
      <c r="G28" s="261">
        <v>7.5</v>
      </c>
      <c r="H28" s="276"/>
      <c r="I28" s="263">
        <f t="shared" si="0"/>
        <v>7.5</v>
      </c>
    </row>
    <row r="29" spans="1:9" s="246" customFormat="1" ht="12.75" customHeight="1">
      <c r="A29" s="31"/>
      <c r="B29" s="274"/>
      <c r="C29" s="258">
        <v>3749</v>
      </c>
      <c r="D29" s="258">
        <v>5011</v>
      </c>
      <c r="E29" s="275">
        <v>41500000</v>
      </c>
      <c r="F29" s="260" t="s">
        <v>216</v>
      </c>
      <c r="G29" s="261">
        <v>127.5</v>
      </c>
      <c r="H29" s="276"/>
      <c r="I29" s="263">
        <f t="shared" si="0"/>
        <v>127.5</v>
      </c>
    </row>
    <row r="30" spans="1:9" s="246" customFormat="1" ht="12.75" customHeight="1">
      <c r="A30" s="31"/>
      <c r="B30" s="274"/>
      <c r="C30" s="258">
        <v>3749</v>
      </c>
      <c r="D30" s="258">
        <v>5031</v>
      </c>
      <c r="E30" s="275">
        <v>41100000</v>
      </c>
      <c r="F30" s="260" t="s">
        <v>217</v>
      </c>
      <c r="G30" s="261">
        <v>3.75</v>
      </c>
      <c r="H30" s="276"/>
      <c r="I30" s="263">
        <f t="shared" si="0"/>
        <v>3.75</v>
      </c>
    </row>
    <row r="31" spans="1:9" s="246" customFormat="1" ht="12.75" customHeight="1">
      <c r="A31" s="31"/>
      <c r="B31" s="274"/>
      <c r="C31" s="258">
        <v>3749</v>
      </c>
      <c r="D31" s="258">
        <v>5031</v>
      </c>
      <c r="E31" s="275">
        <v>41117007</v>
      </c>
      <c r="F31" s="260" t="s">
        <v>217</v>
      </c>
      <c r="G31" s="261">
        <v>1.87</v>
      </c>
      <c r="H31" s="276"/>
      <c r="I31" s="263">
        <f t="shared" si="0"/>
        <v>1.87</v>
      </c>
    </row>
    <row r="32" spans="1:9" s="246" customFormat="1" ht="12.75" customHeight="1">
      <c r="A32" s="31"/>
      <c r="B32" s="274"/>
      <c r="C32" s="258">
        <v>3749</v>
      </c>
      <c r="D32" s="258">
        <v>5031</v>
      </c>
      <c r="E32" s="275">
        <v>41500000</v>
      </c>
      <c r="F32" s="260" t="s">
        <v>217</v>
      </c>
      <c r="G32" s="261">
        <v>31.88</v>
      </c>
      <c r="H32" s="276"/>
      <c r="I32" s="263">
        <f t="shared" si="0"/>
        <v>31.88</v>
      </c>
    </row>
    <row r="33" spans="1:9" s="246" customFormat="1" ht="12.75" customHeight="1">
      <c r="A33" s="31"/>
      <c r="B33" s="274"/>
      <c r="C33" s="258">
        <v>3749</v>
      </c>
      <c r="D33" s="258">
        <v>5032</v>
      </c>
      <c r="E33" s="275">
        <v>41100000</v>
      </c>
      <c r="F33" s="260" t="s">
        <v>218</v>
      </c>
      <c r="G33" s="261">
        <v>1.35</v>
      </c>
      <c r="H33" s="276"/>
      <c r="I33" s="263">
        <f t="shared" si="0"/>
        <v>1.35</v>
      </c>
    </row>
    <row r="34" spans="1:9" s="246" customFormat="1" ht="12.75" customHeight="1">
      <c r="A34" s="31"/>
      <c r="B34" s="274"/>
      <c r="C34" s="258">
        <v>3749</v>
      </c>
      <c r="D34" s="258">
        <v>5032</v>
      </c>
      <c r="E34" s="275">
        <v>41117007</v>
      </c>
      <c r="F34" s="260" t="s">
        <v>218</v>
      </c>
      <c r="G34" s="261">
        <v>0.68</v>
      </c>
      <c r="H34" s="276"/>
      <c r="I34" s="263">
        <f t="shared" si="0"/>
        <v>0.68</v>
      </c>
    </row>
    <row r="35" spans="1:9" s="246" customFormat="1" ht="12.75" customHeight="1">
      <c r="A35" s="31"/>
      <c r="B35" s="274"/>
      <c r="C35" s="258">
        <v>3749</v>
      </c>
      <c r="D35" s="258">
        <v>5032</v>
      </c>
      <c r="E35" s="275">
        <v>41500000</v>
      </c>
      <c r="F35" s="260" t="s">
        <v>218</v>
      </c>
      <c r="G35" s="261">
        <v>11.47</v>
      </c>
      <c r="H35" s="36"/>
      <c r="I35" s="263">
        <f t="shared" si="0"/>
        <v>11.47</v>
      </c>
    </row>
    <row r="36" spans="1:9" s="246" customFormat="1" ht="12.75" customHeight="1">
      <c r="A36" s="31"/>
      <c r="B36" s="274"/>
      <c r="C36" s="258">
        <v>3749</v>
      </c>
      <c r="D36" s="258">
        <v>5139</v>
      </c>
      <c r="E36" s="275">
        <v>41100000</v>
      </c>
      <c r="F36" s="260" t="s">
        <v>219</v>
      </c>
      <c r="G36" s="261">
        <v>2.5</v>
      </c>
      <c r="H36" s="36"/>
      <c r="I36" s="263">
        <f t="shared" si="0"/>
        <v>2.5</v>
      </c>
    </row>
    <row r="37" spans="1:9" s="246" customFormat="1" ht="12.75" customHeight="1">
      <c r="A37" s="31"/>
      <c r="B37" s="274"/>
      <c r="C37" s="258">
        <v>3749</v>
      </c>
      <c r="D37" s="258">
        <v>5139</v>
      </c>
      <c r="E37" s="275">
        <v>41117007</v>
      </c>
      <c r="F37" s="260" t="s">
        <v>219</v>
      </c>
      <c r="G37" s="261">
        <v>1.25</v>
      </c>
      <c r="H37" s="36"/>
      <c r="I37" s="263">
        <f t="shared" si="0"/>
        <v>1.25</v>
      </c>
    </row>
    <row r="38" spans="1:9" s="246" customFormat="1" ht="12.75" customHeight="1">
      <c r="A38" s="31"/>
      <c r="B38" s="274"/>
      <c r="C38" s="258">
        <v>3749</v>
      </c>
      <c r="D38" s="258">
        <v>5139</v>
      </c>
      <c r="E38" s="275">
        <v>41500000</v>
      </c>
      <c r="F38" s="260" t="s">
        <v>219</v>
      </c>
      <c r="G38" s="35">
        <v>21.25</v>
      </c>
      <c r="H38" s="36"/>
      <c r="I38" s="75">
        <f t="shared" si="0"/>
        <v>21.25</v>
      </c>
    </row>
    <row r="39" spans="1:9" s="246" customFormat="1" ht="12.75" customHeight="1">
      <c r="A39" s="31"/>
      <c r="B39" s="274"/>
      <c r="C39" s="258">
        <v>3749</v>
      </c>
      <c r="D39" s="258">
        <v>5166</v>
      </c>
      <c r="E39" s="275">
        <v>41100000</v>
      </c>
      <c r="F39" s="260" t="s">
        <v>212</v>
      </c>
      <c r="G39" s="35">
        <v>22</v>
      </c>
      <c r="H39" s="36"/>
      <c r="I39" s="75">
        <f t="shared" si="0"/>
        <v>22</v>
      </c>
    </row>
    <row r="40" spans="1:9" s="246" customFormat="1" ht="12.75" customHeight="1">
      <c r="A40" s="31"/>
      <c r="B40" s="274"/>
      <c r="C40" s="258">
        <v>3749</v>
      </c>
      <c r="D40" s="258">
        <v>5166</v>
      </c>
      <c r="E40" s="275">
        <v>41117007</v>
      </c>
      <c r="F40" s="260" t="s">
        <v>212</v>
      </c>
      <c r="G40" s="35">
        <v>11</v>
      </c>
      <c r="H40" s="36"/>
      <c r="I40" s="75">
        <f t="shared" si="0"/>
        <v>11</v>
      </c>
    </row>
    <row r="41" spans="1:9" s="246" customFormat="1" ht="12.75" customHeight="1">
      <c r="A41" s="31"/>
      <c r="B41" s="274"/>
      <c r="C41" s="258">
        <v>3749</v>
      </c>
      <c r="D41" s="258">
        <v>5166</v>
      </c>
      <c r="E41" s="275">
        <v>41500000</v>
      </c>
      <c r="F41" s="260" t="s">
        <v>212</v>
      </c>
      <c r="G41" s="35">
        <v>187</v>
      </c>
      <c r="H41" s="36"/>
      <c r="I41" s="75">
        <f t="shared" si="0"/>
        <v>187</v>
      </c>
    </row>
    <row r="42" spans="1:9" s="246" customFormat="1" ht="12.75" customHeight="1">
      <c r="A42" s="277"/>
      <c r="B42" s="278"/>
      <c r="C42" s="251">
        <v>3749</v>
      </c>
      <c r="D42" s="251">
        <v>5169</v>
      </c>
      <c r="E42" s="279">
        <v>41100000</v>
      </c>
      <c r="F42" s="280" t="s">
        <v>5</v>
      </c>
      <c r="G42" s="281">
        <v>137</v>
      </c>
      <c r="H42" s="281">
        <v>65</v>
      </c>
      <c r="I42" s="282">
        <f t="shared" si="0"/>
        <v>202</v>
      </c>
    </row>
    <row r="43" spans="1:9" s="246" customFormat="1" ht="12.75" customHeight="1">
      <c r="A43" s="277"/>
      <c r="B43" s="278"/>
      <c r="C43" s="251">
        <v>3749</v>
      </c>
      <c r="D43" s="251">
        <v>5169</v>
      </c>
      <c r="E43" s="279">
        <v>41117007</v>
      </c>
      <c r="F43" s="280" t="s">
        <v>5</v>
      </c>
      <c r="G43" s="281">
        <v>68.5</v>
      </c>
      <c r="H43" s="281">
        <v>32.5</v>
      </c>
      <c r="I43" s="282">
        <f t="shared" si="0"/>
        <v>101</v>
      </c>
    </row>
    <row r="44" spans="1:9" s="246" customFormat="1" ht="12.75" customHeight="1">
      <c r="A44" s="277"/>
      <c r="B44" s="278"/>
      <c r="C44" s="251">
        <v>3749</v>
      </c>
      <c r="D44" s="251">
        <v>5169</v>
      </c>
      <c r="E44" s="279">
        <v>41500000</v>
      </c>
      <c r="F44" s="280" t="s">
        <v>5</v>
      </c>
      <c r="G44" s="281">
        <v>1164.5</v>
      </c>
      <c r="H44" s="281">
        <v>552.5</v>
      </c>
      <c r="I44" s="282">
        <f t="shared" si="0"/>
        <v>1717</v>
      </c>
    </row>
    <row r="45" spans="1:9" s="246" customFormat="1" ht="12.75" customHeight="1">
      <c r="A45" s="283"/>
      <c r="B45" s="274"/>
      <c r="C45" s="284">
        <v>3749</v>
      </c>
      <c r="D45" s="284">
        <v>5173</v>
      </c>
      <c r="E45" s="285">
        <v>41100000</v>
      </c>
      <c r="F45" s="286" t="s">
        <v>7</v>
      </c>
      <c r="G45" s="35">
        <v>2.4</v>
      </c>
      <c r="H45" s="35"/>
      <c r="I45" s="75">
        <f t="shared" si="0"/>
        <v>2.4</v>
      </c>
    </row>
    <row r="46" spans="1:9" s="246" customFormat="1" ht="12.75" customHeight="1">
      <c r="A46" s="31"/>
      <c r="B46" s="287"/>
      <c r="C46" s="258">
        <v>3749</v>
      </c>
      <c r="D46" s="258">
        <v>5173</v>
      </c>
      <c r="E46" s="275">
        <v>41117007</v>
      </c>
      <c r="F46" s="260" t="s">
        <v>7</v>
      </c>
      <c r="G46" s="36">
        <v>1.2</v>
      </c>
      <c r="H46" s="36"/>
      <c r="I46" s="79">
        <f t="shared" si="0"/>
        <v>1.2</v>
      </c>
    </row>
    <row r="47" spans="1:9" s="246" customFormat="1" ht="12.75" customHeight="1">
      <c r="A47" s="283"/>
      <c r="B47" s="274"/>
      <c r="C47" s="258">
        <v>3749</v>
      </c>
      <c r="D47" s="258">
        <v>5173</v>
      </c>
      <c r="E47" s="275">
        <v>41500000</v>
      </c>
      <c r="F47" s="286" t="s">
        <v>7</v>
      </c>
      <c r="G47" s="35">
        <v>20.4</v>
      </c>
      <c r="H47" s="35"/>
      <c r="I47" s="75">
        <f t="shared" si="0"/>
        <v>20.4</v>
      </c>
    </row>
    <row r="48" spans="1:9" s="246" customFormat="1" ht="12.75" customHeight="1">
      <c r="A48" s="283"/>
      <c r="B48" s="274"/>
      <c r="C48" s="258">
        <v>6310</v>
      </c>
      <c r="D48" s="258">
        <v>5163</v>
      </c>
      <c r="E48" s="275">
        <v>41100000</v>
      </c>
      <c r="F48" s="286" t="s">
        <v>10</v>
      </c>
      <c r="G48" s="35">
        <v>1</v>
      </c>
      <c r="H48" s="35"/>
      <c r="I48" s="75">
        <f t="shared" si="0"/>
        <v>1</v>
      </c>
    </row>
    <row r="49" spans="1:9" s="246" customFormat="1" ht="12.75" customHeight="1">
      <c r="A49" s="283"/>
      <c r="B49" s="274"/>
      <c r="C49" s="258">
        <v>6310</v>
      </c>
      <c r="D49" s="258">
        <v>5163</v>
      </c>
      <c r="E49" s="275">
        <v>41117007</v>
      </c>
      <c r="F49" s="286" t="s">
        <v>10</v>
      </c>
      <c r="G49" s="35">
        <v>0.5</v>
      </c>
      <c r="H49" s="35"/>
      <c r="I49" s="75">
        <f t="shared" si="0"/>
        <v>0.5</v>
      </c>
    </row>
    <row r="50" spans="1:9" s="246" customFormat="1" ht="12.75" customHeight="1" thickBot="1">
      <c r="A50" s="288"/>
      <c r="B50" s="289"/>
      <c r="C50" s="290">
        <v>6310</v>
      </c>
      <c r="D50" s="290">
        <v>5163</v>
      </c>
      <c r="E50" s="291">
        <v>41500000</v>
      </c>
      <c r="F50" s="292" t="s">
        <v>10</v>
      </c>
      <c r="G50" s="293">
        <v>8.5</v>
      </c>
      <c r="H50" s="293"/>
      <c r="I50" s="294">
        <f t="shared" si="0"/>
        <v>8.5</v>
      </c>
    </row>
    <row r="51" spans="1:9" s="246" customFormat="1" ht="12.75" customHeight="1">
      <c r="A51" s="44" t="s">
        <v>3</v>
      </c>
      <c r="B51" s="45" t="s">
        <v>220</v>
      </c>
      <c r="C51" s="46" t="s">
        <v>4</v>
      </c>
      <c r="D51" s="46" t="s">
        <v>4</v>
      </c>
      <c r="E51" s="47" t="s">
        <v>4</v>
      </c>
      <c r="F51" s="48" t="s">
        <v>221</v>
      </c>
      <c r="G51" s="49">
        <v>3</v>
      </c>
      <c r="H51" s="295"/>
      <c r="I51" s="50">
        <f t="shared" si="0"/>
        <v>3</v>
      </c>
    </row>
    <row r="52" spans="1:9" s="246" customFormat="1" ht="12.75" customHeight="1" thickBot="1">
      <c r="A52" s="163"/>
      <c r="B52" s="257"/>
      <c r="C52" s="258">
        <v>6310</v>
      </c>
      <c r="D52" s="258">
        <v>5163</v>
      </c>
      <c r="E52" s="259" t="s">
        <v>15</v>
      </c>
      <c r="F52" s="260" t="s">
        <v>10</v>
      </c>
      <c r="G52" s="261">
        <v>3</v>
      </c>
      <c r="H52" s="296"/>
      <c r="I52" s="263">
        <f t="shared" si="0"/>
        <v>3</v>
      </c>
    </row>
    <row r="53" spans="1:9" s="246" customFormat="1" ht="12.75" customHeight="1">
      <c r="A53" s="44" t="s">
        <v>3</v>
      </c>
      <c r="B53" s="45" t="s">
        <v>222</v>
      </c>
      <c r="C53" s="46" t="s">
        <v>4</v>
      </c>
      <c r="D53" s="46" t="s">
        <v>4</v>
      </c>
      <c r="E53" s="47" t="s">
        <v>4</v>
      </c>
      <c r="F53" s="48" t="s">
        <v>223</v>
      </c>
      <c r="G53" s="49">
        <v>1561</v>
      </c>
      <c r="H53" s="295"/>
      <c r="I53" s="50">
        <f t="shared" si="0"/>
        <v>1561</v>
      </c>
    </row>
    <row r="54" spans="1:9" s="246" customFormat="1" ht="12.75" customHeight="1">
      <c r="A54" s="137"/>
      <c r="B54" s="297"/>
      <c r="C54" s="298">
        <v>3749</v>
      </c>
      <c r="D54" s="298">
        <v>5169</v>
      </c>
      <c r="E54" s="299" t="s">
        <v>224</v>
      </c>
      <c r="F54" s="300" t="s">
        <v>5</v>
      </c>
      <c r="G54" s="301">
        <v>156</v>
      </c>
      <c r="H54" s="302"/>
      <c r="I54" s="303">
        <f t="shared" si="0"/>
        <v>156</v>
      </c>
    </row>
    <row r="55" spans="1:9" s="246" customFormat="1" ht="12.75" customHeight="1" thickBot="1">
      <c r="A55" s="41"/>
      <c r="B55" s="42"/>
      <c r="C55" s="304">
        <v>3749</v>
      </c>
      <c r="D55" s="304">
        <v>5169</v>
      </c>
      <c r="E55" s="305" t="s">
        <v>225</v>
      </c>
      <c r="F55" s="306" t="s">
        <v>5</v>
      </c>
      <c r="G55" s="43">
        <v>1405</v>
      </c>
      <c r="H55" s="43"/>
      <c r="I55" s="111">
        <f t="shared" si="0"/>
        <v>1405</v>
      </c>
    </row>
    <row r="56" spans="1:10" ht="12.75">
      <c r="A56" s="241"/>
      <c r="B56" s="241"/>
      <c r="C56" s="241"/>
      <c r="D56" s="241"/>
      <c r="E56" s="241"/>
      <c r="F56" s="241"/>
      <c r="G56" s="241"/>
      <c r="H56" s="242"/>
      <c r="I56" s="242"/>
      <c r="J56" s="246"/>
    </row>
    <row r="57" spans="2:6" ht="15">
      <c r="B57" s="307"/>
      <c r="F57" s="307"/>
    </row>
    <row r="58" spans="2:6" ht="15">
      <c r="B58" s="307"/>
      <c r="F58" s="308"/>
    </row>
    <row r="59" ht="15">
      <c r="B59" s="307"/>
    </row>
    <row r="62" spans="2:6" ht="15">
      <c r="B62" s="307"/>
      <c r="F62" s="307"/>
    </row>
    <row r="63" spans="2:6" ht="15">
      <c r="B63" s="307"/>
      <c r="F63" s="307"/>
    </row>
    <row r="64" spans="2:6" ht="15">
      <c r="B64" s="307"/>
      <c r="F64" s="308"/>
    </row>
    <row r="65" ht="15">
      <c r="B65" s="307"/>
    </row>
  </sheetData>
  <sheetProtection/>
  <mergeCells count="3">
    <mergeCell ref="A2:I2"/>
    <mergeCell ref="A4:I4"/>
    <mergeCell ref="A6:I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Matouskova Anna</dc:creator>
  <cp:keywords/>
  <dc:description/>
  <cp:lastModifiedBy>Fantova Lucie</cp:lastModifiedBy>
  <cp:lastPrinted>2014-02-24T11:39:17Z</cp:lastPrinted>
  <dcterms:created xsi:type="dcterms:W3CDTF">2014-01-03T12:23:02Z</dcterms:created>
  <dcterms:modified xsi:type="dcterms:W3CDTF">2014-03-05T07:57:19Z</dcterms:modified>
  <cp:category/>
  <cp:version/>
  <cp:contentType/>
  <cp:contentStatus/>
</cp:coreProperties>
</file>