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3"/>
  </bookViews>
  <sheets>
    <sheet name="Bilance P+V" sheetId="1" r:id="rId1"/>
    <sheet name="příjmy OD" sheetId="2" r:id="rId2"/>
    <sheet name="91403" sheetId="3" r:id="rId3"/>
    <sheet name="91406" sheetId="4" r:id="rId4"/>
  </sheets>
  <definedNames/>
  <calcPr fullCalcOnLoad="1"/>
</workbook>
</file>

<file path=xl/sharedStrings.xml><?xml version="1.0" encoding="utf-8"?>
<sst xmlns="http://schemas.openxmlformats.org/spreadsheetml/2006/main" count="413" uniqueCount="197">
  <si>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</si>
  <si>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</si>
  <si>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</si>
  <si>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</si>
  <si>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</si>
  <si>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</si>
  <si>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</si>
  <si>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</si>
  <si>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</si>
  <si>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</si>
  <si>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</si>
  <si>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</si>
  <si>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</si>
  <si>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</si>
  <si>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</si>
  <si>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</si>
  <si>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</si>
  <si>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</si>
  <si>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</si>
  <si>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</si>
  <si>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</si>
  <si>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</si>
  <si>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</si>
  <si>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</si>
  <si>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</si>
  <si>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</si>
  <si>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</si>
  <si>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</si>
  <si>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</si>
  <si>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</si>
  <si>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</si>
  <si>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</si>
  <si>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</si>
  <si>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</si>
  <si>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</si>
  <si>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</si>
  <si>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</si>
  <si>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</si>
  <si>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</si>
  <si>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</si>
  <si>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</si>
  <si>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</si>
  <si>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</si>
  <si>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</si>
  <si>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</si>
  <si>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</si>
  <si>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</si>
  <si>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</si>
  <si>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>Kap.935-grantový fond</t>
  </si>
  <si>
    <t>Kap.936-fond kulturního dědictví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</si>
  <si>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</si>
  <si>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</si>
  <si>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</si>
  <si>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</si>
  <si>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</si>
  <si>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</si>
  <si>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</si>
  <si>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4. úvěr</t>
  </si>
  <si>
    <t>81xx</t>
  </si>
  <si>
    <t>tis. Kč</t>
  </si>
  <si>
    <t>správce rozpočtových výdajů = odbor dopravy</t>
  </si>
  <si>
    <t xml:space="preserve">    resort.účel. inv. dot.</t>
  </si>
  <si>
    <t xml:space="preserve">    investiční dotace od obcí </t>
  </si>
  <si>
    <t>5. uhrazené splátky krátkod.půjč.</t>
  </si>
  <si>
    <t xml:space="preserve">   neinv. dotace ze zahraničí</t>
  </si>
  <si>
    <t>415x</t>
  </si>
  <si>
    <t xml:space="preserve">    investiční dotace ze zahraničí</t>
  </si>
  <si>
    <t>Kap.926-dotační fond</t>
  </si>
  <si>
    <t>Přijaté transfery (dotace a příspěvky) a zdroje (financování)</t>
  </si>
  <si>
    <t>tis.Kč</t>
  </si>
  <si>
    <t>ORJ</t>
  </si>
  <si>
    <t>ÚZ</t>
  </si>
  <si>
    <t>příjmy celkem</t>
  </si>
  <si>
    <t>A1) vlastní příjmy - daňové příjmy</t>
  </si>
  <si>
    <t>0006</t>
  </si>
  <si>
    <t>DU</t>
  </si>
  <si>
    <t>správní poplatky</t>
  </si>
  <si>
    <t>A2) vlastní příjmy - nedaňové příjmy</t>
  </si>
  <si>
    <t>věcná břemena</t>
  </si>
  <si>
    <t>kauce a sankční platby</t>
  </si>
  <si>
    <t>RU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</si>
  <si>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</si>
  <si>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</si>
  <si>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</si>
  <si>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</si>
  <si>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</si>
  <si>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</si>
  <si>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Povodně 2013 - krytí škod v dopravní infastruktuře</t>
  </si>
  <si>
    <t>91252</t>
  </si>
  <si>
    <t>neinvestiční přijaté transfery ze státních fondů</t>
  </si>
  <si>
    <t>neinvestiční transfery přijaté od obcí</t>
  </si>
  <si>
    <t>Ekonomický odbor</t>
  </si>
  <si>
    <t>914 03 - Působnosti</t>
  </si>
  <si>
    <t>P Ů S O B N O S T I</t>
  </si>
  <si>
    <t>Běžné (neinvestiční) výdaje resortu celkem</t>
  </si>
  <si>
    <t>Finanční operace a platby</t>
  </si>
  <si>
    <t>030100</t>
  </si>
  <si>
    <t>0000</t>
  </si>
  <si>
    <t xml:space="preserve">kontrola a přezkum hospodaření kraje </t>
  </si>
  <si>
    <t>nákup materiálu</t>
  </si>
  <si>
    <t>konzultační, poradenské a právní služby</t>
  </si>
  <si>
    <t>nákup služeb</t>
  </si>
  <si>
    <t>pohoštění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</si>
  <si>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</si>
  <si>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</si>
  <si>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</si>
  <si>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</si>
  <si>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</si>
  <si>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</si>
  <si>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platby daní a poplatků</t>
  </si>
  <si>
    <t>030300</t>
  </si>
  <si>
    <t>krajské porady,semináře a školení</t>
  </si>
  <si>
    <t>nájemné</t>
  </si>
  <si>
    <t>nákup ostatních služeb</t>
  </si>
  <si>
    <t>030600</t>
  </si>
  <si>
    <t>činnost regionální správy</t>
  </si>
  <si>
    <t>služby peněžních ústavů</t>
  </si>
  <si>
    <t>ZDROJOVÁ  A VÝDAJOVÁ ČÁST ROZPOČTU LK 2014</t>
  </si>
  <si>
    <t>SR 2014</t>
  </si>
  <si>
    <t>UR I 2014</t>
  </si>
  <si>
    <t>UR II 2014</t>
  </si>
  <si>
    <t>1. Zapojení fondů z r. 2013</t>
  </si>
  <si>
    <t>2. Zapojení  zvl.účtů z r. 2013</t>
  </si>
  <si>
    <t>3. Zapojení výsl. hosp.2013</t>
  </si>
  <si>
    <t>Kap.917-transfery</t>
  </si>
  <si>
    <t>Příjmy a finanční zdroje odboru dopravy 2014</t>
  </si>
  <si>
    <t>P Ř Í J M Y   A  T R A N S F E R Y   2 0 1 4</t>
  </si>
  <si>
    <t>1306</t>
  </si>
  <si>
    <t>0689981601</t>
  </si>
  <si>
    <t>KSS LK - realizace příkazní smlouvy Silnice LK a.s. na období 05-12/2013</t>
  </si>
  <si>
    <t>Rozpis výdajů kapitoly 914</t>
  </si>
  <si>
    <t>91406 - Působnosti, Odbor dopravy</t>
  </si>
  <si>
    <t>06</t>
  </si>
  <si>
    <t xml:space="preserve">P Ů S O B N O S T I  </t>
  </si>
  <si>
    <t>běžné (neinvestiční) výdaje resortu celkem</t>
  </si>
  <si>
    <t>silniční doprava a hospodářství</t>
  </si>
  <si>
    <t>0610000000</t>
  </si>
  <si>
    <t>studie, dokumentace a služby</t>
  </si>
  <si>
    <t>0612000000</t>
  </si>
  <si>
    <t>posudky, metodika, školení</t>
  </si>
  <si>
    <t>služby školení a vzdělávání</t>
  </si>
  <si>
    <t>0614000000</t>
  </si>
  <si>
    <t>údržba cyklodopravy</t>
  </si>
  <si>
    <t>drobný hmotný dlouhodobý majetek</t>
  </si>
  <si>
    <t>0615000000</t>
  </si>
  <si>
    <t>platby věcných břemen</t>
  </si>
  <si>
    <t>ostatní neinvestiční výdaje</t>
  </si>
  <si>
    <t>0660000000</t>
  </si>
  <si>
    <t>publikační činnost</t>
  </si>
  <si>
    <t>0662000000</t>
  </si>
  <si>
    <t>zahraniční spolupráce</t>
  </si>
  <si>
    <t>bezpečnost silničního provozu</t>
  </si>
  <si>
    <t>0620000000</t>
  </si>
  <si>
    <t>krajský program BESIP</t>
  </si>
  <si>
    <t>ostatní osobní náklady</t>
  </si>
  <si>
    <t>pojistné na sociální zabezpečení</t>
  </si>
  <si>
    <t>pojistné na veřejné zdravotní pojištění</t>
  </si>
  <si>
    <t>0627000000</t>
  </si>
  <si>
    <t>tým silniční bezpečnosti LK</t>
  </si>
  <si>
    <t>0629000000</t>
  </si>
  <si>
    <t>zajištění provozu krajského DDH</t>
  </si>
  <si>
    <t>studená voda</t>
  </si>
  <si>
    <t>plyn</t>
  </si>
  <si>
    <t>elektrická energie</t>
  </si>
  <si>
    <t>telekomunikační služby</t>
  </si>
  <si>
    <t>dopravní obslužnost</t>
  </si>
  <si>
    <t>0650000000</t>
  </si>
  <si>
    <t>výdaje na dopravní územní obslužnost autobusovou</t>
  </si>
  <si>
    <t>0653000000</t>
  </si>
  <si>
    <t>dopravní obslužnost drážní</t>
  </si>
  <si>
    <t>výdaje na dopravní obslužnost drážní - železnice a tram.</t>
  </si>
  <si>
    <t>0656000000</t>
  </si>
  <si>
    <t>dopravní obslužnost autobusová - protarifovací ztráta</t>
  </si>
  <si>
    <t xml:space="preserve">výdaje na dopravní územní obslužnost </t>
  </si>
  <si>
    <t>0661000000</t>
  </si>
  <si>
    <t>činnost dopravního svazu</t>
  </si>
  <si>
    <t>0663000000</t>
  </si>
  <si>
    <t>integrovaný dopravní systém</t>
  </si>
  <si>
    <t>Povodně 2013 - SFDI</t>
  </si>
  <si>
    <t>0682280000</t>
  </si>
  <si>
    <t>opravy silnic II. a III. tříd včetně opěrných zdí</t>
  </si>
  <si>
    <t>ostatní neinvestiční výdaje jinde nazařazené</t>
  </si>
  <si>
    <t>vratka dotace za rok 2013</t>
  </si>
  <si>
    <t>0000002007</t>
  </si>
  <si>
    <t>Vratka přeplatku příspěvku na zajištění DO LK - Chrastava</t>
  </si>
  <si>
    <t>výdaje z finančního vypořádání min. let mezi krajem a obcemi</t>
  </si>
  <si>
    <t>0000002047</t>
  </si>
  <si>
    <t>Vratka přeplatku příspěvku na zajištění DO LK - Stráž n./N.</t>
  </si>
  <si>
    <t>0000003034</t>
  </si>
  <si>
    <t>Vratka přeplatku příspěvku na zajištění DO LK - Zlatá Olešnice</t>
  </si>
  <si>
    <t>3.změna-RO č. 73/14</t>
  </si>
  <si>
    <t>Změna rozpočtu - rozpočtové opatření č. 73/14</t>
  </si>
  <si>
    <t>ZR-RO č. 73/14</t>
  </si>
  <si>
    <t>5.změna-RO č. 73/14</t>
  </si>
  <si>
    <t>zpracování dat a služby - informační a komunikační technologie</t>
  </si>
  <si>
    <t>nákup kolků</t>
  </si>
  <si>
    <t>dopravní obslužnost autobusová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</si>
</sst>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####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sz val="8"/>
      <color indexed="10"/>
      <name val="Arial"/>
      <family val="2"/>
    </font>
    <font>
      <b/>
      <sz val="14"/>
      <name val="Arial CE"/>
      <family val="0"/>
    </font>
    <font>
      <b/>
      <sz val="8"/>
      <name val="Arial CE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8"/>
      <color indexed="12"/>
      <name val="Arial"/>
      <family val="2"/>
    </font>
    <font>
      <sz val="8"/>
      <color indexed="10"/>
      <name val="Arial CE"/>
      <family val="0"/>
    </font>
    <font>
      <sz val="10"/>
      <color indexed="62"/>
      <name val="Arial"/>
      <family val="2"/>
    </font>
    <font>
      <b/>
      <sz val="8"/>
      <color indexed="10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b/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390">
    <xf numFmtId="0" fontId="0" fillId="0" borderId="0" xfId="0" applyAlignment="1">
      <alignment/>
    </xf>
    <xf numFmtId="0" fontId="0" fillId="0" borderId="0" xfId="0" applyAlignment="1">
      <alignment vertical="center"/>
    </xf>
    <xf numFmtId="4" fontId="4" fillId="0" borderId="10" xfId="51" applyNumberFormat="1" applyFont="1" applyFill="1" applyBorder="1" applyAlignment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1" fillId="0" borderId="11" xfId="51" applyNumberFormat="1" applyFont="1" applyFill="1" applyBorder="1" applyAlignment="1">
      <alignment vertical="center"/>
      <protection/>
    </xf>
    <xf numFmtId="4" fontId="1" fillId="0" borderId="12" xfId="51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10" xfId="51" applyFont="1" applyBorder="1" applyAlignment="1">
      <alignment horizontal="center" vertical="center"/>
      <protection/>
    </xf>
    <xf numFmtId="4" fontId="1" fillId="0" borderId="15" xfId="51" applyNumberFormat="1" applyFont="1" applyFill="1" applyBorder="1" applyAlignment="1">
      <alignment vertical="center"/>
      <protection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right" vertical="center" wrapText="1"/>
    </xf>
    <xf numFmtId="0" fontId="1" fillId="0" borderId="18" xfId="51" applyFont="1" applyBorder="1" applyAlignment="1">
      <alignment horizontal="center" vertical="center"/>
      <protection/>
    </xf>
    <xf numFmtId="4" fontId="9" fillId="0" borderId="19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6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/>
      <protection/>
    </xf>
    <xf numFmtId="0" fontId="4" fillId="0" borderId="14" xfId="0" applyFont="1" applyFill="1" applyBorder="1" applyAlignment="1">
      <alignment horizontal="center" vertical="center"/>
    </xf>
    <xf numFmtId="0" fontId="4" fillId="0" borderId="10" xfId="51" applyFont="1" applyFill="1" applyBorder="1" applyAlignment="1">
      <alignment horizontal="center" vertical="center"/>
      <protection/>
    </xf>
    <xf numFmtId="49" fontId="4" fillId="0" borderId="20" xfId="51" applyNumberFormat="1" applyFont="1" applyFill="1" applyBorder="1" applyAlignment="1">
      <alignment horizontal="center" vertic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49" fontId="4" fillId="0" borderId="22" xfId="51" applyNumberFormat="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center" vertical="center"/>
      <protection/>
    </xf>
    <xf numFmtId="49" fontId="4" fillId="0" borderId="23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" fontId="4" fillId="0" borderId="25" xfId="51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49" fontId="4" fillId="24" borderId="20" xfId="51" applyNumberFormat="1" applyFont="1" applyFill="1" applyBorder="1" applyAlignment="1">
      <alignment horizontal="center" vertical="center"/>
      <protection/>
    </xf>
    <xf numFmtId="0" fontId="4" fillId="24" borderId="21" xfId="51" applyFont="1" applyFill="1" applyBorder="1" applyAlignment="1">
      <alignment horizontal="center" vertical="center"/>
      <protection/>
    </xf>
    <xf numFmtId="49" fontId="4" fillId="24" borderId="22" xfId="51" applyNumberFormat="1" applyFont="1" applyFill="1" applyBorder="1" applyAlignment="1">
      <alignment horizontal="center" vertical="center"/>
      <protection/>
    </xf>
    <xf numFmtId="0" fontId="4" fillId="24" borderId="22" xfId="51" applyFont="1" applyFill="1" applyBorder="1" applyAlignment="1">
      <alignment horizontal="center" vertical="center"/>
      <protection/>
    </xf>
    <xf numFmtId="49" fontId="4" fillId="24" borderId="23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left" vertical="center"/>
      <protection/>
    </xf>
    <xf numFmtId="4" fontId="4" fillId="24" borderId="25" xfId="51" applyNumberFormat="1" applyFont="1" applyFill="1" applyBorder="1" applyAlignment="1">
      <alignment vertical="center"/>
      <protection/>
    </xf>
    <xf numFmtId="4" fontId="4" fillId="24" borderId="26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27" xfId="51" applyNumberFormat="1" applyFont="1" applyFill="1" applyBorder="1" applyAlignment="1">
      <alignment vertical="center"/>
      <protection/>
    </xf>
    <xf numFmtId="49" fontId="1" fillId="0" borderId="28" xfId="51" applyNumberFormat="1" applyFont="1" applyFill="1" applyBorder="1" applyAlignment="1">
      <alignment horizontal="center" vertical="center"/>
      <protection/>
    </xf>
    <xf numFmtId="0" fontId="1" fillId="0" borderId="18" xfId="50" applyFont="1" applyBorder="1" applyAlignment="1">
      <alignment horizontal="center" vertical="center"/>
      <protection/>
    </xf>
    <xf numFmtId="0" fontId="1" fillId="0" borderId="29" xfId="51" applyFont="1" applyFill="1" applyBorder="1" applyAlignment="1">
      <alignment horizontal="center" vertical="center"/>
      <protection/>
    </xf>
    <xf numFmtId="0" fontId="1" fillId="0" borderId="19" xfId="50" applyFont="1" applyBorder="1" applyAlignment="1">
      <alignment horizontal="center" vertical="center"/>
      <protection/>
    </xf>
    <xf numFmtId="0" fontId="1" fillId="0" borderId="30" xfId="50" applyFont="1" applyBorder="1" applyAlignment="1">
      <alignment horizontal="center" vertical="center"/>
      <protection/>
    </xf>
    <xf numFmtId="0" fontId="0" fillId="0" borderId="18" xfId="51" applyFont="1" applyFill="1" applyBorder="1" applyAlignment="1">
      <alignment vertical="center"/>
      <protection/>
    </xf>
    <xf numFmtId="0" fontId="1" fillId="0" borderId="31" xfId="50" applyFont="1" applyBorder="1" applyAlignment="1">
      <alignment horizontal="left" vertical="center"/>
      <protection/>
    </xf>
    <xf numFmtId="4" fontId="1" fillId="0" borderId="0" xfId="50" applyNumberFormat="1" applyFont="1" applyBorder="1" applyAlignment="1">
      <alignment vertical="center"/>
      <protection/>
    </xf>
    <xf numFmtId="4" fontId="1" fillId="0" borderId="28" xfId="50" applyNumberFormat="1" applyFont="1" applyBorder="1" applyAlignment="1">
      <alignment vertical="center"/>
      <protection/>
    </xf>
    <xf numFmtId="4" fontId="4" fillId="0" borderId="28" xfId="51" applyNumberFormat="1" applyFont="1" applyFill="1" applyBorder="1" applyAlignment="1">
      <alignment vertical="center"/>
      <protection/>
    </xf>
    <xf numFmtId="4" fontId="1" fillId="0" borderId="32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1" fillId="0" borderId="17" xfId="50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1" fillId="0" borderId="34" xfId="51" applyFont="1" applyBorder="1" applyAlignment="1">
      <alignment vertical="center"/>
      <protection/>
    </xf>
    <xf numFmtId="0" fontId="1" fillId="0" borderId="34" xfId="50" applyFont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/>
      <protection/>
    </xf>
    <xf numFmtId="0" fontId="1" fillId="0" borderId="34" xfId="50" applyFont="1" applyBorder="1" applyAlignment="1">
      <alignment vertical="center"/>
      <protection/>
    </xf>
    <xf numFmtId="4" fontId="1" fillId="0" borderId="35" xfId="50" applyNumberFormat="1" applyFont="1" applyBorder="1" applyAlignment="1">
      <alignment vertical="center"/>
      <protection/>
    </xf>
    <xf numFmtId="4" fontId="4" fillId="0" borderId="36" xfId="51" applyNumberFormat="1" applyFont="1" applyFill="1" applyBorder="1" applyAlignment="1">
      <alignment vertical="center"/>
      <protection/>
    </xf>
    <xf numFmtId="4" fontId="1" fillId="0" borderId="35" xfId="51" applyNumberFormat="1" applyFont="1" applyFill="1" applyBorder="1" applyAlignment="1">
      <alignment vertical="center"/>
      <protection/>
    </xf>
    <xf numFmtId="4" fontId="1" fillId="0" borderId="37" xfId="51" applyNumberFormat="1" applyFont="1" applyFill="1" applyBorder="1" applyAlignment="1">
      <alignment vertical="center"/>
      <protection/>
    </xf>
    <xf numFmtId="0" fontId="1" fillId="0" borderId="18" xfId="50" applyFont="1" applyFill="1" applyBorder="1" applyAlignment="1">
      <alignment horizontal="center" vertical="center"/>
      <protection/>
    </xf>
    <xf numFmtId="0" fontId="1" fillId="0" borderId="38" xfId="51" applyFont="1" applyFill="1" applyBorder="1" applyAlignment="1">
      <alignment horizontal="center" vertical="center"/>
      <protection/>
    </xf>
    <xf numFmtId="0" fontId="1" fillId="0" borderId="18" xfId="51" applyFont="1" applyBorder="1" applyAlignment="1">
      <alignment vertical="center"/>
      <protection/>
    </xf>
    <xf numFmtId="0" fontId="1" fillId="0" borderId="38" xfId="50" applyFont="1" applyBorder="1" applyAlignment="1">
      <alignment horizontal="center" vertical="center"/>
      <protection/>
    </xf>
    <xf numFmtId="0" fontId="0" fillId="0" borderId="38" xfId="51" applyFont="1" applyFill="1" applyBorder="1" applyAlignment="1">
      <alignment vertical="center"/>
      <protection/>
    </xf>
    <xf numFmtId="0" fontId="1" fillId="0" borderId="38" xfId="50" applyFont="1" applyBorder="1" applyAlignment="1">
      <alignment vertical="center"/>
      <protection/>
    </xf>
    <xf numFmtId="4" fontId="1" fillId="0" borderId="12" xfId="50" applyNumberFormat="1" applyFont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0" fontId="31" fillId="0" borderId="39" xfId="50" applyFont="1" applyFill="1" applyBorder="1" applyAlignment="1">
      <alignment horizontal="center" vertical="center" wrapText="1"/>
      <protection/>
    </xf>
    <xf numFmtId="49" fontId="31" fillId="0" borderId="40" xfId="50" applyNumberFormat="1" applyFont="1" applyFill="1" applyBorder="1" applyAlignment="1">
      <alignment horizontal="center" vertical="center" wrapText="1"/>
      <protection/>
    </xf>
    <xf numFmtId="49" fontId="31" fillId="0" borderId="41" xfId="50" applyNumberFormat="1" applyFont="1" applyFill="1" applyBorder="1" applyAlignment="1">
      <alignment horizontal="center" vertical="center" wrapText="1"/>
      <protection/>
    </xf>
    <xf numFmtId="4" fontId="1" fillId="0" borderId="42" xfId="51" applyNumberFormat="1" applyFont="1" applyFill="1" applyBorder="1" applyAlignment="1">
      <alignment vertical="center"/>
      <protection/>
    </xf>
    <xf numFmtId="49" fontId="40" fillId="0" borderId="43" xfId="50" applyNumberFormat="1" applyFont="1" applyFill="1" applyBorder="1" applyAlignment="1">
      <alignment horizontal="center" vertical="center" wrapText="1"/>
      <protection/>
    </xf>
    <xf numFmtId="4" fontId="40" fillId="0" borderId="35" xfId="50" applyNumberFormat="1" applyFont="1" applyFill="1" applyBorder="1" applyAlignment="1">
      <alignment vertical="center" wrapText="1"/>
      <protection/>
    </xf>
    <xf numFmtId="4" fontId="40" fillId="0" borderId="44" xfId="50" applyNumberFormat="1" applyFont="1" applyFill="1" applyBorder="1" applyAlignment="1">
      <alignment vertical="center" wrapText="1"/>
      <protection/>
    </xf>
    <xf numFmtId="0" fontId="1" fillId="0" borderId="40" xfId="51" applyFont="1" applyFill="1" applyBorder="1" applyAlignment="1">
      <alignment horizontal="center" vertical="center"/>
      <protection/>
    </xf>
    <xf numFmtId="4" fontId="1" fillId="0" borderId="45" xfId="51" applyNumberFormat="1" applyFont="1" applyFill="1" applyBorder="1" applyAlignment="1">
      <alignment vertical="center"/>
      <protection/>
    </xf>
    <xf numFmtId="0" fontId="1" fillId="0" borderId="41" xfId="51" applyFont="1" applyFill="1" applyBorder="1" applyAlignment="1">
      <alignment horizontal="center" vertical="center"/>
      <protection/>
    </xf>
    <xf numFmtId="49" fontId="1" fillId="0" borderId="40" xfId="51" applyNumberFormat="1" applyFont="1" applyFill="1" applyBorder="1" applyAlignment="1">
      <alignment horizontal="center" vertical="center"/>
      <protection/>
    </xf>
    <xf numFmtId="0" fontId="1" fillId="0" borderId="43" xfId="50" applyFont="1" applyFill="1" applyBorder="1" applyAlignment="1">
      <alignment horizontal="center" vertical="center"/>
      <protection/>
    </xf>
    <xf numFmtId="0" fontId="1" fillId="0" borderId="43" xfId="51" applyFont="1" applyFill="1" applyBorder="1" applyAlignment="1">
      <alignment horizontal="center"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46" xfId="51" applyFont="1" applyFill="1" applyBorder="1" applyAlignment="1">
      <alignment vertical="center"/>
      <protection/>
    </xf>
    <xf numFmtId="4" fontId="1" fillId="0" borderId="36" xfId="51" applyNumberFormat="1" applyFont="1" applyFill="1" applyBorder="1" applyAlignment="1">
      <alignment vertical="center"/>
      <protection/>
    </xf>
    <xf numFmtId="4" fontId="1" fillId="0" borderId="47" xfId="51" applyNumberFormat="1" applyFont="1" applyFill="1" applyBorder="1" applyAlignment="1">
      <alignment vertical="center"/>
      <protection/>
    </xf>
    <xf numFmtId="171" fontId="1" fillId="0" borderId="47" xfId="51" applyNumberFormat="1" applyFont="1" applyFill="1" applyBorder="1" applyAlignment="1">
      <alignment vertical="center"/>
      <protection/>
    </xf>
    <xf numFmtId="0" fontId="1" fillId="0" borderId="48" xfId="51" applyFont="1" applyFill="1" applyBorder="1" applyAlignment="1">
      <alignment horizontal="center" vertical="center"/>
      <protection/>
    </xf>
    <xf numFmtId="49" fontId="1" fillId="0" borderId="49" xfId="51" applyNumberFormat="1" applyFont="1" applyFill="1" applyBorder="1" applyAlignment="1">
      <alignment horizontal="center" vertical="center"/>
      <protection/>
    </xf>
    <xf numFmtId="0" fontId="1" fillId="0" borderId="50" xfId="51" applyFont="1" applyFill="1" applyBorder="1" applyAlignment="1">
      <alignment vertical="center"/>
      <protection/>
    </xf>
    <xf numFmtId="4" fontId="1" fillId="0" borderId="28" xfId="51" applyNumberFormat="1" applyFont="1" applyFill="1" applyBorder="1" applyAlignment="1">
      <alignment vertical="center"/>
      <protection/>
    </xf>
    <xf numFmtId="0" fontId="31" fillId="0" borderId="46" xfId="49" applyFont="1" applyFill="1" applyBorder="1" applyAlignment="1">
      <alignment vertical="center" wrapText="1"/>
      <protection/>
    </xf>
    <xf numFmtId="0" fontId="1" fillId="0" borderId="31" xfId="49" applyFont="1" applyFill="1" applyBorder="1" applyAlignment="1">
      <alignment vertical="center" wrapText="1"/>
      <protection/>
    </xf>
    <xf numFmtId="0" fontId="1" fillId="0" borderId="31" xfId="50" applyFont="1" applyBorder="1" applyAlignment="1">
      <alignment vertical="center"/>
      <protection/>
    </xf>
    <xf numFmtId="4" fontId="1" fillId="0" borderId="51" xfId="50" applyNumberFormat="1" applyFont="1" applyBorder="1" applyAlignment="1">
      <alignment vertical="center"/>
      <protection/>
    </xf>
    <xf numFmtId="49" fontId="1" fillId="0" borderId="14" xfId="51" applyNumberFormat="1" applyFont="1" applyFill="1" applyBorder="1" applyAlignment="1">
      <alignment horizontal="center"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0" fontId="0" fillId="0" borderId="0" xfId="51">
      <alignment/>
      <protection/>
    </xf>
    <xf numFmtId="0" fontId="30" fillId="0" borderId="0" xfId="50">
      <alignment/>
      <protection/>
    </xf>
    <xf numFmtId="0" fontId="0" fillId="0" borderId="0" xfId="47">
      <alignment/>
      <protection/>
    </xf>
    <xf numFmtId="0" fontId="4" fillId="0" borderId="0" xfId="47" applyFont="1" applyAlignment="1">
      <alignment horizontal="center"/>
      <protection/>
    </xf>
    <xf numFmtId="0" fontId="33" fillId="0" borderId="53" xfId="47" applyFont="1" applyBorder="1" applyAlignment="1">
      <alignment horizontal="center" vertical="center" wrapText="1"/>
      <protection/>
    </xf>
    <xf numFmtId="0" fontId="33" fillId="0" borderId="54" xfId="47" applyFont="1" applyBorder="1" applyAlignment="1">
      <alignment horizontal="center" vertical="center" wrapText="1"/>
      <protection/>
    </xf>
    <xf numFmtId="0" fontId="33" fillId="0" borderId="54" xfId="47" applyFont="1" applyBorder="1" applyAlignment="1">
      <alignment horizontal="center" vertical="center" wrapText="1"/>
      <protection/>
    </xf>
    <xf numFmtId="0" fontId="4" fillId="0" borderId="22" xfId="47" applyFont="1" applyBorder="1" applyAlignment="1">
      <alignment horizontal="center" vertical="center" wrapText="1"/>
      <protection/>
    </xf>
    <xf numFmtId="0" fontId="4" fillId="0" borderId="25" xfId="48" applyFont="1" applyBorder="1" applyAlignment="1">
      <alignment horizontal="center" vertical="center" wrapText="1"/>
      <protection/>
    </xf>
    <xf numFmtId="0" fontId="4" fillId="0" borderId="22" xfId="48" applyFont="1" applyBorder="1" applyAlignment="1">
      <alignment horizontal="center" vertical="center" wrapText="1"/>
      <protection/>
    </xf>
    <xf numFmtId="0" fontId="4" fillId="0" borderId="27" xfId="48" applyFont="1" applyBorder="1" applyAlignment="1">
      <alignment horizontal="center" vertical="center" wrapText="1"/>
      <protection/>
    </xf>
    <xf numFmtId="0" fontId="0" fillId="0" borderId="0" xfId="51" applyAlignment="1">
      <alignment vertical="center" wrapText="1"/>
      <protection/>
    </xf>
    <xf numFmtId="0" fontId="4" fillId="0" borderId="26" xfId="51" applyFont="1" applyFill="1" applyBorder="1" applyAlignment="1">
      <alignment horizontal="center"/>
      <protection/>
    </xf>
    <xf numFmtId="0" fontId="4" fillId="0" borderId="23" xfId="51" applyFont="1" applyFill="1" applyBorder="1" applyAlignment="1">
      <alignment horizontal="center"/>
      <protection/>
    </xf>
    <xf numFmtId="0" fontId="4" fillId="0" borderId="22" xfId="51" applyFont="1" applyFill="1" applyBorder="1" applyAlignment="1">
      <alignment horizontal="center"/>
      <protection/>
    </xf>
    <xf numFmtId="0" fontId="4" fillId="0" borderId="22" xfId="51" applyFont="1" applyFill="1" applyBorder="1" applyAlignment="1">
      <alignment horizontal="left"/>
      <protection/>
    </xf>
    <xf numFmtId="4" fontId="4" fillId="0" borderId="21" xfId="51" applyNumberFormat="1" applyFont="1" applyFill="1" applyBorder="1">
      <alignment/>
      <protection/>
    </xf>
    <xf numFmtId="4" fontId="4" fillId="0" borderId="27" xfId="51" applyNumberFormat="1" applyFont="1" applyFill="1" applyBorder="1">
      <alignment/>
      <protection/>
    </xf>
    <xf numFmtId="0" fontId="34" fillId="0" borderId="33" xfId="51" applyFont="1" applyFill="1" applyBorder="1" applyAlignment="1">
      <alignment horizontal="center"/>
      <protection/>
    </xf>
    <xf numFmtId="49" fontId="34" fillId="0" borderId="34" xfId="51" applyNumberFormat="1" applyFont="1" applyFill="1" applyBorder="1" applyAlignment="1">
      <alignment horizontal="center"/>
      <protection/>
    </xf>
    <xf numFmtId="49" fontId="34" fillId="0" borderId="55" xfId="51" applyNumberFormat="1" applyFont="1" applyFill="1" applyBorder="1" applyAlignment="1">
      <alignment horizontal="center"/>
      <protection/>
    </xf>
    <xf numFmtId="49" fontId="34" fillId="0" borderId="43" xfId="51" applyNumberFormat="1" applyFont="1" applyFill="1" applyBorder="1" applyAlignment="1">
      <alignment horizontal="center"/>
      <protection/>
    </xf>
    <xf numFmtId="0" fontId="34" fillId="0" borderId="36" xfId="51" applyFont="1" applyFill="1" applyBorder="1" applyAlignment="1">
      <alignment horizontal="center"/>
      <protection/>
    </xf>
    <xf numFmtId="0" fontId="34" fillId="0" borderId="43" xfId="51" applyFont="1" applyFill="1" applyBorder="1">
      <alignment/>
      <protection/>
    </xf>
    <xf numFmtId="4" fontId="34" fillId="0" borderId="55" xfId="51" applyNumberFormat="1" applyFont="1" applyFill="1" applyBorder="1" applyAlignment="1">
      <alignment horizontal="right"/>
      <protection/>
    </xf>
    <xf numFmtId="4" fontId="34" fillId="0" borderId="44" xfId="51" applyNumberFormat="1" applyFont="1" applyFill="1" applyBorder="1" applyAlignment="1">
      <alignment horizontal="right"/>
      <protection/>
    </xf>
    <xf numFmtId="0" fontId="35" fillId="0" borderId="0" xfId="51" applyFont="1">
      <alignment/>
      <protection/>
    </xf>
    <xf numFmtId="0" fontId="4" fillId="0" borderId="56" xfId="51" applyFont="1" applyBorder="1" applyAlignment="1">
      <alignment horizontal="center"/>
      <protection/>
    </xf>
    <xf numFmtId="49" fontId="4" fillId="0" borderId="29" xfId="51" applyNumberFormat="1" applyFont="1" applyFill="1" applyBorder="1" applyAlignment="1">
      <alignment horizontal="center"/>
      <protection/>
    </xf>
    <xf numFmtId="49" fontId="4" fillId="0" borderId="57" xfId="47" applyNumberFormat="1" applyFont="1" applyFill="1" applyBorder="1" applyAlignment="1">
      <alignment horizontal="center"/>
      <protection/>
    </xf>
    <xf numFmtId="0" fontId="4" fillId="0" borderId="19" xfId="51" applyFont="1" applyBorder="1" applyAlignment="1">
      <alignment horizontal="center"/>
      <protection/>
    </xf>
    <xf numFmtId="0" fontId="4" fillId="0" borderId="29" xfId="51" applyFont="1" applyBorder="1" applyAlignment="1">
      <alignment horizontal="center"/>
      <protection/>
    </xf>
    <xf numFmtId="0" fontId="4" fillId="0" borderId="19" xfId="51" applyFont="1" applyBorder="1">
      <alignment/>
      <protection/>
    </xf>
    <xf numFmtId="4" fontId="4" fillId="0" borderId="57" xfId="51" applyNumberFormat="1" applyFont="1" applyFill="1" applyBorder="1">
      <alignment/>
      <protection/>
    </xf>
    <xf numFmtId="4" fontId="4" fillId="0" borderId="58" xfId="51" applyNumberFormat="1" applyFont="1" applyFill="1" applyBorder="1">
      <alignment/>
      <protection/>
    </xf>
    <xf numFmtId="0" fontId="5" fillId="0" borderId="0" xfId="51" applyFont="1">
      <alignment/>
      <protection/>
    </xf>
    <xf numFmtId="0" fontId="1" fillId="0" borderId="16" xfId="51" applyFont="1" applyBorder="1" applyAlignment="1">
      <alignment horizontal="center"/>
      <protection/>
    </xf>
    <xf numFmtId="49" fontId="1" fillId="0" borderId="59" xfId="51" applyNumberFormat="1" applyFont="1" applyFill="1" applyBorder="1" applyAlignment="1">
      <alignment horizontal="center"/>
      <protection/>
    </xf>
    <xf numFmtId="49" fontId="1" fillId="0" borderId="60" xfId="47" applyNumberFormat="1" applyFont="1" applyFill="1" applyBorder="1" applyAlignment="1">
      <alignment horizontal="center"/>
      <protection/>
    </xf>
    <xf numFmtId="0" fontId="1" fillId="0" borderId="29" xfId="51" applyFont="1" applyBorder="1" applyAlignment="1">
      <alignment horizontal="center"/>
      <protection/>
    </xf>
    <xf numFmtId="0" fontId="1" fillId="0" borderId="19" xfId="51" applyFont="1" applyBorder="1">
      <alignment/>
      <protection/>
    </xf>
    <xf numFmtId="4" fontId="1" fillId="0" borderId="60" xfId="51" applyNumberFormat="1" applyFont="1" applyFill="1" applyBorder="1">
      <alignment/>
      <protection/>
    </xf>
    <xf numFmtId="4" fontId="1" fillId="0" borderId="61" xfId="51" applyNumberFormat="1" applyFont="1" applyFill="1" applyBorder="1">
      <alignment/>
      <protection/>
    </xf>
    <xf numFmtId="0" fontId="1" fillId="0" borderId="17" xfId="51" applyFont="1" applyBorder="1">
      <alignment/>
      <protection/>
    </xf>
    <xf numFmtId="4" fontId="1" fillId="0" borderId="60" xfId="51" applyNumberFormat="1" applyFont="1" applyBorder="1">
      <alignment/>
      <protection/>
    </xf>
    <xf numFmtId="4" fontId="1" fillId="0" borderId="61" xfId="51" applyNumberFormat="1" applyFont="1" applyBorder="1">
      <alignment/>
      <protection/>
    </xf>
    <xf numFmtId="0" fontId="1" fillId="0" borderId="59" xfId="51" applyFont="1" applyBorder="1" applyAlignment="1">
      <alignment horizontal="center"/>
      <protection/>
    </xf>
    <xf numFmtId="0" fontId="4" fillId="0" borderId="16" xfId="51" applyFont="1" applyBorder="1" applyAlignment="1">
      <alignment horizontal="center"/>
      <protection/>
    </xf>
    <xf numFmtId="49" fontId="4" fillId="0" borderId="60" xfId="47" applyNumberFormat="1" applyFont="1" applyFill="1" applyBorder="1" applyAlignment="1">
      <alignment horizontal="center"/>
      <protection/>
    </xf>
    <xf numFmtId="49" fontId="4" fillId="0" borderId="59" xfId="51" applyNumberFormat="1" applyFont="1" applyFill="1" applyBorder="1" applyAlignment="1">
      <alignment horizontal="center"/>
      <protection/>
    </xf>
    <xf numFmtId="4" fontId="4" fillId="0" borderId="60" xfId="51" applyNumberFormat="1" applyFont="1" applyFill="1" applyBorder="1">
      <alignment/>
      <protection/>
    </xf>
    <xf numFmtId="4" fontId="4" fillId="0" borderId="61" xfId="51" applyNumberFormat="1" applyFont="1" applyFill="1" applyBorder="1">
      <alignment/>
      <protection/>
    </xf>
    <xf numFmtId="0" fontId="4" fillId="0" borderId="16" xfId="51" applyFont="1" applyFill="1" applyBorder="1">
      <alignment/>
      <protection/>
    </xf>
    <xf numFmtId="0" fontId="4" fillId="0" borderId="59" xfId="51" applyFont="1" applyBorder="1" applyAlignment="1">
      <alignment horizontal="center"/>
      <protection/>
    </xf>
    <xf numFmtId="0" fontId="4" fillId="0" borderId="17" xfId="51" applyFont="1" applyBorder="1">
      <alignment/>
      <protection/>
    </xf>
    <xf numFmtId="0" fontId="1" fillId="0" borderId="52" xfId="51" applyFont="1" applyFill="1" applyBorder="1">
      <alignment/>
      <protection/>
    </xf>
    <xf numFmtId="49" fontId="1" fillId="0" borderId="62" xfId="51" applyNumberFormat="1" applyFont="1" applyFill="1" applyBorder="1" applyAlignment="1">
      <alignment horizontal="center"/>
      <protection/>
    </xf>
    <xf numFmtId="0" fontId="0" fillId="0" borderId="41" xfId="47" applyFill="1" applyBorder="1" applyAlignment="1">
      <alignment horizontal="center"/>
      <protection/>
    </xf>
    <xf numFmtId="0" fontId="1" fillId="0" borderId="62" xfId="51" applyFont="1" applyBorder="1" applyAlignment="1">
      <alignment horizontal="center"/>
      <protection/>
    </xf>
    <xf numFmtId="0" fontId="1" fillId="0" borderId="40" xfId="51" applyFont="1" applyBorder="1">
      <alignment/>
      <protection/>
    </xf>
    <xf numFmtId="4" fontId="1" fillId="0" borderId="41" xfId="51" applyNumberFormat="1" applyFont="1" applyFill="1" applyBorder="1">
      <alignment/>
      <protection/>
    </xf>
    <xf numFmtId="4" fontId="1" fillId="0" borderId="63" xfId="51" applyNumberFormat="1" applyFont="1" applyFill="1" applyBorder="1">
      <alignment/>
      <protection/>
    </xf>
    <xf numFmtId="4" fontId="0" fillId="0" borderId="0" xfId="51" applyNumberFormat="1">
      <alignment/>
      <protection/>
    </xf>
    <xf numFmtId="0" fontId="4" fillId="0" borderId="64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6" fillId="0" borderId="0" xfId="51" applyFont="1" applyFill="1" applyAlignment="1">
      <alignment horizontal="center" vertical="center"/>
      <protection/>
    </xf>
    <xf numFmtId="0" fontId="0" fillId="0" borderId="0" xfId="51" applyFont="1" applyFill="1" applyAlignment="1">
      <alignment horizontal="center" vertical="center"/>
      <protection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18" xfId="51" applyFont="1" applyFill="1" applyBorder="1" applyAlignment="1">
      <alignment horizontal="center" vertical="center"/>
      <protection/>
    </xf>
    <xf numFmtId="0" fontId="32" fillId="0" borderId="0" xfId="50" applyFont="1" applyAlignment="1">
      <alignment horizontal="center"/>
      <protection/>
    </xf>
    <xf numFmtId="0" fontId="29" fillId="0" borderId="0" xfId="47" applyFont="1" applyFill="1" applyAlignment="1">
      <alignment horizontal="center"/>
      <protection/>
    </xf>
    <xf numFmtId="0" fontId="33" fillId="0" borderId="54" xfId="47" applyFont="1" applyBorder="1" applyAlignment="1">
      <alignment horizontal="center" vertical="center" wrapText="1"/>
      <protection/>
    </xf>
    <xf numFmtId="0" fontId="33" fillId="0" borderId="66" xfId="47" applyFont="1" applyBorder="1" applyAlignment="1">
      <alignment horizontal="center" vertical="center" wrapText="1"/>
      <protection/>
    </xf>
    <xf numFmtId="0" fontId="4" fillId="0" borderId="23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/>
      <protection/>
    </xf>
    <xf numFmtId="0" fontId="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67" xfId="51" applyFont="1" applyBorder="1" applyAlignment="1">
      <alignment horizontal="center" vertical="center"/>
      <protection/>
    </xf>
    <xf numFmtId="0" fontId="4" fillId="0" borderId="14" xfId="51" applyFont="1" applyBorder="1" applyAlignment="1">
      <alignment horizontal="center" vertical="center"/>
      <protection/>
    </xf>
    <xf numFmtId="0" fontId="4" fillId="0" borderId="64" xfId="51" applyFont="1" applyBorder="1" applyAlignment="1">
      <alignment horizontal="center" vertical="center"/>
      <protection/>
    </xf>
    <xf numFmtId="0" fontId="4" fillId="0" borderId="12" xfId="51" applyFont="1" applyBorder="1" applyAlignment="1">
      <alignment horizontal="center" vertical="center"/>
      <protection/>
    </xf>
    <xf numFmtId="0" fontId="4" fillId="0" borderId="26" xfId="51" applyFont="1" applyBorder="1" applyAlignment="1">
      <alignment horizontal="center" vertical="center"/>
      <protection/>
    </xf>
    <xf numFmtId="0" fontId="4" fillId="0" borderId="27" xfId="51" applyFont="1" applyBorder="1" applyAlignment="1">
      <alignment horizontal="center" vertical="center"/>
      <protection/>
    </xf>
    <xf numFmtId="0" fontId="1" fillId="0" borderId="64" xfId="51" applyFont="1" applyBorder="1" applyAlignment="1">
      <alignment horizontal="center" vertical="center" textRotation="90" wrapText="1"/>
      <protection/>
    </xf>
    <xf numFmtId="0" fontId="1" fillId="0" borderId="32" xfId="51" applyFont="1" applyBorder="1" applyAlignment="1">
      <alignment horizontal="center" vertical="center" textRotation="90" wrapText="1"/>
      <protection/>
    </xf>
    <xf numFmtId="0" fontId="1" fillId="0" borderId="12" xfId="51" applyFont="1" applyBorder="1" applyAlignment="1">
      <alignment horizontal="center" vertical="center" textRotation="90" wrapText="1"/>
      <protection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68" xfId="0" applyFont="1" applyBorder="1" applyAlignment="1">
      <alignment vertical="center" wrapText="1"/>
    </xf>
    <xf numFmtId="0" fontId="8" fillId="0" borderId="15" xfId="0" applyFont="1" applyBorder="1" applyAlignment="1">
      <alignment horizontal="right" vertical="center" wrapText="1"/>
    </xf>
    <xf numFmtId="4" fontId="8" fillId="0" borderId="29" xfId="0" applyNumberFormat="1" applyFont="1" applyBorder="1" applyAlignment="1">
      <alignment horizontal="right" vertical="center" wrapText="1"/>
    </xf>
    <xf numFmtId="4" fontId="8" fillId="0" borderId="43" xfId="0" applyNumberFormat="1" applyFont="1" applyBorder="1" applyAlignment="1">
      <alignment horizontal="right" vertical="center" wrapText="1"/>
    </xf>
    <xf numFmtId="4" fontId="8" fillId="0" borderId="46" xfId="0" applyNumberFormat="1" applyFont="1" applyBorder="1" applyAlignment="1">
      <alignment horizontal="right" vertical="center" wrapText="1"/>
    </xf>
    <xf numFmtId="0" fontId="9" fillId="0" borderId="69" xfId="0" applyFont="1" applyBorder="1" applyAlignment="1">
      <alignment vertical="center" wrapText="1"/>
    </xf>
    <xf numFmtId="0" fontId="9" fillId="0" borderId="13" xfId="0" applyFont="1" applyBorder="1" applyAlignment="1">
      <alignment horizontal="right" vertical="center" wrapText="1"/>
    </xf>
    <xf numFmtId="4" fontId="9" fillId="0" borderId="59" xfId="0" applyNumberFormat="1" applyFont="1" applyBorder="1" applyAlignment="1">
      <alignment horizontal="right" vertical="center" wrapText="1"/>
    </xf>
    <xf numFmtId="171" fontId="9" fillId="0" borderId="17" xfId="0" applyNumberFormat="1" applyFont="1" applyFill="1" applyBorder="1" applyAlignment="1">
      <alignment horizontal="right" vertical="center" wrapText="1"/>
    </xf>
    <xf numFmtId="4" fontId="9" fillId="0" borderId="70" xfId="0" applyNumberFormat="1" applyFont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69" xfId="0" applyFont="1" applyBorder="1" applyAlignment="1">
      <alignment vertical="center" wrapText="1"/>
    </xf>
    <xf numFmtId="4" fontId="8" fillId="0" borderId="69" xfId="0" applyNumberFormat="1" applyFont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70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vertical="center" wrapText="1"/>
    </xf>
    <xf numFmtId="4" fontId="9" fillId="0" borderId="69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right" vertical="center" wrapText="1"/>
    </xf>
    <xf numFmtId="4" fontId="8" fillId="0" borderId="61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4" fontId="9" fillId="0" borderId="17" xfId="0" applyNumberFormat="1" applyFont="1" applyBorder="1" applyAlignment="1">
      <alignment horizontal="right" vertical="center" wrapText="1"/>
    </xf>
    <xf numFmtId="0" fontId="8" fillId="0" borderId="26" xfId="0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4" fontId="8" fillId="0" borderId="24" xfId="0" applyNumberFormat="1" applyFont="1" applyBorder="1" applyAlignment="1">
      <alignment horizontal="right" vertical="center" wrapText="1"/>
    </xf>
    <xf numFmtId="171" fontId="7" fillId="0" borderId="0" xfId="0" applyNumberFormat="1" applyFont="1" applyAlignment="1">
      <alignment vertical="center"/>
    </xf>
    <xf numFmtId="0" fontId="8" fillId="0" borderId="20" xfId="0" applyFont="1" applyFill="1" applyBorder="1" applyAlignment="1">
      <alignment horizontal="center" vertical="center" wrapText="1"/>
    </xf>
    <xf numFmtId="0" fontId="9" fillId="0" borderId="5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right" vertical="center" wrapText="1"/>
    </xf>
    <xf numFmtId="4" fontId="9" fillId="0" borderId="19" xfId="0" applyNumberFormat="1" applyFont="1" applyBorder="1" applyAlignment="1">
      <alignment horizontal="right" vertical="center" wrapText="1"/>
    </xf>
    <xf numFmtId="4" fontId="9" fillId="0" borderId="71" xfId="0" applyNumberFormat="1" applyFont="1" applyBorder="1" applyAlignment="1">
      <alignment horizontal="right" vertical="center" wrapText="1"/>
    </xf>
    <xf numFmtId="0" fontId="9" fillId="0" borderId="72" xfId="0" applyFont="1" applyBorder="1" applyAlignment="1">
      <alignment horizontal="left" vertical="center" wrapText="1"/>
    </xf>
    <xf numFmtId="0" fontId="9" fillId="0" borderId="73" xfId="0" applyFont="1" applyBorder="1" applyAlignment="1">
      <alignment horizontal="right" vertical="center" wrapText="1"/>
    </xf>
    <xf numFmtId="4" fontId="9" fillId="0" borderId="73" xfId="0" applyNumberFormat="1" applyFont="1" applyBorder="1" applyAlignment="1">
      <alignment horizontal="right" vertical="center" wrapText="1"/>
    </xf>
    <xf numFmtId="4" fontId="9" fillId="0" borderId="48" xfId="0" applyNumberFormat="1" applyFont="1" applyBorder="1" applyAlignment="1">
      <alignment horizontal="right" vertical="center" wrapText="1"/>
    </xf>
    <xf numFmtId="4" fontId="9" fillId="0" borderId="5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9" fontId="4" fillId="0" borderId="67" xfId="51" applyNumberFormat="1" applyFont="1" applyFill="1" applyBorder="1" applyAlignment="1">
      <alignment horizontal="center" vertical="center"/>
      <protection/>
    </xf>
    <xf numFmtId="0" fontId="4" fillId="0" borderId="74" xfId="51" applyFont="1" applyFill="1" applyBorder="1" applyAlignment="1">
      <alignment horizontal="center" vertical="center"/>
      <protection/>
    </xf>
    <xf numFmtId="0" fontId="4" fillId="0" borderId="75" xfId="51" applyFont="1" applyFill="1" applyBorder="1" applyAlignment="1">
      <alignment horizontal="center" vertical="center"/>
      <protection/>
    </xf>
    <xf numFmtId="49" fontId="4" fillId="0" borderId="14" xfId="51" applyNumberFormat="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4" fillId="0" borderId="76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4" fontId="4" fillId="0" borderId="0" xfId="51" applyNumberFormat="1" applyFont="1" applyFill="1" applyBorder="1" applyAlignment="1">
      <alignment vertical="center"/>
      <protection/>
    </xf>
    <xf numFmtId="49" fontId="40" fillId="0" borderId="47" xfId="52" applyNumberFormat="1" applyFont="1" applyFill="1" applyBorder="1" applyAlignment="1">
      <alignment horizontal="center" vertical="center"/>
      <protection/>
    </xf>
    <xf numFmtId="0" fontId="31" fillId="0" borderId="43" xfId="52" applyFont="1" applyFill="1" applyBorder="1" applyAlignment="1">
      <alignment horizontal="center" vertical="center" wrapText="1"/>
      <protection/>
    </xf>
    <xf numFmtId="49" fontId="40" fillId="0" borderId="34" xfId="52" applyNumberFormat="1" applyFont="1" applyBorder="1" applyAlignment="1">
      <alignment horizontal="center" vertical="center" wrapText="1"/>
      <protection/>
    </xf>
    <xf numFmtId="0" fontId="40" fillId="0" borderId="43" xfId="52" applyFont="1" applyFill="1" applyBorder="1" applyAlignment="1">
      <alignment horizontal="center" vertical="center" wrapText="1"/>
      <protection/>
    </xf>
    <xf numFmtId="2" fontId="41" fillId="0" borderId="46" xfId="54" applyNumberFormat="1" applyFont="1" applyFill="1" applyBorder="1" applyAlignment="1">
      <alignment horizontal="left" vertical="center" wrapText="1"/>
      <protection/>
    </xf>
    <xf numFmtId="0" fontId="5" fillId="0" borderId="0" xfId="52" applyFont="1" applyFill="1" applyAlignment="1">
      <alignment vertical="center"/>
      <protection/>
    </xf>
    <xf numFmtId="0" fontId="1" fillId="0" borderId="18" xfId="52" applyFont="1" applyBorder="1" applyAlignment="1">
      <alignment vertical="center"/>
      <protection/>
    </xf>
    <xf numFmtId="0" fontId="0" fillId="0" borderId="38" xfId="52" applyFont="1" applyFill="1" applyBorder="1" applyAlignment="1">
      <alignment vertical="center"/>
      <protection/>
    </xf>
    <xf numFmtId="4" fontId="1" fillId="0" borderId="12" xfId="52" applyNumberFormat="1" applyFont="1" applyFill="1" applyBorder="1" applyAlignment="1">
      <alignment vertical="center"/>
      <protection/>
    </xf>
    <xf numFmtId="4" fontId="1" fillId="0" borderId="42" xfId="52" applyNumberFormat="1" applyFont="1" applyFill="1" applyBorder="1" applyAlignment="1">
      <alignment vertical="center"/>
      <protection/>
    </xf>
    <xf numFmtId="49" fontId="31" fillId="0" borderId="33" xfId="52" applyNumberFormat="1" applyFont="1" applyFill="1" applyBorder="1" applyAlignment="1">
      <alignment horizontal="center" vertical="center" wrapText="1"/>
      <protection/>
    </xf>
    <xf numFmtId="0" fontId="31" fillId="0" borderId="55" xfId="52" applyFont="1" applyFill="1" applyBorder="1" applyAlignment="1">
      <alignment horizontal="center" vertical="center" wrapText="1"/>
      <protection/>
    </xf>
    <xf numFmtId="49" fontId="31" fillId="0" borderId="43" xfId="52" applyNumberFormat="1" applyFont="1" applyFill="1" applyBorder="1" applyAlignment="1">
      <alignment horizontal="center" vertical="center" wrapText="1"/>
      <protection/>
    </xf>
    <xf numFmtId="4" fontId="31" fillId="0" borderId="36" xfId="52" applyNumberFormat="1" applyFont="1" applyFill="1" applyBorder="1" applyAlignment="1">
      <alignment vertical="center" wrapText="1"/>
      <protection/>
    </xf>
    <xf numFmtId="4" fontId="31" fillId="0" borderId="47" xfId="52" applyNumberFormat="1" applyFont="1" applyFill="1" applyBorder="1" applyAlignment="1">
      <alignment vertical="center" wrapText="1"/>
      <protection/>
    </xf>
    <xf numFmtId="4" fontId="31" fillId="0" borderId="35" xfId="52" applyNumberFormat="1" applyFont="1" applyFill="1" applyBorder="1" applyAlignment="1">
      <alignment vertical="center" wrapText="1"/>
      <protection/>
    </xf>
    <xf numFmtId="49" fontId="1" fillId="0" borderId="77" xfId="52" applyNumberFormat="1" applyFont="1" applyFill="1" applyBorder="1" applyAlignment="1">
      <alignment horizontal="center" vertical="center" wrapText="1"/>
      <protection/>
    </xf>
    <xf numFmtId="0" fontId="1" fillId="0" borderId="78" xfId="52" applyFont="1" applyFill="1" applyBorder="1" applyAlignment="1">
      <alignment horizontal="center" vertical="center" wrapText="1"/>
      <protection/>
    </xf>
    <xf numFmtId="49" fontId="1" fillId="0" borderId="18" xfId="52" applyNumberFormat="1" applyFont="1" applyFill="1" applyBorder="1" applyAlignment="1">
      <alignment horizontal="center" vertical="center" wrapText="1"/>
      <protection/>
    </xf>
    <xf numFmtId="0" fontId="1" fillId="0" borderId="18" xfId="52" applyFont="1" applyFill="1" applyBorder="1" applyAlignment="1">
      <alignment horizontal="center" vertical="center" wrapText="1"/>
      <protection/>
    </xf>
    <xf numFmtId="49" fontId="1" fillId="0" borderId="38" xfId="52" applyNumberFormat="1" applyFont="1" applyFill="1" applyBorder="1" applyAlignment="1">
      <alignment horizontal="center" vertical="center" wrapText="1"/>
      <protection/>
    </xf>
    <xf numFmtId="4" fontId="1" fillId="0" borderId="51" xfId="52" applyNumberFormat="1" applyFont="1" applyFill="1" applyBorder="1" applyAlignment="1">
      <alignment vertical="center" wrapText="1"/>
      <protection/>
    </xf>
    <xf numFmtId="4" fontId="1" fillId="0" borderId="14" xfId="52" applyNumberFormat="1" applyFont="1" applyFill="1" applyBorder="1" applyAlignment="1">
      <alignment vertical="center" wrapText="1"/>
      <protection/>
    </xf>
    <xf numFmtId="4" fontId="1" fillId="0" borderId="11" xfId="52" applyNumberFormat="1" applyFont="1" applyFill="1" applyBorder="1" applyAlignment="1">
      <alignment vertical="center"/>
      <protection/>
    </xf>
    <xf numFmtId="4" fontId="1" fillId="0" borderId="10" xfId="50" applyNumberFormat="1" applyFont="1" applyBorder="1" applyAlignment="1">
      <alignment vertical="center"/>
      <protection/>
    </xf>
    <xf numFmtId="49" fontId="4" fillId="0" borderId="53" xfId="51" applyNumberFormat="1" applyFont="1" applyBorder="1" applyAlignment="1">
      <alignment horizontal="center" vertical="center"/>
      <protection/>
    </xf>
    <xf numFmtId="0" fontId="4" fillId="0" borderId="53" xfId="51" applyFont="1" applyBorder="1" applyAlignment="1">
      <alignment horizontal="center" vertical="center"/>
      <protection/>
    </xf>
    <xf numFmtId="0" fontId="4" fillId="0" borderId="65" xfId="51" applyFont="1" applyBorder="1" applyAlignment="1">
      <alignment horizontal="center" vertical="center"/>
      <protection/>
    </xf>
    <xf numFmtId="0" fontId="4" fillId="0" borderId="54" xfId="51" applyFont="1" applyBorder="1" applyAlignment="1">
      <alignment horizontal="center" vertical="center"/>
      <protection/>
    </xf>
    <xf numFmtId="49" fontId="4" fillId="0" borderId="77" xfId="51" applyNumberFormat="1" applyFont="1" applyBorder="1" applyAlignment="1">
      <alignment horizontal="center" vertical="center"/>
      <protection/>
    </xf>
    <xf numFmtId="0" fontId="4" fillId="0" borderId="79" xfId="51" applyFont="1" applyBorder="1" applyAlignment="1">
      <alignment horizontal="center" vertical="center"/>
      <protection/>
    </xf>
    <xf numFmtId="0" fontId="4" fillId="0" borderId="48" xfId="51" applyFont="1" applyBorder="1" applyAlignment="1">
      <alignment horizontal="center" vertical="center"/>
      <protection/>
    </xf>
    <xf numFmtId="0" fontId="4" fillId="0" borderId="49" xfId="51" applyFont="1" applyBorder="1" applyAlignment="1">
      <alignment horizontal="center" vertical="center"/>
      <protection/>
    </xf>
    <xf numFmtId="0" fontId="4" fillId="0" borderId="66" xfId="51" applyFont="1" applyBorder="1" applyAlignment="1">
      <alignment horizontal="center" vertical="center"/>
      <protection/>
    </xf>
    <xf numFmtId="0" fontId="4" fillId="0" borderId="65" xfId="51" applyFont="1" applyBorder="1" applyAlignment="1">
      <alignment horizontal="center" vertical="center"/>
      <protection/>
    </xf>
    <xf numFmtId="0" fontId="4" fillId="0" borderId="54" xfId="51" applyFont="1" applyBorder="1" applyAlignment="1">
      <alignment horizontal="center" vertical="center"/>
      <protection/>
    </xf>
    <xf numFmtId="4" fontId="4" fillId="0" borderId="26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0" fontId="31" fillId="0" borderId="21" xfId="51" applyFont="1" applyBorder="1" applyAlignment="1">
      <alignment horizontal="center" vertical="center"/>
      <protection/>
    </xf>
    <xf numFmtId="49" fontId="31" fillId="0" borderId="22" xfId="51" applyNumberFormat="1" applyFont="1" applyBorder="1" applyAlignment="1">
      <alignment horizontal="center" vertical="center"/>
      <protection/>
    </xf>
    <xf numFmtId="0" fontId="31" fillId="0" borderId="22" xfId="51" applyFont="1" applyBorder="1" applyAlignment="1">
      <alignment horizontal="center" vertical="center"/>
      <protection/>
    </xf>
    <xf numFmtId="0" fontId="31" fillId="0" borderId="23" xfId="51" applyFont="1" applyBorder="1" applyAlignment="1">
      <alignment vertical="center"/>
      <protection/>
    </xf>
    <xf numFmtId="4" fontId="31" fillId="0" borderId="26" xfId="51" applyNumberFormat="1" applyFont="1" applyFill="1" applyBorder="1" applyAlignment="1">
      <alignment vertical="center"/>
      <protection/>
    </xf>
    <xf numFmtId="4" fontId="31" fillId="0" borderId="10" xfId="51" applyNumberFormat="1" applyFont="1" applyFill="1" applyBorder="1" applyAlignment="1">
      <alignment vertical="center"/>
      <protection/>
    </xf>
    <xf numFmtId="0" fontId="36" fillId="0" borderId="55" xfId="51" applyFont="1" applyBorder="1" applyAlignment="1">
      <alignment horizontal="center" vertical="center"/>
      <protection/>
    </xf>
    <xf numFmtId="49" fontId="36" fillId="0" borderId="43" xfId="51" applyNumberFormat="1" applyFont="1" applyBorder="1" applyAlignment="1">
      <alignment horizontal="center" vertical="center"/>
      <protection/>
    </xf>
    <xf numFmtId="0" fontId="36" fillId="0" borderId="43" xfId="51" applyFont="1" applyBorder="1" applyAlignment="1">
      <alignment horizontal="center" vertical="center"/>
      <protection/>
    </xf>
    <xf numFmtId="0" fontId="36" fillId="0" borderId="34" xfId="51" applyFont="1" applyBorder="1" applyAlignment="1">
      <alignment vertical="center"/>
      <protection/>
    </xf>
    <xf numFmtId="4" fontId="36" fillId="0" borderId="35" xfId="51" applyNumberFormat="1" applyFont="1" applyFill="1" applyBorder="1" applyAlignment="1">
      <alignment vertical="center"/>
      <protection/>
    </xf>
    <xf numFmtId="4" fontId="36" fillId="0" borderId="36" xfId="51" applyNumberFormat="1" applyFont="1" applyFill="1" applyBorder="1" applyAlignment="1">
      <alignment vertical="center"/>
      <protection/>
    </xf>
    <xf numFmtId="173" fontId="36" fillId="0" borderId="47" xfId="51" applyNumberFormat="1" applyFont="1" applyFill="1" applyBorder="1" applyAlignment="1">
      <alignment vertical="center"/>
      <protection/>
    </xf>
    <xf numFmtId="0" fontId="1" fillId="0" borderId="57" xfId="51" applyFont="1" applyBorder="1" applyAlignment="1">
      <alignment horizontal="center" vertical="center"/>
      <protection/>
    </xf>
    <xf numFmtId="49" fontId="1" fillId="0" borderId="19" xfId="51" applyNumberFormat="1" applyFont="1" applyBorder="1" applyAlignment="1">
      <alignment horizontal="center" vertical="center"/>
      <protection/>
    </xf>
    <xf numFmtId="0" fontId="1" fillId="0" borderId="19" xfId="51" applyFont="1" applyBorder="1" applyAlignment="1">
      <alignment horizontal="center" vertical="center"/>
      <protection/>
    </xf>
    <xf numFmtId="0" fontId="1" fillId="0" borderId="17" xfId="51" applyFont="1" applyBorder="1" applyAlignment="1">
      <alignment horizontal="center" vertical="center"/>
      <protection/>
    </xf>
    <xf numFmtId="0" fontId="1" fillId="0" borderId="59" xfId="51" applyFont="1" applyBorder="1" applyAlignment="1">
      <alignment vertical="center"/>
      <protection/>
    </xf>
    <xf numFmtId="0" fontId="1" fillId="0" borderId="59" xfId="51" applyFont="1" applyBorder="1" applyAlignment="1">
      <alignment horizontal="center" vertical="center"/>
      <protection/>
    </xf>
    <xf numFmtId="0" fontId="1" fillId="0" borderId="80" xfId="51" applyFont="1" applyBorder="1" applyAlignment="1">
      <alignment vertical="center"/>
      <protection/>
    </xf>
    <xf numFmtId="0" fontId="36" fillId="0" borderId="60" xfId="51" applyFont="1" applyBorder="1" applyAlignment="1">
      <alignment horizontal="center" vertical="center"/>
      <protection/>
    </xf>
    <xf numFmtId="49" fontId="36" fillId="0" borderId="17" xfId="51" applyNumberFormat="1" applyFont="1" applyBorder="1" applyAlignment="1">
      <alignment horizontal="center" vertical="center"/>
      <protection/>
    </xf>
    <xf numFmtId="0" fontId="36" fillId="0" borderId="17" xfId="51" applyFont="1" applyBorder="1" applyAlignment="1">
      <alignment horizontal="center" vertical="center"/>
      <protection/>
    </xf>
    <xf numFmtId="0" fontId="36" fillId="0" borderId="59" xfId="51" applyFont="1" applyBorder="1" applyAlignment="1">
      <alignment vertical="center"/>
      <protection/>
    </xf>
    <xf numFmtId="4" fontId="36" fillId="0" borderId="13" xfId="51" applyNumberFormat="1" applyFont="1" applyFill="1" applyBorder="1" applyAlignment="1">
      <alignment vertical="center"/>
      <protection/>
    </xf>
    <xf numFmtId="4" fontId="36" fillId="0" borderId="37" xfId="51" applyNumberFormat="1" applyFont="1" applyFill="1" applyBorder="1" applyAlignment="1">
      <alignment vertical="center"/>
      <protection/>
    </xf>
    <xf numFmtId="4" fontId="36" fillId="0" borderId="69" xfId="51" applyNumberFormat="1" applyFont="1" applyFill="1" applyBorder="1" applyAlignment="1">
      <alignment vertical="center"/>
      <protection/>
    </xf>
    <xf numFmtId="0" fontId="1" fillId="0" borderId="60" xfId="51" applyFont="1" applyBorder="1" applyAlignment="1">
      <alignment horizontal="center" vertical="center"/>
      <protection/>
    </xf>
    <xf numFmtId="49" fontId="1" fillId="0" borderId="17" xfId="51" applyNumberFormat="1" applyFont="1" applyBorder="1" applyAlignment="1">
      <alignment horizontal="center" vertical="center"/>
      <protection/>
    </xf>
    <xf numFmtId="0" fontId="1" fillId="0" borderId="17" xfId="52" applyFont="1" applyBorder="1" applyAlignment="1">
      <alignment vertical="center"/>
      <protection/>
    </xf>
    <xf numFmtId="4" fontId="1" fillId="0" borderId="69" xfId="51" applyNumberFormat="1" applyFont="1" applyFill="1" applyBorder="1" applyAlignment="1">
      <alignment vertical="center"/>
      <protection/>
    </xf>
    <xf numFmtId="0" fontId="36" fillId="0" borderId="60" xfId="51" applyFont="1" applyFill="1" applyBorder="1" applyAlignment="1">
      <alignment horizontal="center" vertical="center"/>
      <protection/>
    </xf>
    <xf numFmtId="0" fontId="36" fillId="0" borderId="81" xfId="51" applyFont="1" applyFill="1" applyBorder="1" applyAlignment="1">
      <alignment horizontal="center" vertical="center"/>
      <protection/>
    </xf>
    <xf numFmtId="49" fontId="36" fillId="0" borderId="73" xfId="51" applyNumberFormat="1" applyFont="1" applyBorder="1" applyAlignment="1">
      <alignment horizontal="center" vertical="center"/>
      <protection/>
    </xf>
    <xf numFmtId="0" fontId="1" fillId="0" borderId="29" xfId="51" applyFont="1" applyBorder="1" applyAlignment="1">
      <alignment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80" xfId="52" applyFont="1" applyBorder="1" applyAlignment="1">
      <alignment vertical="center"/>
      <protection/>
    </xf>
    <xf numFmtId="0" fontId="1" fillId="0" borderId="81" xfId="51" applyFont="1" applyFill="1" applyBorder="1" applyAlignment="1">
      <alignment horizontal="center" vertical="center"/>
      <protection/>
    </xf>
    <xf numFmtId="49" fontId="1" fillId="0" borderId="73" xfId="51" applyNumberFormat="1" applyFont="1" applyBorder="1" applyAlignment="1">
      <alignment horizontal="center" vertical="center"/>
      <protection/>
    </xf>
    <xf numFmtId="0" fontId="1" fillId="0" borderId="73" xfId="51" applyFont="1" applyBorder="1" applyAlignment="1">
      <alignment horizontal="center" vertical="center"/>
      <protection/>
    </xf>
    <xf numFmtId="4" fontId="1" fillId="0" borderId="82" xfId="51" applyNumberFormat="1" applyFont="1" applyFill="1" applyBorder="1" applyAlignment="1">
      <alignment vertical="center"/>
      <protection/>
    </xf>
    <xf numFmtId="4" fontId="1" fillId="0" borderId="83" xfId="51" applyNumberFormat="1" applyFont="1" applyFill="1" applyBorder="1" applyAlignment="1">
      <alignment vertical="center"/>
      <protection/>
    </xf>
    <xf numFmtId="49" fontId="1" fillId="0" borderId="40" xfId="51" applyNumberFormat="1" applyFont="1" applyBorder="1" applyAlignment="1">
      <alignment horizontal="center" vertical="center"/>
      <protection/>
    </xf>
    <xf numFmtId="0" fontId="1" fillId="0" borderId="40" xfId="51" applyFont="1" applyBorder="1" applyAlignment="1">
      <alignment horizontal="center" vertical="center"/>
      <protection/>
    </xf>
    <xf numFmtId="0" fontId="1" fillId="0" borderId="62" xfId="51" applyFont="1" applyBorder="1" applyAlignment="1">
      <alignment vertical="center"/>
      <protection/>
    </xf>
    <xf numFmtId="0" fontId="31" fillId="0" borderId="21" xfId="51" applyFont="1" applyFill="1" applyBorder="1" applyAlignment="1">
      <alignment horizontal="center" vertical="center"/>
      <protection/>
    </xf>
    <xf numFmtId="0" fontId="36" fillId="0" borderId="55" xfId="51" applyFont="1" applyFill="1" applyBorder="1" applyAlignment="1">
      <alignment horizontal="center" vertical="center"/>
      <protection/>
    </xf>
    <xf numFmtId="0" fontId="36" fillId="0" borderId="57" xfId="51" applyFont="1" applyFill="1" applyBorder="1" applyAlignment="1">
      <alignment horizontal="center" vertical="center"/>
      <protection/>
    </xf>
    <xf numFmtId="49" fontId="36" fillId="0" borderId="19" xfId="51" applyNumberFormat="1" applyFont="1" applyBorder="1" applyAlignment="1">
      <alignment horizontal="center" vertical="center"/>
      <protection/>
    </xf>
    <xf numFmtId="0" fontId="36" fillId="0" borderId="19" xfId="51" applyFont="1" applyBorder="1" applyAlignment="1">
      <alignment horizontal="center" vertical="center"/>
      <protection/>
    </xf>
    <xf numFmtId="0" fontId="38" fillId="0" borderId="0" xfId="51" applyFont="1" applyAlignment="1">
      <alignment vertical="center"/>
      <protection/>
    </xf>
    <xf numFmtId="0" fontId="1" fillId="0" borderId="81" xfId="51" applyFont="1" applyBorder="1" applyAlignment="1">
      <alignment horizontal="center" vertical="center"/>
      <protection/>
    </xf>
    <xf numFmtId="0" fontId="0" fillId="0" borderId="0" xfId="51" applyAlignment="1">
      <alignment vertical="center"/>
      <protection/>
    </xf>
    <xf numFmtId="0" fontId="1" fillId="0" borderId="60" xfId="51" applyFont="1" applyFill="1" applyBorder="1" applyAlignment="1">
      <alignment horizontal="center" vertical="center"/>
      <protection/>
    </xf>
    <xf numFmtId="4" fontId="1" fillId="0" borderId="69" xfId="51" applyNumberFormat="1" applyFont="1" applyFill="1" applyBorder="1" applyAlignment="1">
      <alignment vertical="center"/>
      <protection/>
    </xf>
    <xf numFmtId="4" fontId="36" fillId="0" borderId="61" xfId="51" applyNumberFormat="1" applyFont="1" applyFill="1" applyBorder="1" applyAlignment="1">
      <alignment vertical="center"/>
      <protection/>
    </xf>
    <xf numFmtId="4" fontId="36" fillId="0" borderId="47" xfId="51" applyNumberFormat="1" applyFont="1" applyFill="1" applyBorder="1" applyAlignment="1">
      <alignment vertical="center"/>
      <protection/>
    </xf>
    <xf numFmtId="4" fontId="1" fillId="0" borderId="61" xfId="51" applyNumberFormat="1" applyFont="1" applyFill="1" applyBorder="1" applyAlignment="1">
      <alignment vertical="center"/>
      <protection/>
    </xf>
    <xf numFmtId="0" fontId="36" fillId="0" borderId="59" xfId="51" applyFont="1" applyBorder="1" applyAlignment="1">
      <alignment vertical="center" wrapText="1"/>
      <protection/>
    </xf>
    <xf numFmtId="0" fontId="36" fillId="0" borderId="59" xfId="51" applyFont="1" applyFill="1" applyBorder="1" applyAlignment="1">
      <alignment vertical="center"/>
      <protection/>
    </xf>
    <xf numFmtId="0" fontId="1" fillId="0" borderId="41" xfId="51" applyFont="1" applyBorder="1" applyAlignment="1">
      <alignment horizontal="center" vertical="center"/>
      <protection/>
    </xf>
    <xf numFmtId="0" fontId="42" fillId="0" borderId="21" xfId="52" applyFont="1" applyBorder="1" applyAlignment="1">
      <alignment horizontal="center" vertical="center"/>
      <protection/>
    </xf>
    <xf numFmtId="49" fontId="42" fillId="0" borderId="22" xfId="52" applyNumberFormat="1" applyFont="1" applyBorder="1" applyAlignment="1">
      <alignment horizontal="center" vertical="center"/>
      <protection/>
    </xf>
    <xf numFmtId="0" fontId="42" fillId="0" borderId="22" xfId="52" applyFont="1" applyFill="1" applyBorder="1" applyAlignment="1">
      <alignment horizontal="center" vertical="center"/>
      <protection/>
    </xf>
    <xf numFmtId="0" fontId="42" fillId="0" borderId="23" xfId="52" applyFont="1" applyFill="1" applyBorder="1" applyAlignment="1">
      <alignment horizontal="center" vertical="center"/>
      <protection/>
    </xf>
    <xf numFmtId="0" fontId="42" fillId="0" borderId="23" xfId="52" applyFont="1" applyFill="1" applyBorder="1" applyAlignment="1">
      <alignment vertical="center"/>
      <protection/>
    </xf>
    <xf numFmtId="4" fontId="42" fillId="0" borderId="10" xfId="52" applyNumberFormat="1" applyFont="1" applyFill="1" applyBorder="1" applyAlignment="1">
      <alignment vertical="center"/>
      <protection/>
    </xf>
    <xf numFmtId="0" fontId="4" fillId="0" borderId="55" xfId="52" applyFont="1" applyFill="1" applyBorder="1" applyAlignment="1">
      <alignment horizontal="center" vertical="center"/>
      <protection/>
    </xf>
    <xf numFmtId="49" fontId="4" fillId="0" borderId="43" xfId="52" applyNumberFormat="1" applyFont="1" applyFill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/>
      <protection/>
    </xf>
    <xf numFmtId="0" fontId="4" fillId="0" borderId="46" xfId="52" applyFont="1" applyFill="1" applyBorder="1" applyAlignment="1">
      <alignment vertical="center"/>
      <protection/>
    </xf>
    <xf numFmtId="4" fontId="4" fillId="0" borderId="35" xfId="52" applyNumberFormat="1" applyFont="1" applyFill="1" applyBorder="1" applyAlignment="1">
      <alignment vertical="center"/>
      <protection/>
    </xf>
    <xf numFmtId="0" fontId="1" fillId="0" borderId="78" xfId="51" applyFont="1" applyBorder="1" applyAlignment="1">
      <alignment horizontal="center" vertical="center"/>
      <protection/>
    </xf>
    <xf numFmtId="49" fontId="1" fillId="0" borderId="18" xfId="51" applyNumberFormat="1" applyFont="1" applyBorder="1" applyAlignment="1">
      <alignment horizontal="center" vertical="center"/>
      <protection/>
    </xf>
    <xf numFmtId="0" fontId="39" fillId="0" borderId="21" xfId="51" applyFont="1" applyBorder="1" applyAlignment="1">
      <alignment horizontal="center" vertical="center"/>
      <protection/>
    </xf>
    <xf numFmtId="49" fontId="39" fillId="0" borderId="22" xfId="51" applyNumberFormat="1" applyFont="1" applyBorder="1" applyAlignment="1">
      <alignment horizontal="center" vertical="center"/>
      <protection/>
    </xf>
    <xf numFmtId="0" fontId="39" fillId="0" borderId="22" xfId="51" applyFont="1" applyBorder="1" applyAlignment="1">
      <alignment horizontal="center" vertical="center"/>
      <protection/>
    </xf>
    <xf numFmtId="0" fontId="39" fillId="0" borderId="34" xfId="51" applyFont="1" applyFill="1" applyBorder="1" applyAlignment="1">
      <alignment vertical="center"/>
      <protection/>
    </xf>
    <xf numFmtId="4" fontId="39" fillId="0" borderId="26" xfId="51" applyNumberFormat="1" applyFont="1" applyFill="1" applyBorder="1" applyAlignment="1">
      <alignment vertical="center"/>
      <protection/>
    </xf>
    <xf numFmtId="4" fontId="39" fillId="0" borderId="10" xfId="51" applyNumberFormat="1" applyFont="1" applyFill="1" applyBorder="1" applyAlignment="1">
      <alignment vertical="center"/>
      <protection/>
    </xf>
    <xf numFmtId="49" fontId="36" fillId="0" borderId="43" xfId="51" applyNumberFormat="1" applyFont="1" applyFill="1" applyBorder="1" applyAlignment="1">
      <alignment horizontal="center" vertical="center"/>
      <protection/>
    </xf>
    <xf numFmtId="0" fontId="36" fillId="0" borderId="43" xfId="51" applyFont="1" applyFill="1" applyBorder="1" applyAlignment="1">
      <alignment horizontal="center" vertical="center"/>
      <protection/>
    </xf>
    <xf numFmtId="0" fontId="36" fillId="0" borderId="34" xfId="51" applyFont="1" applyFill="1" applyBorder="1" applyAlignment="1">
      <alignment vertical="center"/>
      <protection/>
    </xf>
    <xf numFmtId="0" fontId="1" fillId="0" borderId="62" xfId="51" applyFont="1" applyFill="1" applyBorder="1" applyAlignment="1">
      <alignment vertical="center"/>
      <protection/>
    </xf>
    <xf numFmtId="173" fontId="1" fillId="0" borderId="11" xfId="51" applyNumberFormat="1" applyFont="1" applyFill="1" applyBorder="1" applyAlignment="1">
      <alignment vertical="center"/>
      <protection/>
    </xf>
    <xf numFmtId="4" fontId="36" fillId="0" borderId="15" xfId="51" applyNumberFormat="1" applyFont="1" applyFill="1" applyBorder="1" applyAlignment="1">
      <alignment vertical="center"/>
      <protection/>
    </xf>
    <xf numFmtId="4" fontId="4" fillId="0" borderId="14" xfId="51" applyNumberFormat="1" applyFont="1" applyFill="1" applyBorder="1" applyAlignment="1">
      <alignment vertical="center"/>
      <protection/>
    </xf>
    <xf numFmtId="4" fontId="4" fillId="0" borderId="26" xfId="51" applyNumberFormat="1" applyFont="1" applyFill="1" applyBorder="1" applyAlignment="1">
      <alignment vertical="center"/>
      <protection/>
    </xf>
    <xf numFmtId="4" fontId="4" fillId="0" borderId="27" xfId="51" applyNumberFormat="1" applyFont="1" applyFill="1" applyBorder="1" applyAlignment="1">
      <alignment vertical="center"/>
      <protection/>
    </xf>
    <xf numFmtId="0" fontId="40" fillId="0" borderId="19" xfId="51" applyFont="1" applyBorder="1" applyAlignment="1">
      <alignment horizontal="center"/>
      <protection/>
    </xf>
    <xf numFmtId="0" fontId="40" fillId="0" borderId="17" xfId="51" applyFont="1" applyBorder="1" applyAlignment="1">
      <alignment horizontal="center"/>
      <protection/>
    </xf>
    <xf numFmtId="0" fontId="42" fillId="0" borderId="19" xfId="51" applyFont="1" applyBorder="1" applyAlignment="1">
      <alignment horizontal="center"/>
      <protection/>
    </xf>
    <xf numFmtId="0" fontId="42" fillId="0" borderId="17" xfId="51" applyFont="1" applyBorder="1" applyAlignment="1">
      <alignment horizontal="center"/>
      <protection/>
    </xf>
    <xf numFmtId="0" fontId="40" fillId="0" borderId="40" xfId="51" applyFont="1" applyBorder="1" applyAlignment="1">
      <alignment horizontal="center"/>
      <protection/>
    </xf>
    <xf numFmtId="4" fontId="1" fillId="0" borderId="16" xfId="51" applyNumberFormat="1" applyFont="1" applyFill="1" applyBorder="1" applyAlignment="1">
      <alignment vertical="center"/>
      <protection/>
    </xf>
    <xf numFmtId="4" fontId="1" fillId="0" borderId="68" xfId="51" applyNumberFormat="1" applyFont="1" applyFill="1" applyBorder="1" applyAlignment="1">
      <alignment vertical="center"/>
      <protection/>
    </xf>
    <xf numFmtId="4" fontId="1" fillId="0" borderId="83" xfId="51" applyNumberFormat="1" applyFont="1" applyFill="1" applyBorder="1" applyAlignment="1">
      <alignment vertical="center"/>
      <protection/>
    </xf>
    <xf numFmtId="4" fontId="1" fillId="0" borderId="69" xfId="51" applyNumberFormat="1" applyFont="1" applyBorder="1" applyAlignment="1">
      <alignment vertical="center"/>
      <protection/>
    </xf>
    <xf numFmtId="4" fontId="1" fillId="0" borderId="52" xfId="51" applyNumberFormat="1" applyFont="1" applyFill="1" applyBorder="1" applyAlignment="1">
      <alignment vertical="center"/>
      <protection/>
    </xf>
    <xf numFmtId="4" fontId="1" fillId="0" borderId="69" xfId="53" applyNumberFormat="1" applyFont="1" applyFill="1" applyBorder="1" applyAlignment="1">
      <alignment vertical="center"/>
      <protection/>
    </xf>
    <xf numFmtId="4" fontId="1" fillId="0" borderId="15" xfId="53" applyNumberFormat="1" applyFont="1" applyFill="1" applyBorder="1" applyAlignment="1">
      <alignment vertical="center"/>
      <protection/>
    </xf>
    <xf numFmtId="4" fontId="1" fillId="0" borderId="13" xfId="53" applyNumberFormat="1" applyFont="1" applyFill="1" applyBorder="1" applyAlignment="1">
      <alignment vertical="center"/>
      <protection/>
    </xf>
    <xf numFmtId="4" fontId="1" fillId="0" borderId="13" xfId="51" applyNumberFormat="1" applyFont="1" applyFill="1" applyBorder="1" applyAlignment="1">
      <alignment vertical="center"/>
      <protection/>
    </xf>
    <xf numFmtId="4" fontId="1" fillId="0" borderId="52" xfId="53" applyNumberFormat="1" applyFont="1" applyFill="1" applyBorder="1" applyAlignment="1">
      <alignment vertical="center"/>
      <protection/>
    </xf>
    <xf numFmtId="4" fontId="1" fillId="0" borderId="11" xfId="53" applyNumberFormat="1" applyFont="1" applyFill="1" applyBorder="1" applyAlignment="1">
      <alignment vertical="center"/>
      <protection/>
    </xf>
    <xf numFmtId="4" fontId="7" fillId="0" borderId="0" xfId="0" applyNumberFormat="1" applyFont="1" applyAlignment="1">
      <alignment vertical="center"/>
    </xf>
    <xf numFmtId="4" fontId="8" fillId="0" borderId="19" xfId="0" applyNumberFormat="1" applyFont="1" applyBorder="1" applyAlignment="1">
      <alignment horizontal="righ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021_P02_Rozpis_rozpoctu_2011_Vydaje_1_cast" xfId="48"/>
    <cellStyle name="normální_2. čtení rozpočtu 2006 - příjmy" xfId="49"/>
    <cellStyle name="normální_2. Rozpočet 2007 - tabulky" xfId="50"/>
    <cellStyle name="normální_Rozpis výdajů 03 bez PO 2" xfId="51"/>
    <cellStyle name="normální_Rozpis výdajů 03 bez PO 2 2" xfId="52"/>
    <cellStyle name="normální_Rozpis výdajů 03 bez PO_06 - OD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zoomScalePageLayoutView="0" workbookViewId="0" topLeftCell="A1">
      <selection activeCell="D6" sqref="D6:D27"/>
    </sheetView>
  </sheetViews>
  <sheetFormatPr defaultColWidth="9.140625" defaultRowHeight="12.75"/>
  <cols>
    <col min="1" max="1" width="37.8515625" style="190" customWidth="1"/>
    <col min="2" max="2" width="7.421875" style="190" customWidth="1"/>
    <col min="3" max="4" width="12.8515625" style="190" customWidth="1"/>
    <col min="5" max="6" width="13.140625" style="190" bestFit="1" customWidth="1"/>
    <col min="7" max="16384" width="9.140625" style="190" customWidth="1"/>
  </cols>
  <sheetData>
    <row r="1" spans="1:6" ht="20.25">
      <c r="A1" s="189" t="s">
        <v>117</v>
      </c>
      <c r="B1" s="189"/>
      <c r="C1" s="189"/>
      <c r="D1" s="189"/>
      <c r="E1" s="189"/>
      <c r="F1" s="189"/>
    </row>
    <row r="2" ht="18" customHeight="1"/>
    <row r="3" spans="1:6" ht="16.5" customHeight="1">
      <c r="A3" s="191" t="s">
        <v>51</v>
      </c>
      <c r="B3" s="191"/>
      <c r="C3" s="191"/>
      <c r="D3" s="191"/>
      <c r="E3" s="191"/>
      <c r="F3" s="191"/>
    </row>
    <row r="4" ht="12.75" customHeight="1" thickBot="1"/>
    <row r="5" spans="1:6" ht="14.25" thickBot="1">
      <c r="A5" s="192" t="s">
        <v>1</v>
      </c>
      <c r="B5" s="193" t="s">
        <v>2</v>
      </c>
      <c r="C5" s="194" t="s">
        <v>118</v>
      </c>
      <c r="D5" s="195" t="s">
        <v>119</v>
      </c>
      <c r="E5" s="194" t="s">
        <v>0</v>
      </c>
      <c r="F5" s="196" t="s">
        <v>120</v>
      </c>
    </row>
    <row r="6" spans="1:6" ht="16.5" customHeight="1">
      <c r="A6" s="197" t="s">
        <v>9</v>
      </c>
      <c r="B6" s="198" t="s">
        <v>27</v>
      </c>
      <c r="C6" s="199">
        <f>C7+C8+C9</f>
        <v>2179932</v>
      </c>
      <c r="D6" s="389">
        <f>D7+D8+D9</f>
        <v>2212816.51</v>
      </c>
      <c r="E6" s="200">
        <f>SUM(E7:E9)</f>
        <v>4050</v>
      </c>
      <c r="F6" s="201">
        <f>SUM(F7:F9)</f>
        <v>2216866.51</v>
      </c>
    </row>
    <row r="7" spans="1:6" ht="15" customHeight="1">
      <c r="A7" s="202" t="s">
        <v>10</v>
      </c>
      <c r="B7" s="203" t="s">
        <v>11</v>
      </c>
      <c r="C7" s="204">
        <v>2122000</v>
      </c>
      <c r="D7" s="17">
        <v>2122000</v>
      </c>
      <c r="E7" s="205"/>
      <c r="F7" s="206">
        <f aca="true" t="shared" si="0" ref="F7:F23">D7+E7</f>
        <v>2122000</v>
      </c>
    </row>
    <row r="8" spans="1:6" ht="13.5">
      <c r="A8" s="202" t="s">
        <v>12</v>
      </c>
      <c r="B8" s="203" t="s">
        <v>13</v>
      </c>
      <c r="C8" s="204">
        <v>57932</v>
      </c>
      <c r="D8" s="17">
        <v>90816.51</v>
      </c>
      <c r="E8" s="207"/>
      <c r="F8" s="206">
        <f t="shared" si="0"/>
        <v>90816.51</v>
      </c>
    </row>
    <row r="9" spans="1:6" ht="13.5">
      <c r="A9" s="202" t="s">
        <v>14</v>
      </c>
      <c r="B9" s="203" t="s">
        <v>15</v>
      </c>
      <c r="C9" s="204">
        <v>0</v>
      </c>
      <c r="D9" s="17">
        <v>0</v>
      </c>
      <c r="E9" s="207">
        <f>'příjmy OD'!J15</f>
        <v>4050</v>
      </c>
      <c r="F9" s="206">
        <f t="shared" si="0"/>
        <v>4050</v>
      </c>
    </row>
    <row r="10" spans="1:6" ht="13.5">
      <c r="A10" s="208" t="s">
        <v>16</v>
      </c>
      <c r="B10" s="203" t="s">
        <v>17</v>
      </c>
      <c r="C10" s="209">
        <f>C11+C16</f>
        <v>85842</v>
      </c>
      <c r="D10" s="18">
        <f>D11+D16</f>
        <v>3652421.66</v>
      </c>
      <c r="E10" s="210">
        <f>E11+E16</f>
        <v>0</v>
      </c>
      <c r="F10" s="211">
        <f>F11+F16</f>
        <v>3652421.66</v>
      </c>
    </row>
    <row r="11" spans="1:6" ht="13.5">
      <c r="A11" s="212" t="s">
        <v>53</v>
      </c>
      <c r="B11" s="203" t="s">
        <v>18</v>
      </c>
      <c r="C11" s="204">
        <f>SUM(C12:C15)</f>
        <v>85842</v>
      </c>
      <c r="D11" s="17">
        <f>SUM(D12:D15)</f>
        <v>3652421.66</v>
      </c>
      <c r="E11" s="17">
        <f>SUM(E12:E15)</f>
        <v>0</v>
      </c>
      <c r="F11" s="206">
        <f>SUM(F12:F15)</f>
        <v>3652421.66</v>
      </c>
    </row>
    <row r="12" spans="1:6" ht="13.5">
      <c r="A12" s="212" t="s">
        <v>54</v>
      </c>
      <c r="B12" s="203" t="s">
        <v>19</v>
      </c>
      <c r="C12" s="213">
        <v>61072</v>
      </c>
      <c r="D12" s="17">
        <v>61072</v>
      </c>
      <c r="E12" s="207"/>
      <c r="F12" s="206">
        <f t="shared" si="0"/>
        <v>61072</v>
      </c>
    </row>
    <row r="13" spans="1:6" ht="13.5">
      <c r="A13" s="212" t="s">
        <v>55</v>
      </c>
      <c r="B13" s="203" t="s">
        <v>18</v>
      </c>
      <c r="C13" s="213">
        <v>0</v>
      </c>
      <c r="D13" s="17">
        <v>3566579.66</v>
      </c>
      <c r="E13" s="205"/>
      <c r="F13" s="206">
        <f>D13+E13</f>
        <v>3566579.66</v>
      </c>
    </row>
    <row r="14" spans="1:6" ht="13.5">
      <c r="A14" s="212" t="s">
        <v>64</v>
      </c>
      <c r="B14" s="203" t="s">
        <v>65</v>
      </c>
      <c r="C14" s="213">
        <v>0</v>
      </c>
      <c r="D14" s="17">
        <v>0</v>
      </c>
      <c r="E14" s="207"/>
      <c r="F14" s="206">
        <f>D14+E14</f>
        <v>0</v>
      </c>
    </row>
    <row r="15" spans="1:6" ht="13.5">
      <c r="A15" s="212" t="s">
        <v>56</v>
      </c>
      <c r="B15" s="203">
        <v>4121</v>
      </c>
      <c r="C15" s="213">
        <v>24770</v>
      </c>
      <c r="D15" s="17">
        <v>24770</v>
      </c>
      <c r="E15" s="207"/>
      <c r="F15" s="206">
        <f t="shared" si="0"/>
        <v>24770</v>
      </c>
    </row>
    <row r="16" spans="1:6" ht="13.5">
      <c r="A16" s="202" t="s">
        <v>28</v>
      </c>
      <c r="B16" s="203" t="s">
        <v>20</v>
      </c>
      <c r="C16" s="213">
        <f>SUM(C17:C19)</f>
        <v>0</v>
      </c>
      <c r="D16" s="17">
        <f>SUM(D17:D19)</f>
        <v>0</v>
      </c>
      <c r="E16" s="17">
        <f>SUM(E17:E19)</f>
        <v>0</v>
      </c>
      <c r="F16" s="206">
        <f>SUM(F17:F19)</f>
        <v>0</v>
      </c>
    </row>
    <row r="17" spans="1:6" ht="13.5">
      <c r="A17" s="202" t="s">
        <v>61</v>
      </c>
      <c r="B17" s="203" t="s">
        <v>20</v>
      </c>
      <c r="C17" s="213">
        <v>0</v>
      </c>
      <c r="D17" s="17">
        <v>0</v>
      </c>
      <c r="E17" s="205"/>
      <c r="F17" s="206">
        <f t="shared" si="0"/>
        <v>0</v>
      </c>
    </row>
    <row r="18" spans="1:6" ht="13.5">
      <c r="A18" s="212" t="s">
        <v>62</v>
      </c>
      <c r="B18" s="203">
        <v>4221</v>
      </c>
      <c r="C18" s="213">
        <v>0</v>
      </c>
      <c r="D18" s="17">
        <v>0</v>
      </c>
      <c r="E18" s="207"/>
      <c r="F18" s="206">
        <f>D18+E18</f>
        <v>0</v>
      </c>
    </row>
    <row r="19" spans="1:6" ht="13.5">
      <c r="A19" s="212" t="s">
        <v>66</v>
      </c>
      <c r="B19" s="203">
        <v>4232</v>
      </c>
      <c r="C19" s="213">
        <v>0</v>
      </c>
      <c r="D19" s="17">
        <v>0</v>
      </c>
      <c r="E19" s="207"/>
      <c r="F19" s="206">
        <f>D19+E19</f>
        <v>0</v>
      </c>
    </row>
    <row r="20" spans="1:6" ht="13.5">
      <c r="A20" s="208" t="s">
        <v>21</v>
      </c>
      <c r="B20" s="214" t="s">
        <v>29</v>
      </c>
      <c r="C20" s="209">
        <f>C6+C10</f>
        <v>2265774</v>
      </c>
      <c r="D20" s="18">
        <f>D6+D10</f>
        <v>5865238.17</v>
      </c>
      <c r="E20" s="18">
        <f>E6+E10</f>
        <v>4050</v>
      </c>
      <c r="F20" s="211">
        <f>F6+F10</f>
        <v>5869288.17</v>
      </c>
    </row>
    <row r="21" spans="1:6" ht="13.5">
      <c r="A21" s="208" t="s">
        <v>22</v>
      </c>
      <c r="B21" s="214" t="s">
        <v>23</v>
      </c>
      <c r="C21" s="209">
        <f>SUM(C22:C26)</f>
        <v>-96875</v>
      </c>
      <c r="D21" s="18">
        <f>SUM(D22:D26)</f>
        <v>951807.31</v>
      </c>
      <c r="E21" s="18">
        <f>SUM(E22:E26)</f>
        <v>0</v>
      </c>
      <c r="F21" s="215">
        <f>SUM(F22:F26)</f>
        <v>951807.31</v>
      </c>
    </row>
    <row r="22" spans="1:6" ht="13.5">
      <c r="A22" s="212" t="s">
        <v>121</v>
      </c>
      <c r="B22" s="203" t="s">
        <v>24</v>
      </c>
      <c r="C22" s="213">
        <v>0</v>
      </c>
      <c r="D22" s="17">
        <v>88242.1</v>
      </c>
      <c r="E22" s="216"/>
      <c r="F22" s="206">
        <f t="shared" si="0"/>
        <v>88242.1</v>
      </c>
    </row>
    <row r="23" spans="1:6" ht="13.5">
      <c r="A23" s="212" t="s">
        <v>122</v>
      </c>
      <c r="B23" s="203" t="s">
        <v>24</v>
      </c>
      <c r="C23" s="213">
        <v>0</v>
      </c>
      <c r="D23" s="17">
        <v>202563.47</v>
      </c>
      <c r="E23" s="217"/>
      <c r="F23" s="206">
        <f t="shared" si="0"/>
        <v>202563.47</v>
      </c>
    </row>
    <row r="24" spans="1:6" ht="13.5">
      <c r="A24" s="212" t="s">
        <v>123</v>
      </c>
      <c r="B24" s="203" t="s">
        <v>24</v>
      </c>
      <c r="C24" s="213">
        <v>0</v>
      </c>
      <c r="D24" s="17">
        <v>757876.74</v>
      </c>
      <c r="E24" s="217"/>
      <c r="F24" s="206">
        <f>D24+E24</f>
        <v>757876.74</v>
      </c>
    </row>
    <row r="25" spans="1:6" ht="13.5">
      <c r="A25" s="212" t="s">
        <v>57</v>
      </c>
      <c r="B25" s="203" t="s">
        <v>58</v>
      </c>
      <c r="C25" s="213">
        <v>0</v>
      </c>
      <c r="D25" s="17">
        <v>0</v>
      </c>
      <c r="E25" s="207"/>
      <c r="F25" s="206">
        <f>D25+E25</f>
        <v>0</v>
      </c>
    </row>
    <row r="26" spans="1:6" ht="14.25" thickBot="1">
      <c r="A26" s="212" t="s">
        <v>63</v>
      </c>
      <c r="B26" s="203">
        <v>8124</v>
      </c>
      <c r="C26" s="213">
        <v>-96875</v>
      </c>
      <c r="D26" s="17">
        <v>-96875</v>
      </c>
      <c r="E26" s="217"/>
      <c r="F26" s="206">
        <f>D26+E26</f>
        <v>-96875</v>
      </c>
    </row>
    <row r="27" spans="1:6" ht="14.25" thickBot="1">
      <c r="A27" s="218" t="s">
        <v>25</v>
      </c>
      <c r="B27" s="219"/>
      <c r="C27" s="220">
        <f>C21+C10+C6</f>
        <v>2168899</v>
      </c>
      <c r="D27" s="236">
        <f>D21+D10+D6</f>
        <v>6817045.48</v>
      </c>
      <c r="E27" s="221">
        <f>E6+E10+E21</f>
        <v>4050</v>
      </c>
      <c r="F27" s="222">
        <f>D27+E27</f>
        <v>6821095.48</v>
      </c>
    </row>
    <row r="29" ht="9.75">
      <c r="E29" s="223"/>
    </row>
    <row r="30" spans="1:6" ht="17.25">
      <c r="A30" s="191" t="s">
        <v>52</v>
      </c>
      <c r="B30" s="191"/>
      <c r="C30" s="191"/>
      <c r="D30" s="191"/>
      <c r="E30" s="191"/>
      <c r="F30" s="191"/>
    </row>
    <row r="31" spans="1:6" ht="12" customHeight="1" thickBot="1">
      <c r="A31" s="1"/>
      <c r="B31" s="1"/>
      <c r="C31" s="1"/>
      <c r="D31" s="1"/>
      <c r="E31" s="1"/>
      <c r="F31" s="1"/>
    </row>
    <row r="32" spans="1:6" ht="14.25" thickBot="1">
      <c r="A32" s="224" t="s">
        <v>30</v>
      </c>
      <c r="B32" s="195" t="s">
        <v>2</v>
      </c>
      <c r="C32" s="194" t="s">
        <v>118</v>
      </c>
      <c r="D32" s="194" t="s">
        <v>119</v>
      </c>
      <c r="E32" s="194" t="s">
        <v>0</v>
      </c>
      <c r="F32" s="196" t="s">
        <v>120</v>
      </c>
    </row>
    <row r="33" spans="1:6" ht="13.5">
      <c r="A33" s="225" t="s">
        <v>31</v>
      </c>
      <c r="B33" s="226" t="s">
        <v>32</v>
      </c>
      <c r="C33" s="227">
        <v>30454</v>
      </c>
      <c r="D33" s="227">
        <v>27594</v>
      </c>
      <c r="E33" s="227"/>
      <c r="F33" s="228">
        <f>D33+E33</f>
        <v>27594</v>
      </c>
    </row>
    <row r="34" spans="1:6" ht="13.5">
      <c r="A34" s="13" t="s">
        <v>33</v>
      </c>
      <c r="B34" s="14" t="s">
        <v>32</v>
      </c>
      <c r="C34" s="17">
        <v>213803.25</v>
      </c>
      <c r="D34" s="17">
        <v>214061.09</v>
      </c>
      <c r="E34" s="227"/>
      <c r="F34" s="228">
        <f>D34+E34</f>
        <v>214061.09</v>
      </c>
    </row>
    <row r="35" spans="1:6" ht="13.5">
      <c r="A35" s="13" t="s">
        <v>34</v>
      </c>
      <c r="B35" s="14" t="s">
        <v>32</v>
      </c>
      <c r="C35" s="17">
        <v>870010</v>
      </c>
      <c r="D35" s="17">
        <v>869880.73</v>
      </c>
      <c r="E35" s="227"/>
      <c r="F35" s="228">
        <f aca="true" t="shared" si="1" ref="F35:F50">D35+E35</f>
        <v>869880.73</v>
      </c>
    </row>
    <row r="36" spans="1:7" ht="13.5">
      <c r="A36" s="13" t="s">
        <v>35</v>
      </c>
      <c r="B36" s="14" t="s">
        <v>32</v>
      </c>
      <c r="C36" s="17">
        <v>592559.15</v>
      </c>
      <c r="D36" s="17">
        <v>609645.03</v>
      </c>
      <c r="E36" s="16">
        <f>'91403'!I8+'91406'!I7</f>
        <v>4050</v>
      </c>
      <c r="F36" s="228">
        <f>D36+E36</f>
        <v>613695.03</v>
      </c>
      <c r="G36" s="388"/>
    </row>
    <row r="37" spans="1:6" ht="13.5">
      <c r="A37" s="13" t="s">
        <v>36</v>
      </c>
      <c r="B37" s="14" t="s">
        <v>32</v>
      </c>
      <c r="C37" s="17">
        <v>0</v>
      </c>
      <c r="D37" s="17">
        <v>3399202.09</v>
      </c>
      <c r="E37" s="16"/>
      <c r="F37" s="228">
        <f>D37+E37</f>
        <v>3399202.09</v>
      </c>
    </row>
    <row r="38" spans="1:6" ht="13.5">
      <c r="A38" s="13" t="s">
        <v>124</v>
      </c>
      <c r="B38" s="14" t="s">
        <v>32</v>
      </c>
      <c r="C38" s="17">
        <v>40847</v>
      </c>
      <c r="D38" s="17">
        <v>81120.89</v>
      </c>
      <c r="E38" s="16"/>
      <c r="F38" s="228">
        <f>D38+E38</f>
        <v>81120.89</v>
      </c>
    </row>
    <row r="39" spans="1:6" ht="13.5">
      <c r="A39" s="13" t="s">
        <v>37</v>
      </c>
      <c r="B39" s="14" t="s">
        <v>32</v>
      </c>
      <c r="C39" s="17">
        <v>21210</v>
      </c>
      <c r="D39" s="17">
        <v>60827.86</v>
      </c>
      <c r="E39" s="16"/>
      <c r="F39" s="228">
        <f>D39+E39</f>
        <v>60827.86</v>
      </c>
    </row>
    <row r="40" spans="1:6" ht="13.5">
      <c r="A40" s="13" t="s">
        <v>38</v>
      </c>
      <c r="B40" s="14" t="s">
        <v>39</v>
      </c>
      <c r="C40" s="17">
        <v>191745</v>
      </c>
      <c r="D40" s="17">
        <v>591668.81</v>
      </c>
      <c r="E40" s="16"/>
      <c r="F40" s="228">
        <f>D40+E40</f>
        <v>591668.81</v>
      </c>
    </row>
    <row r="41" spans="1:6" ht="13.5">
      <c r="A41" s="13" t="s">
        <v>40</v>
      </c>
      <c r="B41" s="14" t="s">
        <v>39</v>
      </c>
      <c r="C41" s="17">
        <v>0</v>
      </c>
      <c r="D41" s="17">
        <v>0</v>
      </c>
      <c r="E41" s="16"/>
      <c r="F41" s="228">
        <f t="shared" si="1"/>
        <v>0</v>
      </c>
    </row>
    <row r="42" spans="1:6" ht="13.5">
      <c r="A42" s="13" t="s">
        <v>41</v>
      </c>
      <c r="B42" s="14" t="s">
        <v>42</v>
      </c>
      <c r="C42" s="17">
        <v>142850.6</v>
      </c>
      <c r="D42" s="17">
        <v>805196.66</v>
      </c>
      <c r="E42" s="16"/>
      <c r="F42" s="228">
        <f t="shared" si="1"/>
        <v>805196.66</v>
      </c>
    </row>
    <row r="43" spans="1:8" ht="13.5">
      <c r="A43" s="13" t="s">
        <v>43</v>
      </c>
      <c r="B43" s="14" t="s">
        <v>42</v>
      </c>
      <c r="C43" s="17">
        <v>43995</v>
      </c>
      <c r="D43" s="17">
        <v>43995</v>
      </c>
      <c r="E43" s="227"/>
      <c r="F43" s="228">
        <f t="shared" si="1"/>
        <v>43995</v>
      </c>
      <c r="H43" s="223"/>
    </row>
    <row r="44" spans="1:6" ht="13.5">
      <c r="A44" s="13" t="s">
        <v>44</v>
      </c>
      <c r="B44" s="14" t="s">
        <v>32</v>
      </c>
      <c r="C44" s="17">
        <v>3425</v>
      </c>
      <c r="D44" s="17">
        <v>5278.19</v>
      </c>
      <c r="E44" s="227"/>
      <c r="F44" s="228">
        <f t="shared" si="1"/>
        <v>5278.19</v>
      </c>
    </row>
    <row r="45" spans="1:6" ht="13.5">
      <c r="A45" s="13" t="s">
        <v>67</v>
      </c>
      <c r="B45" s="14" t="s">
        <v>42</v>
      </c>
      <c r="C45" s="17">
        <v>0</v>
      </c>
      <c r="D45" s="17">
        <v>30734.69</v>
      </c>
      <c r="E45" s="227"/>
      <c r="F45" s="228">
        <f t="shared" si="1"/>
        <v>30734.69</v>
      </c>
    </row>
    <row r="46" spans="1:6" ht="13.5">
      <c r="A46" s="13" t="s">
        <v>45</v>
      </c>
      <c r="B46" s="14" t="s">
        <v>42</v>
      </c>
      <c r="C46" s="17">
        <v>0</v>
      </c>
      <c r="D46" s="17">
        <v>5000</v>
      </c>
      <c r="E46" s="227"/>
      <c r="F46" s="228">
        <f t="shared" si="1"/>
        <v>5000</v>
      </c>
    </row>
    <row r="47" spans="1:6" ht="13.5">
      <c r="A47" s="13" t="s">
        <v>46</v>
      </c>
      <c r="B47" s="14" t="s">
        <v>42</v>
      </c>
      <c r="C47" s="17">
        <v>18000</v>
      </c>
      <c r="D47" s="17">
        <v>72712.56</v>
      </c>
      <c r="E47" s="227"/>
      <c r="F47" s="228">
        <f t="shared" si="1"/>
        <v>72712.56</v>
      </c>
    </row>
    <row r="48" spans="1:6" ht="13.5">
      <c r="A48" s="13" t="s">
        <v>47</v>
      </c>
      <c r="B48" s="14" t="s">
        <v>42</v>
      </c>
      <c r="C48" s="17">
        <v>0</v>
      </c>
      <c r="D48" s="17">
        <v>6.28</v>
      </c>
      <c r="E48" s="227"/>
      <c r="F48" s="228">
        <f t="shared" si="1"/>
        <v>6.28</v>
      </c>
    </row>
    <row r="49" spans="1:6" ht="13.5">
      <c r="A49" s="13" t="s">
        <v>48</v>
      </c>
      <c r="B49" s="14" t="s">
        <v>42</v>
      </c>
      <c r="C49" s="17">
        <v>0</v>
      </c>
      <c r="D49" s="17">
        <v>121.6</v>
      </c>
      <c r="E49" s="227"/>
      <c r="F49" s="228">
        <f t="shared" si="1"/>
        <v>121.6</v>
      </c>
    </row>
    <row r="50" spans="1:6" ht="14.25" thickBot="1">
      <c r="A50" s="229" t="s">
        <v>49</v>
      </c>
      <c r="B50" s="230" t="s">
        <v>42</v>
      </c>
      <c r="C50" s="231">
        <v>0</v>
      </c>
      <c r="D50" s="231">
        <v>0</v>
      </c>
      <c r="E50" s="232"/>
      <c r="F50" s="233">
        <f t="shared" si="1"/>
        <v>0</v>
      </c>
    </row>
    <row r="51" spans="1:6" ht="14.25" thickBot="1">
      <c r="A51" s="234" t="s">
        <v>50</v>
      </c>
      <c r="B51" s="235"/>
      <c r="C51" s="236">
        <f>SUM(C33:C50)</f>
        <v>2168899</v>
      </c>
      <c r="D51" s="236">
        <f>SUM(D33:D50)</f>
        <v>6817045.48</v>
      </c>
      <c r="E51" s="236">
        <f>SUM(E33:E50)</f>
        <v>4050</v>
      </c>
      <c r="F51" s="222">
        <f>SUM(F33:F50)</f>
        <v>6821095.48</v>
      </c>
    </row>
  </sheetData>
  <sheetProtection/>
  <mergeCells count="3">
    <mergeCell ref="A1:F1"/>
    <mergeCell ref="A3:F3"/>
    <mergeCell ref="A30:F30"/>
  </mergeCells>
  <printOptions horizontalCentered="1"/>
  <pageMargins left="0.1968503937007874" right="0.1968503937007874" top="0.83" bottom="0.7" header="0.3149606299212598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21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7109375" style="20" customWidth="1"/>
    <col min="2" max="2" width="3.00390625" style="20" customWidth="1"/>
    <col min="3" max="3" width="9.421875" style="20" customWidth="1"/>
    <col min="4" max="4" width="4.28125" style="20" customWidth="1"/>
    <col min="5" max="5" width="5.28125" style="20" customWidth="1"/>
    <col min="6" max="6" width="7.8515625" style="20" bestFit="1" customWidth="1"/>
    <col min="7" max="7" width="43.7109375" style="20" customWidth="1"/>
    <col min="8" max="9" width="8.7109375" style="20" customWidth="1"/>
    <col min="10" max="10" width="9.28125" style="20" customWidth="1"/>
    <col min="11" max="11" width="9.00390625" style="20" customWidth="1"/>
    <col min="12" max="16384" width="8.8515625" style="20" customWidth="1"/>
  </cols>
  <sheetData>
    <row r="1" spans="1:11" ht="17.25">
      <c r="A1" s="168" t="s">
        <v>125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spans="1:11" ht="17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69" t="s">
        <v>68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3.5" thickBot="1">
      <c r="A4" s="21"/>
      <c r="B4" s="21"/>
      <c r="C4" s="21"/>
      <c r="D4" s="21"/>
      <c r="E4" s="21"/>
      <c r="F4" s="21"/>
      <c r="G4" s="21"/>
      <c r="H4" s="21"/>
      <c r="I4" s="22"/>
      <c r="K4" s="22" t="s">
        <v>69</v>
      </c>
    </row>
    <row r="5" spans="1:11" ht="13.5" thickBot="1">
      <c r="A5" s="237" t="s">
        <v>70</v>
      </c>
      <c r="B5" s="170" t="s">
        <v>4</v>
      </c>
      <c r="C5" s="170" t="s">
        <v>6</v>
      </c>
      <c r="D5" s="170" t="s">
        <v>7</v>
      </c>
      <c r="E5" s="170" t="s">
        <v>8</v>
      </c>
      <c r="F5" s="170" t="s">
        <v>71</v>
      </c>
      <c r="G5" s="238" t="s">
        <v>126</v>
      </c>
      <c r="H5" s="239" t="s">
        <v>118</v>
      </c>
      <c r="I5" s="164" t="s">
        <v>119</v>
      </c>
      <c r="J5" s="166" t="s">
        <v>190</v>
      </c>
      <c r="K5" s="167"/>
    </row>
    <row r="6" spans="1:11" ht="13.5" thickBot="1">
      <c r="A6" s="240"/>
      <c r="B6" s="171"/>
      <c r="C6" s="171"/>
      <c r="D6" s="171"/>
      <c r="E6" s="171"/>
      <c r="F6" s="241"/>
      <c r="G6" s="242"/>
      <c r="H6" s="243"/>
      <c r="I6" s="165"/>
      <c r="J6" s="23" t="s">
        <v>26</v>
      </c>
      <c r="K6" s="24" t="s">
        <v>120</v>
      </c>
    </row>
    <row r="7" spans="1:256" ht="13.5" thickBot="1">
      <c r="A7" s="25" t="s">
        <v>3</v>
      </c>
      <c r="B7" s="26" t="s">
        <v>5</v>
      </c>
      <c r="C7" s="27" t="s">
        <v>3</v>
      </c>
      <c r="D7" s="28" t="s">
        <v>3</v>
      </c>
      <c r="E7" s="28" t="s">
        <v>3</v>
      </c>
      <c r="F7" s="29"/>
      <c r="G7" s="30" t="s">
        <v>72</v>
      </c>
      <c r="H7" s="31">
        <f>H8+H10+H15+H18</f>
        <v>29930</v>
      </c>
      <c r="I7" s="370">
        <f>I8+I10+I15+I18</f>
        <v>185314.57</v>
      </c>
      <c r="J7" s="2">
        <f>J8+J10+J15+J18</f>
        <v>4050</v>
      </c>
      <c r="K7" s="371">
        <f>K8+K10+K15+K18</f>
        <v>189364.57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ht="13.5" thickBot="1">
      <c r="A8" s="33" t="s">
        <v>3</v>
      </c>
      <c r="B8" s="34" t="s">
        <v>5</v>
      </c>
      <c r="C8" s="35" t="s">
        <v>3</v>
      </c>
      <c r="D8" s="36" t="s">
        <v>3</v>
      </c>
      <c r="E8" s="36" t="s">
        <v>11</v>
      </c>
      <c r="F8" s="37"/>
      <c r="G8" s="38" t="s">
        <v>73</v>
      </c>
      <c r="H8" s="39">
        <f>H9</f>
        <v>160</v>
      </c>
      <c r="I8" s="40">
        <f>I9</f>
        <v>160</v>
      </c>
      <c r="J8" s="41">
        <f>J9</f>
        <v>0</v>
      </c>
      <c r="K8" s="42">
        <f>K9</f>
        <v>160</v>
      </c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  <c r="DE8" s="32"/>
      <c r="DF8" s="32"/>
      <c r="DG8" s="32"/>
      <c r="DH8" s="32"/>
      <c r="DI8" s="32"/>
      <c r="DJ8" s="32"/>
      <c r="DK8" s="32"/>
      <c r="DL8" s="32"/>
      <c r="DM8" s="32"/>
      <c r="DN8" s="32"/>
      <c r="DO8" s="32"/>
      <c r="DP8" s="32"/>
      <c r="DQ8" s="32"/>
      <c r="DR8" s="32"/>
      <c r="DS8" s="32"/>
      <c r="DT8" s="32"/>
      <c r="DU8" s="32"/>
      <c r="DV8" s="32"/>
      <c r="DW8" s="32"/>
      <c r="DX8" s="32"/>
      <c r="DY8" s="32"/>
      <c r="DZ8" s="32"/>
      <c r="EA8" s="32"/>
      <c r="EB8" s="32"/>
      <c r="EC8" s="32"/>
      <c r="ED8" s="32"/>
      <c r="EE8" s="32"/>
      <c r="EF8" s="32"/>
      <c r="EG8" s="32"/>
      <c r="EH8" s="32"/>
      <c r="EI8" s="32"/>
      <c r="EJ8" s="32"/>
      <c r="EK8" s="32"/>
      <c r="EL8" s="32"/>
      <c r="EM8" s="32"/>
      <c r="EN8" s="32"/>
      <c r="EO8" s="32"/>
      <c r="EP8" s="32"/>
      <c r="EQ8" s="32"/>
      <c r="ER8" s="32"/>
      <c r="ES8" s="32"/>
      <c r="ET8" s="32"/>
      <c r="EU8" s="32"/>
      <c r="EV8" s="32"/>
      <c r="EW8" s="32"/>
      <c r="EX8" s="32"/>
      <c r="EY8" s="32"/>
      <c r="EZ8" s="32"/>
      <c r="FA8" s="32"/>
      <c r="FB8" s="32"/>
      <c r="FC8" s="32"/>
      <c r="FD8" s="32"/>
      <c r="FE8" s="32"/>
      <c r="FF8" s="3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ht="13.5" thickBot="1">
      <c r="A9" s="43" t="s">
        <v>74</v>
      </c>
      <c r="B9" s="44" t="s">
        <v>75</v>
      </c>
      <c r="C9" s="45" t="s">
        <v>3</v>
      </c>
      <c r="D9" s="46" t="s">
        <v>3</v>
      </c>
      <c r="E9" s="47">
        <v>1361</v>
      </c>
      <c r="F9" s="48"/>
      <c r="G9" s="49" t="s">
        <v>76</v>
      </c>
      <c r="H9" s="50">
        <v>160</v>
      </c>
      <c r="I9" s="51">
        <v>160</v>
      </c>
      <c r="J9" s="52"/>
      <c r="K9" s="53">
        <f>I9+J9</f>
        <v>160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2"/>
      <c r="CK9" s="32"/>
      <c r="CL9" s="32"/>
      <c r="CM9" s="32"/>
      <c r="CN9" s="32"/>
      <c r="CO9" s="32"/>
      <c r="CP9" s="32"/>
      <c r="CQ9" s="32"/>
      <c r="CR9" s="32"/>
      <c r="CS9" s="32"/>
      <c r="CT9" s="32"/>
      <c r="CU9" s="32"/>
      <c r="CV9" s="32"/>
      <c r="CW9" s="32"/>
      <c r="CX9" s="32"/>
      <c r="CY9" s="32"/>
      <c r="CZ9" s="32"/>
      <c r="DA9" s="32"/>
      <c r="DB9" s="32"/>
      <c r="DC9" s="32"/>
      <c r="DD9" s="32"/>
      <c r="DE9" s="32"/>
      <c r="DF9" s="32"/>
      <c r="DG9" s="32"/>
      <c r="DH9" s="32"/>
      <c r="DI9" s="32"/>
      <c r="DJ9" s="32"/>
      <c r="DK9" s="32"/>
      <c r="DL9" s="32"/>
      <c r="DM9" s="32"/>
      <c r="DN9" s="32"/>
      <c r="DO9" s="32"/>
      <c r="DP9" s="32"/>
      <c r="DQ9" s="32"/>
      <c r="DR9" s="32"/>
      <c r="DS9" s="32"/>
      <c r="DT9" s="32"/>
      <c r="DU9" s="32"/>
      <c r="DV9" s="32"/>
      <c r="DW9" s="32"/>
      <c r="DX9" s="32"/>
      <c r="DY9" s="32"/>
      <c r="DZ9" s="32"/>
      <c r="EA9" s="32"/>
      <c r="EB9" s="32"/>
      <c r="EC9" s="32"/>
      <c r="ED9" s="32"/>
      <c r="EE9" s="32"/>
      <c r="EF9" s="32"/>
      <c r="EG9" s="32"/>
      <c r="EH9" s="32"/>
      <c r="EI9" s="32"/>
      <c r="EJ9" s="32"/>
      <c r="EK9" s="32"/>
      <c r="EL9" s="32"/>
      <c r="EM9" s="32"/>
      <c r="EN9" s="32"/>
      <c r="EO9" s="32"/>
      <c r="EP9" s="32"/>
      <c r="EQ9" s="32"/>
      <c r="ER9" s="32"/>
      <c r="ES9" s="32"/>
      <c r="ET9" s="32"/>
      <c r="EU9" s="32"/>
      <c r="EV9" s="32"/>
      <c r="EW9" s="32"/>
      <c r="EX9" s="32"/>
      <c r="EY9" s="32"/>
      <c r="EZ9" s="32"/>
      <c r="FA9" s="32"/>
      <c r="FB9" s="32"/>
      <c r="FC9" s="32"/>
      <c r="FD9" s="32"/>
      <c r="FE9" s="32"/>
      <c r="FF9" s="3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</row>
    <row r="10" spans="1:256" ht="13.5" thickBot="1">
      <c r="A10" s="33" t="s">
        <v>3</v>
      </c>
      <c r="B10" s="34" t="s">
        <v>5</v>
      </c>
      <c r="C10" s="35" t="s">
        <v>3</v>
      </c>
      <c r="D10" s="36" t="s">
        <v>3</v>
      </c>
      <c r="E10" s="36" t="s">
        <v>13</v>
      </c>
      <c r="F10" s="37"/>
      <c r="G10" s="38" t="s">
        <v>77</v>
      </c>
      <c r="H10" s="39">
        <f>H11+H12+H13</f>
        <v>5000</v>
      </c>
      <c r="I10" s="40">
        <f>I11+I12+I13</f>
        <v>13533.57</v>
      </c>
      <c r="J10" s="41">
        <f>J11+J12+J13</f>
        <v>0</v>
      </c>
      <c r="K10" s="42">
        <f>K11+K12+K13</f>
        <v>13533.57</v>
      </c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  <c r="CM10" s="32"/>
      <c r="CN10" s="32"/>
      <c r="CO10" s="32"/>
      <c r="CP10" s="32"/>
      <c r="CQ10" s="32"/>
      <c r="CR10" s="32"/>
      <c r="CS10" s="32"/>
      <c r="CT10" s="32"/>
      <c r="CU10" s="32"/>
      <c r="CV10" s="32"/>
      <c r="CW10" s="32"/>
      <c r="CX10" s="32"/>
      <c r="CY10" s="32"/>
      <c r="CZ10" s="32"/>
      <c r="DA10" s="32"/>
      <c r="DB10" s="32"/>
      <c r="DC10" s="32"/>
      <c r="DD10" s="32"/>
      <c r="DE10" s="32"/>
      <c r="DF10" s="32"/>
      <c r="DG10" s="32"/>
      <c r="DH10" s="32"/>
      <c r="DI10" s="32"/>
      <c r="DJ10" s="32"/>
      <c r="DK10" s="32"/>
      <c r="DL10" s="32"/>
      <c r="DM10" s="32"/>
      <c r="DN10" s="32"/>
      <c r="DO10" s="32"/>
      <c r="DP10" s="32"/>
      <c r="DQ10" s="32"/>
      <c r="DR10" s="32"/>
      <c r="DS10" s="32"/>
      <c r="DT10" s="32"/>
      <c r="DU10" s="32"/>
      <c r="DV10" s="32"/>
      <c r="DW10" s="32"/>
      <c r="DX10" s="32"/>
      <c r="DY10" s="32"/>
      <c r="DZ10" s="32"/>
      <c r="EA10" s="32"/>
      <c r="EB10" s="32"/>
      <c r="EC10" s="32"/>
      <c r="ED10" s="32"/>
      <c r="EE10" s="32"/>
      <c r="EF10" s="32"/>
      <c r="EG10" s="32"/>
      <c r="EH10" s="32"/>
      <c r="EI10" s="32"/>
      <c r="EJ10" s="32"/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ht="12.75">
      <c r="A11" s="54" t="s">
        <v>74</v>
      </c>
      <c r="B11" s="55" t="s">
        <v>75</v>
      </c>
      <c r="C11" s="56" t="s">
        <v>3</v>
      </c>
      <c r="D11" s="57">
        <v>2229</v>
      </c>
      <c r="E11" s="58">
        <v>2119</v>
      </c>
      <c r="F11" s="59"/>
      <c r="G11" s="60" t="s">
        <v>78</v>
      </c>
      <c r="H11" s="61">
        <v>3000</v>
      </c>
      <c r="I11" s="61">
        <v>3000</v>
      </c>
      <c r="J11" s="62"/>
      <c r="K11" s="63">
        <f>I11+J11</f>
        <v>3000</v>
      </c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32"/>
      <c r="DG11" s="32"/>
      <c r="DH11" s="32"/>
      <c r="DI11" s="32"/>
      <c r="DJ11" s="32"/>
      <c r="DK11" s="32"/>
      <c r="DL11" s="32"/>
      <c r="DM11" s="32"/>
      <c r="DN11" s="32"/>
      <c r="DO11" s="32"/>
      <c r="DP11" s="32"/>
      <c r="DQ11" s="32"/>
      <c r="DR11" s="32"/>
      <c r="DS11" s="32"/>
      <c r="DT11" s="32"/>
      <c r="DU11" s="32"/>
      <c r="DV11" s="32"/>
      <c r="DW11" s="32"/>
      <c r="DX11" s="32"/>
      <c r="DY11" s="32"/>
      <c r="DZ11" s="32"/>
      <c r="EA11" s="32"/>
      <c r="EB11" s="32"/>
      <c r="EC11" s="32"/>
      <c r="ED11" s="32"/>
      <c r="EE11" s="32"/>
      <c r="EF11" s="32"/>
      <c r="EG11" s="32"/>
      <c r="EH11" s="32"/>
      <c r="EI11" s="32"/>
      <c r="EJ11" s="32"/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</row>
    <row r="12" spans="1:256" ht="13.5" thickBot="1">
      <c r="A12" s="43" t="s">
        <v>74</v>
      </c>
      <c r="B12" s="65" t="s">
        <v>75</v>
      </c>
      <c r="C12" s="66" t="s">
        <v>3</v>
      </c>
      <c r="D12" s="67">
        <v>2299</v>
      </c>
      <c r="E12" s="68">
        <v>2212</v>
      </c>
      <c r="F12" s="69"/>
      <c r="G12" s="70" t="s">
        <v>79</v>
      </c>
      <c r="H12" s="71">
        <v>2000</v>
      </c>
      <c r="I12" s="71">
        <v>2000</v>
      </c>
      <c r="J12" s="244"/>
      <c r="K12" s="53">
        <f>I12+J12</f>
        <v>2000</v>
      </c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ht="20.25">
      <c r="A13" s="245" t="s">
        <v>127</v>
      </c>
      <c r="B13" s="246" t="s">
        <v>5</v>
      </c>
      <c r="C13" s="247" t="s">
        <v>128</v>
      </c>
      <c r="D13" s="77" t="s">
        <v>3</v>
      </c>
      <c r="E13" s="248" t="s">
        <v>3</v>
      </c>
      <c r="F13" s="77" t="s">
        <v>3</v>
      </c>
      <c r="G13" s="249" t="s">
        <v>129</v>
      </c>
      <c r="H13" s="78">
        <f>SUM(H14:H14)</f>
        <v>0</v>
      </c>
      <c r="I13" s="78">
        <f>SUM(I14:I14)</f>
        <v>8533.57</v>
      </c>
      <c r="J13" s="78">
        <f>SUM(J14:J14)</f>
        <v>0</v>
      </c>
      <c r="K13" s="79">
        <f>SUM(K14:K14)</f>
        <v>8533.57</v>
      </c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0"/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0"/>
      <c r="BR13" s="250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0"/>
      <c r="CH13" s="250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0"/>
      <c r="CX13" s="250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0"/>
      <c r="DN13" s="250"/>
      <c r="DO13" s="250"/>
      <c r="DP13" s="250"/>
      <c r="DQ13" s="250"/>
      <c r="DR13" s="250"/>
      <c r="DS13" s="250"/>
      <c r="DT13" s="250"/>
      <c r="DU13" s="250"/>
      <c r="DV13" s="250"/>
      <c r="DW13" s="250"/>
      <c r="DX13" s="250"/>
      <c r="DY13" s="250"/>
      <c r="DZ13" s="250"/>
      <c r="EA13" s="250"/>
      <c r="EB13" s="250"/>
      <c r="EC13" s="250"/>
      <c r="ED13" s="250"/>
      <c r="EE13" s="250"/>
      <c r="EF13" s="250"/>
      <c r="EG13" s="250"/>
      <c r="EH13" s="250"/>
      <c r="EI13" s="250"/>
      <c r="EJ13" s="250"/>
      <c r="EK13" s="250"/>
      <c r="EL13" s="250"/>
      <c r="EM13" s="250"/>
      <c r="EN13" s="250"/>
      <c r="EO13" s="250"/>
      <c r="EP13" s="250"/>
      <c r="EQ13" s="250"/>
      <c r="ER13" s="250"/>
      <c r="ES13" s="250"/>
      <c r="ET13" s="250"/>
      <c r="EU13" s="250"/>
      <c r="EV13" s="250"/>
      <c r="EW13" s="250"/>
      <c r="EX13" s="250"/>
      <c r="EY13" s="250"/>
      <c r="EZ13" s="250"/>
      <c r="FA13" s="250"/>
      <c r="FB13" s="250"/>
      <c r="FC13" s="250"/>
      <c r="FD13" s="250"/>
      <c r="FE13" s="250"/>
      <c r="FF13" s="250"/>
      <c r="FG13" s="250"/>
      <c r="FH13" s="250"/>
      <c r="FI13" s="250"/>
      <c r="FJ13" s="250"/>
      <c r="FK13" s="250"/>
      <c r="FL13" s="250"/>
      <c r="FM13" s="250"/>
      <c r="FN13" s="250"/>
      <c r="FO13" s="250"/>
      <c r="FP13" s="250"/>
      <c r="FQ13" s="250"/>
      <c r="FR13" s="250"/>
      <c r="FS13" s="250"/>
      <c r="FT13" s="250"/>
      <c r="FU13" s="250"/>
      <c r="FV13" s="250"/>
      <c r="FW13" s="250"/>
      <c r="FX13" s="250"/>
      <c r="FY13" s="250"/>
      <c r="FZ13" s="250"/>
      <c r="GA13" s="250"/>
      <c r="GB13" s="250"/>
      <c r="GC13" s="250"/>
      <c r="GD13" s="250"/>
      <c r="GE13" s="250"/>
      <c r="GF13" s="250"/>
      <c r="GG13" s="250"/>
      <c r="GH13" s="250"/>
      <c r="GI13" s="250"/>
      <c r="GJ13" s="250"/>
      <c r="GK13" s="250"/>
      <c r="GL13" s="250"/>
      <c r="GM13" s="250"/>
      <c r="GN13" s="250"/>
      <c r="GO13" s="250"/>
      <c r="GP13" s="250"/>
      <c r="GQ13" s="250"/>
      <c r="GR13" s="250"/>
      <c r="GS13" s="250"/>
      <c r="GT13" s="250"/>
      <c r="GU13" s="250"/>
      <c r="GV13" s="250"/>
      <c r="GW13" s="250"/>
      <c r="GX13" s="250"/>
      <c r="GY13" s="250"/>
      <c r="GZ13" s="250"/>
      <c r="HA13" s="250"/>
      <c r="HB13" s="250"/>
      <c r="HC13" s="250"/>
      <c r="HD13" s="250"/>
      <c r="HE13" s="250"/>
      <c r="HF13" s="250"/>
      <c r="HG13" s="250"/>
      <c r="HH13" s="250"/>
      <c r="HI13" s="250"/>
      <c r="HJ13" s="250"/>
      <c r="HK13" s="250"/>
      <c r="HL13" s="250"/>
      <c r="HM13" s="250"/>
      <c r="HN13" s="250"/>
      <c r="HO13" s="250"/>
      <c r="HP13" s="250"/>
      <c r="HQ13" s="250"/>
      <c r="HR13" s="250"/>
      <c r="HS13" s="250"/>
      <c r="HT13" s="250"/>
      <c r="HU13" s="250"/>
      <c r="HV13" s="250"/>
      <c r="HW13" s="250"/>
      <c r="HX13" s="250"/>
      <c r="HY13" s="250"/>
      <c r="HZ13" s="250"/>
      <c r="IA13" s="250"/>
      <c r="IB13" s="250"/>
      <c r="IC13" s="250"/>
      <c r="ID13" s="250"/>
      <c r="IE13" s="250"/>
      <c r="IF13" s="250"/>
      <c r="IG13" s="250"/>
      <c r="IH13" s="250"/>
      <c r="II13" s="250"/>
      <c r="IJ13" s="250"/>
      <c r="IK13" s="250"/>
      <c r="IL13" s="250"/>
      <c r="IM13" s="250"/>
      <c r="IN13" s="250"/>
      <c r="IO13" s="250"/>
      <c r="IP13" s="250"/>
      <c r="IQ13" s="250"/>
      <c r="IR13" s="250"/>
      <c r="IS13" s="250"/>
      <c r="IT13" s="250"/>
      <c r="IU13" s="250"/>
      <c r="IV13" s="250"/>
    </row>
    <row r="14" spans="1:256" ht="13.5" thickBot="1">
      <c r="A14" s="73"/>
      <c r="B14" s="74"/>
      <c r="C14" s="75"/>
      <c r="D14" s="251">
        <v>2212</v>
      </c>
      <c r="E14" s="68">
        <v>2229</v>
      </c>
      <c r="F14" s="252"/>
      <c r="G14" s="70" t="s">
        <v>81</v>
      </c>
      <c r="H14" s="71">
        <v>0</v>
      </c>
      <c r="I14" s="253">
        <v>8533.57</v>
      </c>
      <c r="J14" s="253"/>
      <c r="K14" s="254">
        <f>I14+J14</f>
        <v>8533.57</v>
      </c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0"/>
      <c r="AL14" s="250"/>
      <c r="AM14" s="250"/>
      <c r="AN14" s="250"/>
      <c r="AO14" s="250"/>
      <c r="AP14" s="250"/>
      <c r="AQ14" s="250"/>
      <c r="AR14" s="250"/>
      <c r="AS14" s="250"/>
      <c r="AT14" s="250"/>
      <c r="AU14" s="250"/>
      <c r="AV14" s="250"/>
      <c r="AW14" s="250"/>
      <c r="AX14" s="250"/>
      <c r="AY14" s="250"/>
      <c r="AZ14" s="250"/>
      <c r="BA14" s="250"/>
      <c r="BB14" s="250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0"/>
      <c r="BR14" s="250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0"/>
      <c r="CH14" s="250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0"/>
      <c r="CX14" s="250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0"/>
      <c r="DN14" s="250"/>
      <c r="DO14" s="250"/>
      <c r="DP14" s="250"/>
      <c r="DQ14" s="250"/>
      <c r="DR14" s="250"/>
      <c r="DS14" s="250"/>
      <c r="DT14" s="250"/>
      <c r="DU14" s="250"/>
      <c r="DV14" s="250"/>
      <c r="DW14" s="250"/>
      <c r="DX14" s="250"/>
      <c r="DY14" s="250"/>
      <c r="DZ14" s="250"/>
      <c r="EA14" s="250"/>
      <c r="EB14" s="250"/>
      <c r="EC14" s="250"/>
      <c r="ED14" s="250"/>
      <c r="EE14" s="250"/>
      <c r="EF14" s="250"/>
      <c r="EG14" s="250"/>
      <c r="EH14" s="250"/>
      <c r="EI14" s="250"/>
      <c r="EJ14" s="250"/>
      <c r="EK14" s="250"/>
      <c r="EL14" s="250"/>
      <c r="EM14" s="250"/>
      <c r="EN14" s="250"/>
      <c r="EO14" s="250"/>
      <c r="EP14" s="250"/>
      <c r="EQ14" s="250"/>
      <c r="ER14" s="250"/>
      <c r="ES14" s="250"/>
      <c r="ET14" s="250"/>
      <c r="EU14" s="250"/>
      <c r="EV14" s="250"/>
      <c r="EW14" s="250"/>
      <c r="EX14" s="250"/>
      <c r="EY14" s="250"/>
      <c r="EZ14" s="250"/>
      <c r="FA14" s="250"/>
      <c r="FB14" s="250"/>
      <c r="FC14" s="250"/>
      <c r="FD14" s="250"/>
      <c r="FE14" s="250"/>
      <c r="FF14" s="250"/>
      <c r="FG14" s="250"/>
      <c r="FH14" s="250"/>
      <c r="FI14" s="250"/>
      <c r="FJ14" s="250"/>
      <c r="FK14" s="250"/>
      <c r="FL14" s="250"/>
      <c r="FM14" s="250"/>
      <c r="FN14" s="250"/>
      <c r="FO14" s="250"/>
      <c r="FP14" s="250"/>
      <c r="FQ14" s="250"/>
      <c r="FR14" s="250"/>
      <c r="FS14" s="250"/>
      <c r="FT14" s="250"/>
      <c r="FU14" s="250"/>
      <c r="FV14" s="250"/>
      <c r="FW14" s="250"/>
      <c r="FX14" s="250"/>
      <c r="FY14" s="250"/>
      <c r="FZ14" s="250"/>
      <c r="GA14" s="250"/>
      <c r="GB14" s="250"/>
      <c r="GC14" s="250"/>
      <c r="GD14" s="250"/>
      <c r="GE14" s="250"/>
      <c r="GF14" s="250"/>
      <c r="GG14" s="250"/>
      <c r="GH14" s="250"/>
      <c r="GI14" s="250"/>
      <c r="GJ14" s="250"/>
      <c r="GK14" s="250"/>
      <c r="GL14" s="250"/>
      <c r="GM14" s="250"/>
      <c r="GN14" s="250"/>
      <c r="GO14" s="250"/>
      <c r="GP14" s="250"/>
      <c r="GQ14" s="250"/>
      <c r="GR14" s="250"/>
      <c r="GS14" s="250"/>
      <c r="GT14" s="250"/>
      <c r="GU14" s="250"/>
      <c r="GV14" s="250"/>
      <c r="GW14" s="250"/>
      <c r="GX14" s="250"/>
      <c r="GY14" s="250"/>
      <c r="GZ14" s="250"/>
      <c r="HA14" s="250"/>
      <c r="HB14" s="250"/>
      <c r="HC14" s="250"/>
      <c r="HD14" s="250"/>
      <c r="HE14" s="250"/>
      <c r="HF14" s="250"/>
      <c r="HG14" s="250"/>
      <c r="HH14" s="250"/>
      <c r="HI14" s="250"/>
      <c r="HJ14" s="250"/>
      <c r="HK14" s="250"/>
      <c r="HL14" s="250"/>
      <c r="HM14" s="250"/>
      <c r="HN14" s="250"/>
      <c r="HO14" s="250"/>
      <c r="HP14" s="250"/>
      <c r="HQ14" s="250"/>
      <c r="HR14" s="250"/>
      <c r="HS14" s="250"/>
      <c r="HT14" s="250"/>
      <c r="HU14" s="250"/>
      <c r="HV14" s="250"/>
      <c r="HW14" s="250"/>
      <c r="HX14" s="250"/>
      <c r="HY14" s="250"/>
      <c r="HZ14" s="250"/>
      <c r="IA14" s="250"/>
      <c r="IB14" s="250"/>
      <c r="IC14" s="250"/>
      <c r="ID14" s="250"/>
      <c r="IE14" s="250"/>
      <c r="IF14" s="250"/>
      <c r="IG14" s="250"/>
      <c r="IH14" s="250"/>
      <c r="II14" s="250"/>
      <c r="IJ14" s="250"/>
      <c r="IK14" s="250"/>
      <c r="IL14" s="250"/>
      <c r="IM14" s="250"/>
      <c r="IN14" s="250"/>
      <c r="IO14" s="250"/>
      <c r="IP14" s="250"/>
      <c r="IQ14" s="250"/>
      <c r="IR14" s="250"/>
      <c r="IS14" s="250"/>
      <c r="IT14" s="250"/>
      <c r="IU14" s="250"/>
      <c r="IV14" s="250"/>
    </row>
    <row r="15" spans="1:256" ht="13.5" thickBot="1">
      <c r="A15" s="33" t="s">
        <v>3</v>
      </c>
      <c r="B15" s="34" t="s">
        <v>5</v>
      </c>
      <c r="C15" s="35" t="s">
        <v>3</v>
      </c>
      <c r="D15" s="36" t="s">
        <v>3</v>
      </c>
      <c r="E15" s="36" t="s">
        <v>15</v>
      </c>
      <c r="F15" s="37"/>
      <c r="G15" s="38" t="s">
        <v>82</v>
      </c>
      <c r="H15" s="39">
        <f>H16+H17</f>
        <v>0</v>
      </c>
      <c r="I15" s="40">
        <f>I16+I17</f>
        <v>0</v>
      </c>
      <c r="J15" s="41">
        <f>J16+J17</f>
        <v>4050</v>
      </c>
      <c r="K15" s="42">
        <f>K16+K17</f>
        <v>4050</v>
      </c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</row>
    <row r="16" spans="1:256" ht="12.75">
      <c r="A16" s="54" t="s">
        <v>74</v>
      </c>
      <c r="B16" s="84" t="s">
        <v>75</v>
      </c>
      <c r="C16" s="56" t="s">
        <v>3</v>
      </c>
      <c r="D16" s="85">
        <v>6172</v>
      </c>
      <c r="E16" s="85">
        <v>3111</v>
      </c>
      <c r="F16" s="86"/>
      <c r="G16" s="87" t="s">
        <v>83</v>
      </c>
      <c r="H16" s="88">
        <v>0</v>
      </c>
      <c r="I16" s="89">
        <v>0</v>
      </c>
      <c r="J16" s="90"/>
      <c r="K16" s="9">
        <f>I16+J16</f>
        <v>0</v>
      </c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</row>
    <row r="17" spans="1:256" ht="13.5" thickBot="1">
      <c r="A17" s="43" t="s">
        <v>74</v>
      </c>
      <c r="B17" s="65" t="s">
        <v>75</v>
      </c>
      <c r="C17" s="66" t="s">
        <v>3</v>
      </c>
      <c r="D17" s="91">
        <v>6172</v>
      </c>
      <c r="E17" s="91">
        <v>3112</v>
      </c>
      <c r="F17" s="92"/>
      <c r="G17" s="93" t="s">
        <v>84</v>
      </c>
      <c r="H17" s="72">
        <v>0</v>
      </c>
      <c r="I17" s="94">
        <v>0</v>
      </c>
      <c r="J17" s="94">
        <v>4050</v>
      </c>
      <c r="K17" s="53">
        <f>I17+J17</f>
        <v>4050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  <c r="IP17" s="32"/>
      <c r="IQ17" s="32"/>
      <c r="IR17" s="32"/>
      <c r="IS17" s="32"/>
      <c r="IT17" s="32"/>
      <c r="IU17" s="32"/>
      <c r="IV17" s="32"/>
    </row>
    <row r="18" spans="1:256" ht="13.5" thickBot="1">
      <c r="A18" s="33" t="s">
        <v>3</v>
      </c>
      <c r="B18" s="34" t="s">
        <v>5</v>
      </c>
      <c r="C18" s="35" t="s">
        <v>3</v>
      </c>
      <c r="D18" s="36" t="s">
        <v>3</v>
      </c>
      <c r="E18" s="36" t="s">
        <v>85</v>
      </c>
      <c r="F18" s="37"/>
      <c r="G18" s="38" t="s">
        <v>86</v>
      </c>
      <c r="H18" s="39">
        <f>H19+H21</f>
        <v>24770</v>
      </c>
      <c r="I18" s="40">
        <f>I19+I21</f>
        <v>171621</v>
      </c>
      <c r="J18" s="41">
        <f>J19+J21</f>
        <v>0</v>
      </c>
      <c r="K18" s="42">
        <f>K19+K21</f>
        <v>171621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  <c r="IP18" s="32"/>
      <c r="IQ18" s="32"/>
      <c r="IR18" s="32"/>
      <c r="IS18" s="32"/>
      <c r="IT18" s="32"/>
      <c r="IU18" s="32"/>
      <c r="IV18" s="32"/>
    </row>
    <row r="19" spans="1:256" ht="12.75">
      <c r="A19" s="255" t="s">
        <v>74</v>
      </c>
      <c r="B19" s="256" t="s">
        <v>5</v>
      </c>
      <c r="C19" s="257" t="s">
        <v>3</v>
      </c>
      <c r="D19" s="246" t="s">
        <v>3</v>
      </c>
      <c r="E19" s="246" t="s">
        <v>3</v>
      </c>
      <c r="F19" s="246" t="s">
        <v>3</v>
      </c>
      <c r="G19" s="95" t="s">
        <v>87</v>
      </c>
      <c r="H19" s="258">
        <f>SUM(H20:H20)</f>
        <v>0</v>
      </c>
      <c r="I19" s="259">
        <f>SUM(I20:I20)</f>
        <v>146851</v>
      </c>
      <c r="J19" s="259">
        <f>SUM(J20:J20)</f>
        <v>0</v>
      </c>
      <c r="K19" s="260">
        <f>SUM(K20:K20)</f>
        <v>146851</v>
      </c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250"/>
      <c r="AF19" s="250"/>
      <c r="AG19" s="250"/>
      <c r="AH19" s="250"/>
      <c r="AI19" s="250"/>
      <c r="AJ19" s="250"/>
      <c r="AK19" s="250"/>
      <c r="AL19" s="250"/>
      <c r="AM19" s="250"/>
      <c r="AN19" s="250"/>
      <c r="AO19" s="250"/>
      <c r="AP19" s="250"/>
      <c r="AQ19" s="250"/>
      <c r="AR19" s="250"/>
      <c r="AS19" s="250"/>
      <c r="AT19" s="250"/>
      <c r="AU19" s="250"/>
      <c r="AV19" s="250"/>
      <c r="AW19" s="250"/>
      <c r="AX19" s="250"/>
      <c r="AY19" s="250"/>
      <c r="AZ19" s="250"/>
      <c r="BA19" s="250"/>
      <c r="BB19" s="250"/>
      <c r="BC19" s="250"/>
      <c r="BD19" s="250"/>
      <c r="BE19" s="250"/>
      <c r="BF19" s="250"/>
      <c r="BG19" s="250"/>
      <c r="BH19" s="250"/>
      <c r="BI19" s="250"/>
      <c r="BJ19" s="250"/>
      <c r="BK19" s="250"/>
      <c r="BL19" s="250"/>
      <c r="BM19" s="250"/>
      <c r="BN19" s="250"/>
      <c r="BO19" s="250"/>
      <c r="BP19" s="250"/>
      <c r="BQ19" s="250"/>
      <c r="BR19" s="250"/>
      <c r="BS19" s="250"/>
      <c r="BT19" s="250"/>
      <c r="BU19" s="250"/>
      <c r="BV19" s="250"/>
      <c r="BW19" s="250"/>
      <c r="BX19" s="250"/>
      <c r="BY19" s="250"/>
      <c r="BZ19" s="250"/>
      <c r="CA19" s="250"/>
      <c r="CB19" s="250"/>
      <c r="CC19" s="250"/>
      <c r="CD19" s="250"/>
      <c r="CE19" s="250"/>
      <c r="CF19" s="250"/>
      <c r="CG19" s="250"/>
      <c r="CH19" s="250"/>
      <c r="CI19" s="250"/>
      <c r="CJ19" s="250"/>
      <c r="CK19" s="250"/>
      <c r="CL19" s="250"/>
      <c r="CM19" s="250"/>
      <c r="CN19" s="250"/>
      <c r="CO19" s="250"/>
      <c r="CP19" s="250"/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0"/>
      <c r="DI19" s="250"/>
      <c r="DJ19" s="250"/>
      <c r="DK19" s="250"/>
      <c r="DL19" s="250"/>
      <c r="DM19" s="250"/>
      <c r="DN19" s="250"/>
      <c r="DO19" s="250"/>
      <c r="DP19" s="250"/>
      <c r="DQ19" s="250"/>
      <c r="DR19" s="250"/>
      <c r="DS19" s="250"/>
      <c r="DT19" s="250"/>
      <c r="DU19" s="250"/>
      <c r="DV19" s="250"/>
      <c r="DW19" s="250"/>
      <c r="DX19" s="250"/>
      <c r="DY19" s="250"/>
      <c r="DZ19" s="250"/>
      <c r="EA19" s="250"/>
      <c r="EB19" s="250"/>
      <c r="EC19" s="250"/>
      <c r="ED19" s="250"/>
      <c r="EE19" s="250"/>
      <c r="EF19" s="250"/>
      <c r="EG19" s="250"/>
      <c r="EH19" s="250"/>
      <c r="EI19" s="250"/>
      <c r="EJ19" s="250"/>
      <c r="EK19" s="250"/>
      <c r="EL19" s="250"/>
      <c r="EM19" s="250"/>
      <c r="EN19" s="250"/>
      <c r="EO19" s="250"/>
      <c r="EP19" s="250"/>
      <c r="EQ19" s="250"/>
      <c r="ER19" s="250"/>
      <c r="ES19" s="250"/>
      <c r="ET19" s="250"/>
      <c r="EU19" s="250"/>
      <c r="EV19" s="250"/>
      <c r="EW19" s="250"/>
      <c r="EX19" s="250"/>
      <c r="EY19" s="250"/>
      <c r="EZ19" s="250"/>
      <c r="FA19" s="250"/>
      <c r="FB19" s="250"/>
      <c r="FC19" s="250"/>
      <c r="FD19" s="250"/>
      <c r="FE19" s="250"/>
      <c r="FF19" s="250"/>
      <c r="FG19" s="250"/>
      <c r="FH19" s="250"/>
      <c r="FI19" s="250"/>
      <c r="FJ19" s="250"/>
      <c r="FK19" s="250"/>
      <c r="FL19" s="250"/>
      <c r="FM19" s="250"/>
      <c r="FN19" s="250"/>
      <c r="FO19" s="250"/>
      <c r="FP19" s="250"/>
      <c r="FQ19" s="250"/>
      <c r="FR19" s="250"/>
      <c r="FS19" s="250"/>
      <c r="FT19" s="250"/>
      <c r="FU19" s="250"/>
      <c r="FV19" s="250"/>
      <c r="FW19" s="250"/>
      <c r="FX19" s="250"/>
      <c r="FY19" s="250"/>
      <c r="FZ19" s="250"/>
      <c r="GA19" s="250"/>
      <c r="GB19" s="250"/>
      <c r="GC19" s="250"/>
      <c r="GD19" s="250"/>
      <c r="GE19" s="250"/>
      <c r="GF19" s="250"/>
      <c r="GG19" s="250"/>
      <c r="GH19" s="250"/>
      <c r="GI19" s="250"/>
      <c r="GJ19" s="250"/>
      <c r="GK19" s="250"/>
      <c r="GL19" s="250"/>
      <c r="GM19" s="250"/>
      <c r="GN19" s="250"/>
      <c r="GO19" s="250"/>
      <c r="GP19" s="250"/>
      <c r="GQ19" s="250"/>
      <c r="GR19" s="250"/>
      <c r="GS19" s="250"/>
      <c r="GT19" s="250"/>
      <c r="GU19" s="250"/>
      <c r="GV19" s="250"/>
      <c r="GW19" s="250"/>
      <c r="GX19" s="250"/>
      <c r="GY19" s="250"/>
      <c r="GZ19" s="250"/>
      <c r="HA19" s="250"/>
      <c r="HB19" s="250"/>
      <c r="HC19" s="250"/>
      <c r="HD19" s="250"/>
      <c r="HE19" s="250"/>
      <c r="HF19" s="250"/>
      <c r="HG19" s="250"/>
      <c r="HH19" s="250"/>
      <c r="HI19" s="250"/>
      <c r="HJ19" s="250"/>
      <c r="HK19" s="250"/>
      <c r="HL19" s="250"/>
      <c r="HM19" s="250"/>
      <c r="HN19" s="250"/>
      <c r="HO19" s="250"/>
      <c r="HP19" s="250"/>
      <c r="HQ19" s="250"/>
      <c r="HR19" s="250"/>
      <c r="HS19" s="250"/>
      <c r="HT19" s="250"/>
      <c r="HU19" s="250"/>
      <c r="HV19" s="250"/>
      <c r="HW19" s="250"/>
      <c r="HX19" s="250"/>
      <c r="HY19" s="250"/>
      <c r="HZ19" s="250"/>
      <c r="IA19" s="250"/>
      <c r="IB19" s="250"/>
      <c r="IC19" s="250"/>
      <c r="ID19" s="250"/>
      <c r="IE19" s="250"/>
      <c r="IF19" s="250"/>
      <c r="IG19" s="250"/>
      <c r="IH19" s="250"/>
      <c r="II19" s="250"/>
      <c r="IJ19" s="250"/>
      <c r="IK19" s="250"/>
      <c r="IL19" s="250"/>
      <c r="IM19" s="250"/>
      <c r="IN19" s="250"/>
      <c r="IO19" s="250"/>
      <c r="IP19" s="250"/>
      <c r="IQ19" s="250"/>
      <c r="IR19" s="250"/>
      <c r="IS19" s="250"/>
      <c r="IT19" s="250"/>
      <c r="IU19" s="250"/>
      <c r="IV19" s="250"/>
    </row>
    <row r="20" spans="1:256" ht="13.5" thickBot="1">
      <c r="A20" s="261"/>
      <c r="B20" s="262"/>
      <c r="C20" s="263"/>
      <c r="D20" s="264"/>
      <c r="E20" s="264">
        <v>4113</v>
      </c>
      <c r="F20" s="265" t="s">
        <v>88</v>
      </c>
      <c r="G20" s="96" t="s">
        <v>89</v>
      </c>
      <c r="H20" s="266">
        <v>0</v>
      </c>
      <c r="I20" s="267">
        <v>146851</v>
      </c>
      <c r="J20" s="267"/>
      <c r="K20" s="268">
        <f>I20+J20</f>
        <v>146851</v>
      </c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250"/>
      <c r="AG20" s="250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250"/>
      <c r="BK20" s="250"/>
      <c r="BL20" s="250"/>
      <c r="BM20" s="250"/>
      <c r="BN20" s="250"/>
      <c r="BO20" s="250"/>
      <c r="BP20" s="250"/>
      <c r="BQ20" s="250"/>
      <c r="BR20" s="250"/>
      <c r="BS20" s="250"/>
      <c r="BT20" s="250"/>
      <c r="BU20" s="250"/>
      <c r="BV20" s="250"/>
      <c r="BW20" s="250"/>
      <c r="BX20" s="250"/>
      <c r="BY20" s="250"/>
      <c r="BZ20" s="250"/>
      <c r="CA20" s="250"/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0"/>
      <c r="CN20" s="250"/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0"/>
      <c r="DA20" s="250"/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0"/>
      <c r="DN20" s="250"/>
      <c r="DO20" s="250"/>
      <c r="DP20" s="250"/>
      <c r="DQ20" s="250"/>
      <c r="DR20" s="250"/>
      <c r="DS20" s="250"/>
      <c r="DT20" s="250"/>
      <c r="DU20" s="250"/>
      <c r="DV20" s="250"/>
      <c r="DW20" s="250"/>
      <c r="DX20" s="250"/>
      <c r="DY20" s="250"/>
      <c r="DZ20" s="250"/>
      <c r="EA20" s="250"/>
      <c r="EB20" s="250"/>
      <c r="EC20" s="250"/>
      <c r="ED20" s="250"/>
      <c r="EE20" s="250"/>
      <c r="EF20" s="250"/>
      <c r="EG20" s="250"/>
      <c r="EH20" s="250"/>
      <c r="EI20" s="250"/>
      <c r="EJ20" s="250"/>
      <c r="EK20" s="250"/>
      <c r="EL20" s="250"/>
      <c r="EM20" s="250"/>
      <c r="EN20" s="250"/>
      <c r="EO20" s="250"/>
      <c r="EP20" s="250"/>
      <c r="EQ20" s="250"/>
      <c r="ER20" s="250"/>
      <c r="ES20" s="250"/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50"/>
      <c r="FH20" s="250"/>
      <c r="FI20" s="250"/>
      <c r="FJ20" s="250"/>
      <c r="FK20" s="250"/>
      <c r="FL20" s="250"/>
      <c r="FM20" s="250"/>
      <c r="FN20" s="250"/>
      <c r="FO20" s="250"/>
      <c r="FP20" s="250"/>
      <c r="FQ20" s="250"/>
      <c r="FR20" s="250"/>
      <c r="FS20" s="250"/>
      <c r="FT20" s="250"/>
      <c r="FU20" s="250"/>
      <c r="FV20" s="250"/>
      <c r="FW20" s="250"/>
      <c r="FX20" s="250"/>
      <c r="FY20" s="250"/>
      <c r="FZ20" s="250"/>
      <c r="GA20" s="250"/>
      <c r="GB20" s="250"/>
      <c r="GC20" s="250"/>
      <c r="GD20" s="250"/>
      <c r="GE20" s="250"/>
      <c r="GF20" s="250"/>
      <c r="GG20" s="250"/>
      <c r="GH20" s="250"/>
      <c r="GI20" s="250"/>
      <c r="GJ20" s="250"/>
      <c r="GK20" s="250"/>
      <c r="GL20" s="250"/>
      <c r="GM20" s="250"/>
      <c r="GN20" s="250"/>
      <c r="GO20" s="250"/>
      <c r="GP20" s="250"/>
      <c r="GQ20" s="250"/>
      <c r="GR20" s="250"/>
      <c r="GS20" s="250"/>
      <c r="GT20" s="250"/>
      <c r="GU20" s="250"/>
      <c r="GV20" s="250"/>
      <c r="GW20" s="250"/>
      <c r="GX20" s="250"/>
      <c r="GY20" s="250"/>
      <c r="GZ20" s="250"/>
      <c r="HA20" s="250"/>
      <c r="HB20" s="250"/>
      <c r="HC20" s="250"/>
      <c r="HD20" s="250"/>
      <c r="HE20" s="250"/>
      <c r="HF20" s="250"/>
      <c r="HG20" s="250"/>
      <c r="HH20" s="250"/>
      <c r="HI20" s="250"/>
      <c r="HJ20" s="250"/>
      <c r="HK20" s="250"/>
      <c r="HL20" s="250"/>
      <c r="HM20" s="250"/>
      <c r="HN20" s="250"/>
      <c r="HO20" s="250"/>
      <c r="HP20" s="250"/>
      <c r="HQ20" s="250"/>
      <c r="HR20" s="250"/>
      <c r="HS20" s="250"/>
      <c r="HT20" s="250"/>
      <c r="HU20" s="250"/>
      <c r="HV20" s="250"/>
      <c r="HW20" s="250"/>
      <c r="HX20" s="250"/>
      <c r="HY20" s="250"/>
      <c r="HZ20" s="250"/>
      <c r="IA20" s="250"/>
      <c r="IB20" s="250"/>
      <c r="IC20" s="250"/>
      <c r="ID20" s="250"/>
      <c r="IE20" s="250"/>
      <c r="IF20" s="250"/>
      <c r="IG20" s="250"/>
      <c r="IH20" s="250"/>
      <c r="II20" s="250"/>
      <c r="IJ20" s="250"/>
      <c r="IK20" s="250"/>
      <c r="IL20" s="250"/>
      <c r="IM20" s="250"/>
      <c r="IN20" s="250"/>
      <c r="IO20" s="250"/>
      <c r="IP20" s="250"/>
      <c r="IQ20" s="250"/>
      <c r="IR20" s="250"/>
      <c r="IS20" s="250"/>
      <c r="IT20" s="250"/>
      <c r="IU20" s="250"/>
      <c r="IV20" s="250"/>
    </row>
    <row r="21" spans="1:256" ht="13.5" thickBot="1">
      <c r="A21" s="99" t="s">
        <v>74</v>
      </c>
      <c r="B21" s="65" t="s">
        <v>75</v>
      </c>
      <c r="C21" s="66" t="s">
        <v>3</v>
      </c>
      <c r="D21" s="44" t="s">
        <v>3</v>
      </c>
      <c r="E21" s="68">
        <v>4121</v>
      </c>
      <c r="F21" s="48"/>
      <c r="G21" s="97" t="s">
        <v>90</v>
      </c>
      <c r="H21" s="98">
        <v>24770</v>
      </c>
      <c r="I21" s="269">
        <v>24770</v>
      </c>
      <c r="J21" s="369"/>
      <c r="K21" s="8">
        <f>I21+J21</f>
        <v>24770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</row>
    <row r="37" ht="12.75" customHeight="1"/>
  </sheetData>
  <sheetProtection/>
  <mergeCells count="12">
    <mergeCell ref="E5:E6"/>
    <mergeCell ref="F5:F6"/>
    <mergeCell ref="G5:G6"/>
    <mergeCell ref="H5:H6"/>
    <mergeCell ref="I5:I6"/>
    <mergeCell ref="J5:K5"/>
    <mergeCell ref="A1:K1"/>
    <mergeCell ref="A3:K3"/>
    <mergeCell ref="A5:A6"/>
    <mergeCell ref="B5:B6"/>
    <mergeCell ref="C5:C6"/>
    <mergeCell ref="D5:D6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3.140625" style="101" customWidth="1"/>
    <col min="2" max="2" width="6.140625" style="101" bestFit="1" customWidth="1"/>
    <col min="3" max="4" width="4.7109375" style="101" customWidth="1"/>
    <col min="5" max="5" width="4.421875" style="101" bestFit="1" customWidth="1"/>
    <col min="6" max="6" width="38.7109375" style="101" customWidth="1"/>
    <col min="7" max="7" width="7.8515625" style="163" bestFit="1" customWidth="1"/>
    <col min="8" max="9" width="7.7109375" style="101" customWidth="1"/>
    <col min="10" max="16384" width="9.140625" style="101" customWidth="1"/>
  </cols>
  <sheetData>
    <row r="1" spans="1:10" ht="17.25">
      <c r="A1" s="172" t="s">
        <v>191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2.75">
      <c r="A2" s="102"/>
      <c r="B2" s="102"/>
      <c r="C2" s="102"/>
      <c r="D2" s="102"/>
      <c r="E2" s="102"/>
      <c r="F2" s="102"/>
      <c r="G2" s="102"/>
      <c r="H2" s="103"/>
      <c r="I2" s="103"/>
      <c r="J2" s="103"/>
    </row>
    <row r="3" spans="1:10" ht="15">
      <c r="A3" s="173" t="s">
        <v>91</v>
      </c>
      <c r="B3" s="173"/>
      <c r="C3" s="173"/>
      <c r="D3" s="173"/>
      <c r="E3" s="173"/>
      <c r="F3" s="173"/>
      <c r="G3" s="173"/>
      <c r="H3" s="173"/>
      <c r="I3" s="173"/>
      <c r="J3" s="173"/>
    </row>
    <row r="4" spans="1:10" ht="12.75">
      <c r="A4" s="102"/>
      <c r="B4" s="102"/>
      <c r="C4" s="102"/>
      <c r="D4" s="102"/>
      <c r="E4" s="102"/>
      <c r="F4" s="102"/>
      <c r="G4" s="102"/>
      <c r="H4" s="103"/>
      <c r="I4" s="103"/>
      <c r="J4" s="103"/>
    </row>
    <row r="5" spans="1:10" ht="15">
      <c r="A5" s="173" t="s">
        <v>92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0" ht="13.5" thickBot="1">
      <c r="A6" s="103"/>
      <c r="B6" s="103"/>
      <c r="C6" s="103"/>
      <c r="D6" s="103"/>
      <c r="E6" s="103"/>
      <c r="F6" s="103"/>
      <c r="G6" s="104"/>
      <c r="H6" s="103"/>
      <c r="I6" s="103"/>
      <c r="J6" s="104" t="s">
        <v>59</v>
      </c>
    </row>
    <row r="7" spans="1:10" s="112" customFormat="1" ht="21" thickBot="1">
      <c r="A7" s="105" t="s">
        <v>4</v>
      </c>
      <c r="B7" s="174" t="s">
        <v>6</v>
      </c>
      <c r="C7" s="175"/>
      <c r="D7" s="107" t="s">
        <v>7</v>
      </c>
      <c r="E7" s="106" t="s">
        <v>8</v>
      </c>
      <c r="F7" s="108" t="s">
        <v>93</v>
      </c>
      <c r="G7" s="109" t="s">
        <v>118</v>
      </c>
      <c r="H7" s="110" t="s">
        <v>119</v>
      </c>
      <c r="I7" s="110" t="s">
        <v>192</v>
      </c>
      <c r="J7" s="111" t="s">
        <v>120</v>
      </c>
    </row>
    <row r="8" spans="1:10" ht="13.5" customHeight="1" thickBot="1">
      <c r="A8" s="113" t="s">
        <v>5</v>
      </c>
      <c r="B8" s="176" t="s">
        <v>3</v>
      </c>
      <c r="C8" s="177"/>
      <c r="D8" s="115" t="s">
        <v>3</v>
      </c>
      <c r="E8" s="114" t="s">
        <v>3</v>
      </c>
      <c r="F8" s="116" t="s">
        <v>94</v>
      </c>
      <c r="G8" s="117">
        <f>G9</f>
        <v>11500</v>
      </c>
      <c r="H8" s="117">
        <f>H9</f>
        <v>11500</v>
      </c>
      <c r="I8" s="117">
        <f>I9</f>
        <v>162</v>
      </c>
      <c r="J8" s="118">
        <f>J9</f>
        <v>11662</v>
      </c>
    </row>
    <row r="9" spans="1:10" s="127" customFormat="1" ht="12.75">
      <c r="A9" s="119" t="s">
        <v>75</v>
      </c>
      <c r="B9" s="120" t="s">
        <v>3</v>
      </c>
      <c r="C9" s="121" t="s">
        <v>3</v>
      </c>
      <c r="D9" s="122" t="s">
        <v>3</v>
      </c>
      <c r="E9" s="123" t="s">
        <v>3</v>
      </c>
      <c r="F9" s="124" t="s">
        <v>95</v>
      </c>
      <c r="G9" s="125">
        <f>G10+G15+G17+G19+G22+G27</f>
        <v>11500</v>
      </c>
      <c r="H9" s="125">
        <f>H10+H15+H17+H19+H22+H27</f>
        <v>11500</v>
      </c>
      <c r="I9" s="125">
        <f>I10+I15+I17+I19+I22+I27</f>
        <v>162</v>
      </c>
      <c r="J9" s="126">
        <f>J10+J15+J17+J19+J22+J27</f>
        <v>11662</v>
      </c>
    </row>
    <row r="10" spans="1:10" s="136" customFormat="1" ht="12.75">
      <c r="A10" s="128" t="s">
        <v>80</v>
      </c>
      <c r="B10" s="129" t="s">
        <v>96</v>
      </c>
      <c r="C10" s="130" t="s">
        <v>97</v>
      </c>
      <c r="D10" s="131" t="s">
        <v>3</v>
      </c>
      <c r="E10" s="132" t="s">
        <v>3</v>
      </c>
      <c r="F10" s="133" t="s">
        <v>98</v>
      </c>
      <c r="G10" s="134">
        <f>SUM(G11:G14)</f>
        <v>100</v>
      </c>
      <c r="H10" s="134">
        <f>SUM(H11:H14)</f>
        <v>100</v>
      </c>
      <c r="I10" s="134">
        <f>SUM(I11:I14)</f>
        <v>0</v>
      </c>
      <c r="J10" s="135">
        <f>SUM(J11:J14)</f>
        <v>100</v>
      </c>
    </row>
    <row r="11" spans="1:10" ht="12.75">
      <c r="A11" s="137"/>
      <c r="B11" s="138"/>
      <c r="C11" s="139"/>
      <c r="D11" s="372">
        <v>6172</v>
      </c>
      <c r="E11" s="140">
        <v>5139</v>
      </c>
      <c r="F11" s="141" t="s">
        <v>99</v>
      </c>
      <c r="G11" s="142">
        <v>10</v>
      </c>
      <c r="H11" s="142">
        <v>10</v>
      </c>
      <c r="I11" s="142"/>
      <c r="J11" s="143">
        <f aca="true" t="shared" si="0" ref="J11:J28">H11+I11</f>
        <v>10</v>
      </c>
    </row>
    <row r="12" spans="1:10" ht="12.75">
      <c r="A12" s="137"/>
      <c r="B12" s="138"/>
      <c r="C12" s="139"/>
      <c r="D12" s="373">
        <v>6172</v>
      </c>
      <c r="E12" s="140">
        <v>5166</v>
      </c>
      <c r="F12" s="144" t="s">
        <v>100</v>
      </c>
      <c r="G12" s="145">
        <v>35</v>
      </c>
      <c r="H12" s="145">
        <v>35</v>
      </c>
      <c r="I12" s="145"/>
      <c r="J12" s="146">
        <f t="shared" si="0"/>
        <v>35</v>
      </c>
    </row>
    <row r="13" spans="1:10" ht="12.75">
      <c r="A13" s="137"/>
      <c r="B13" s="138"/>
      <c r="C13" s="139"/>
      <c r="D13" s="372">
        <v>6172</v>
      </c>
      <c r="E13" s="140">
        <v>5169</v>
      </c>
      <c r="F13" s="144" t="s">
        <v>101</v>
      </c>
      <c r="G13" s="142">
        <v>35</v>
      </c>
      <c r="H13" s="142">
        <v>35</v>
      </c>
      <c r="I13" s="142"/>
      <c r="J13" s="143">
        <f t="shared" si="0"/>
        <v>35</v>
      </c>
    </row>
    <row r="14" spans="1:10" ht="12.75">
      <c r="A14" s="137"/>
      <c r="B14" s="138"/>
      <c r="C14" s="139"/>
      <c r="D14" s="372">
        <v>6172</v>
      </c>
      <c r="E14" s="147">
        <v>5175</v>
      </c>
      <c r="F14" s="144" t="s">
        <v>102</v>
      </c>
      <c r="G14" s="142">
        <v>20</v>
      </c>
      <c r="H14" s="142">
        <v>20</v>
      </c>
      <c r="I14" s="142"/>
      <c r="J14" s="143">
        <f t="shared" si="0"/>
        <v>20</v>
      </c>
    </row>
    <row r="15" spans="1:10" ht="12.75">
      <c r="A15" s="148" t="s">
        <v>80</v>
      </c>
      <c r="B15" s="129" t="s">
        <v>103</v>
      </c>
      <c r="C15" s="149" t="s">
        <v>97</v>
      </c>
      <c r="D15" s="374" t="s">
        <v>3</v>
      </c>
      <c r="E15" s="132" t="s">
        <v>3</v>
      </c>
      <c r="F15" s="133" t="s">
        <v>104</v>
      </c>
      <c r="G15" s="134">
        <f>G16</f>
        <v>500</v>
      </c>
      <c r="H15" s="134">
        <f>H16</f>
        <v>500</v>
      </c>
      <c r="I15" s="134">
        <f>I16</f>
        <v>0</v>
      </c>
      <c r="J15" s="135">
        <f>J16</f>
        <v>500</v>
      </c>
    </row>
    <row r="16" spans="1:10" ht="12.75">
      <c r="A16" s="137"/>
      <c r="B16" s="138"/>
      <c r="C16" s="139"/>
      <c r="D16" s="373">
        <v>6172</v>
      </c>
      <c r="E16" s="140">
        <v>5166</v>
      </c>
      <c r="F16" s="144" t="s">
        <v>100</v>
      </c>
      <c r="G16" s="145">
        <v>500</v>
      </c>
      <c r="H16" s="145">
        <v>500</v>
      </c>
      <c r="I16" s="145"/>
      <c r="J16" s="146">
        <f t="shared" si="0"/>
        <v>500</v>
      </c>
    </row>
    <row r="17" spans="1:10" ht="12.75">
      <c r="A17" s="148" t="s">
        <v>80</v>
      </c>
      <c r="B17" s="129" t="s">
        <v>105</v>
      </c>
      <c r="C17" s="149" t="s">
        <v>97</v>
      </c>
      <c r="D17" s="374" t="s">
        <v>3</v>
      </c>
      <c r="E17" s="132" t="s">
        <v>3</v>
      </c>
      <c r="F17" s="133" t="s">
        <v>106</v>
      </c>
      <c r="G17" s="134">
        <f>G18</f>
        <v>300</v>
      </c>
      <c r="H17" s="134">
        <f>H18</f>
        <v>300</v>
      </c>
      <c r="I17" s="134">
        <f>I18</f>
        <v>0</v>
      </c>
      <c r="J17" s="135">
        <f>J18</f>
        <v>300</v>
      </c>
    </row>
    <row r="18" spans="1:10" ht="12.75">
      <c r="A18" s="137"/>
      <c r="B18" s="138"/>
      <c r="C18" s="139"/>
      <c r="D18" s="373">
        <v>6172</v>
      </c>
      <c r="E18" s="140">
        <v>5166</v>
      </c>
      <c r="F18" s="144" t="s">
        <v>100</v>
      </c>
      <c r="G18" s="145">
        <v>300</v>
      </c>
      <c r="H18" s="145">
        <v>300</v>
      </c>
      <c r="I18" s="145"/>
      <c r="J18" s="146">
        <f t="shared" si="0"/>
        <v>300</v>
      </c>
    </row>
    <row r="19" spans="1:10" s="136" customFormat="1" ht="12.75">
      <c r="A19" s="148" t="s">
        <v>80</v>
      </c>
      <c r="B19" s="150" t="s">
        <v>107</v>
      </c>
      <c r="C19" s="149" t="s">
        <v>97</v>
      </c>
      <c r="D19" s="374" t="s">
        <v>3</v>
      </c>
      <c r="E19" s="132" t="s">
        <v>3</v>
      </c>
      <c r="F19" s="133" t="s">
        <v>108</v>
      </c>
      <c r="G19" s="151">
        <f>SUM(G20:G21)</f>
        <v>10200</v>
      </c>
      <c r="H19" s="151">
        <f>SUM(H20:H21)</f>
        <v>10200</v>
      </c>
      <c r="I19" s="151">
        <f>SUM(I20:I21)</f>
        <v>162</v>
      </c>
      <c r="J19" s="152">
        <f>SUM(J20:J21)</f>
        <v>10362</v>
      </c>
    </row>
    <row r="20" spans="1:10" ht="12.75">
      <c r="A20" s="137"/>
      <c r="B20" s="138"/>
      <c r="C20" s="139"/>
      <c r="D20" s="372">
        <v>6172</v>
      </c>
      <c r="E20" s="140">
        <v>5139</v>
      </c>
      <c r="F20" s="141" t="s">
        <v>99</v>
      </c>
      <c r="G20" s="142">
        <v>200</v>
      </c>
      <c r="H20" s="142">
        <v>200</v>
      </c>
      <c r="I20" s="142"/>
      <c r="J20" s="143">
        <f t="shared" si="0"/>
        <v>200</v>
      </c>
    </row>
    <row r="21" spans="1:10" ht="12.75">
      <c r="A21" s="137"/>
      <c r="B21" s="138"/>
      <c r="C21" s="139"/>
      <c r="D21" s="372">
        <v>6399</v>
      </c>
      <c r="E21" s="147">
        <v>5362</v>
      </c>
      <c r="F21" s="144" t="s">
        <v>109</v>
      </c>
      <c r="G21" s="142">
        <v>10000</v>
      </c>
      <c r="H21" s="142">
        <v>10000</v>
      </c>
      <c r="I21" s="142">
        <f>'příjmy OD'!J17*0.04</f>
        <v>162</v>
      </c>
      <c r="J21" s="143">
        <f t="shared" si="0"/>
        <v>10162</v>
      </c>
    </row>
    <row r="22" spans="1:10" s="136" customFormat="1" ht="12.75">
      <c r="A22" s="148" t="s">
        <v>80</v>
      </c>
      <c r="B22" s="150" t="s">
        <v>110</v>
      </c>
      <c r="C22" s="149" t="s">
        <v>97</v>
      </c>
      <c r="D22" s="374" t="s">
        <v>3</v>
      </c>
      <c r="E22" s="132" t="s">
        <v>3</v>
      </c>
      <c r="F22" s="133" t="s">
        <v>111</v>
      </c>
      <c r="G22" s="151">
        <f>SUM(G23:G26)</f>
        <v>100</v>
      </c>
      <c r="H22" s="151">
        <f>SUM(H23:H26)</f>
        <v>100</v>
      </c>
      <c r="I22" s="151">
        <f>SUM(I23:I26)</f>
        <v>0</v>
      </c>
      <c r="J22" s="152">
        <f>SUM(J23:J26)</f>
        <v>100</v>
      </c>
    </row>
    <row r="23" spans="1:10" ht="12.75">
      <c r="A23" s="137"/>
      <c r="B23" s="138"/>
      <c r="C23" s="139"/>
      <c r="D23" s="372">
        <v>6172</v>
      </c>
      <c r="E23" s="140">
        <v>5139</v>
      </c>
      <c r="F23" s="141" t="s">
        <v>99</v>
      </c>
      <c r="G23" s="142">
        <v>20</v>
      </c>
      <c r="H23" s="142">
        <v>20</v>
      </c>
      <c r="I23" s="142"/>
      <c r="J23" s="143">
        <f>H23+I23</f>
        <v>20</v>
      </c>
    </row>
    <row r="24" spans="1:10" ht="12.75">
      <c r="A24" s="137"/>
      <c r="B24" s="138"/>
      <c r="C24" s="139"/>
      <c r="D24" s="372">
        <v>6172</v>
      </c>
      <c r="E24" s="140">
        <v>5164</v>
      </c>
      <c r="F24" s="141" t="s">
        <v>112</v>
      </c>
      <c r="G24" s="142">
        <v>10</v>
      </c>
      <c r="H24" s="142">
        <v>10</v>
      </c>
      <c r="I24" s="142"/>
      <c r="J24" s="143">
        <f>H24+I24</f>
        <v>10</v>
      </c>
    </row>
    <row r="25" spans="1:10" ht="12.75">
      <c r="A25" s="137"/>
      <c r="B25" s="138"/>
      <c r="C25" s="139"/>
      <c r="D25" s="372">
        <v>6172</v>
      </c>
      <c r="E25" s="140">
        <v>5169</v>
      </c>
      <c r="F25" s="141" t="s">
        <v>113</v>
      </c>
      <c r="G25" s="142">
        <v>50</v>
      </c>
      <c r="H25" s="142">
        <v>50</v>
      </c>
      <c r="I25" s="142"/>
      <c r="J25" s="143">
        <f t="shared" si="0"/>
        <v>50</v>
      </c>
    </row>
    <row r="26" spans="1:10" ht="12.75">
      <c r="A26" s="137"/>
      <c r="B26" s="138"/>
      <c r="C26" s="139"/>
      <c r="D26" s="372">
        <v>6172</v>
      </c>
      <c r="E26" s="140">
        <v>5175</v>
      </c>
      <c r="F26" s="141" t="s">
        <v>102</v>
      </c>
      <c r="G26" s="142">
        <v>20</v>
      </c>
      <c r="H26" s="142">
        <v>20</v>
      </c>
      <c r="I26" s="142"/>
      <c r="J26" s="143">
        <f t="shared" si="0"/>
        <v>20</v>
      </c>
    </row>
    <row r="27" spans="1:10" s="136" customFormat="1" ht="12.75">
      <c r="A27" s="153" t="s">
        <v>80</v>
      </c>
      <c r="B27" s="150" t="s">
        <v>114</v>
      </c>
      <c r="C27" s="149" t="s">
        <v>97</v>
      </c>
      <c r="D27" s="375" t="s">
        <v>3</v>
      </c>
      <c r="E27" s="154" t="s">
        <v>3</v>
      </c>
      <c r="F27" s="155" t="s">
        <v>115</v>
      </c>
      <c r="G27" s="134">
        <f>SUM(G28:G28)</f>
        <v>300</v>
      </c>
      <c r="H27" s="134">
        <f>SUM(H28:H28)</f>
        <v>300</v>
      </c>
      <c r="I27" s="134">
        <f>SUM(I28:I28)</f>
        <v>0</v>
      </c>
      <c r="J27" s="135">
        <f>SUM(J28:J28)</f>
        <v>300</v>
      </c>
    </row>
    <row r="28" spans="1:10" ht="13.5" thickBot="1">
      <c r="A28" s="156"/>
      <c r="B28" s="157"/>
      <c r="C28" s="158"/>
      <c r="D28" s="376">
        <v>6310</v>
      </c>
      <c r="E28" s="159">
        <v>5163</v>
      </c>
      <c r="F28" s="160" t="s">
        <v>116</v>
      </c>
      <c r="G28" s="161">
        <v>300</v>
      </c>
      <c r="H28" s="161">
        <v>300</v>
      </c>
      <c r="I28" s="161"/>
      <c r="J28" s="162">
        <f t="shared" si="0"/>
        <v>300</v>
      </c>
    </row>
    <row r="29" spans="1:10" ht="12.75">
      <c r="A29" s="102"/>
      <c r="B29" s="102"/>
      <c r="C29" s="102"/>
      <c r="D29" s="102"/>
      <c r="E29" s="102"/>
      <c r="F29" s="102"/>
      <c r="G29" s="102"/>
      <c r="H29" s="103"/>
      <c r="I29" s="103"/>
      <c r="J29" s="103"/>
    </row>
  </sheetData>
  <sheetProtection/>
  <mergeCells count="5">
    <mergeCell ref="A1:J1"/>
    <mergeCell ref="A3:J3"/>
    <mergeCell ref="A5:J5"/>
    <mergeCell ref="B7:C7"/>
    <mergeCell ref="B8:C8"/>
  </mergeCells>
  <printOptions horizontalCentered="1"/>
  <pageMargins left="0.1968503937007874" right="0.1968503937007874" top="0.7874015748031497" bottom="0.7874015748031497" header="0.31496062992125984" footer="0.31496062992125984"/>
  <pageSetup horizontalDpi="600" verticalDpi="600" orientation="portrait" paperSize="9" r:id="rId1"/>
  <headerFooter>
    <oddHeader>&amp;R&amp;F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73"/>
  <sheetViews>
    <sheetView tabSelected="1" zoomScalePageLayoutView="0"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50" sqref="F50"/>
    </sheetView>
  </sheetViews>
  <sheetFormatPr defaultColWidth="9.140625" defaultRowHeight="12.75"/>
  <cols>
    <col min="1" max="2" width="3.8515625" style="1" customWidth="1"/>
    <col min="3" max="3" width="9.57421875" style="1" bestFit="1" customWidth="1"/>
    <col min="4" max="4" width="5.57421875" style="1" customWidth="1"/>
    <col min="5" max="5" width="6.421875" style="1" customWidth="1"/>
    <col min="6" max="6" width="41.28125" style="1" customWidth="1"/>
    <col min="7" max="8" width="9.140625" style="1" customWidth="1"/>
    <col min="9" max="9" width="9.57421875" style="1" bestFit="1" customWidth="1"/>
    <col min="10" max="16384" width="9.140625" style="1" customWidth="1"/>
  </cols>
  <sheetData>
    <row r="1" spans="1:10" ht="17.25" customHeight="1">
      <c r="A1" s="178" t="s">
        <v>130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4"/>
    </row>
    <row r="3" spans="1:10" ht="16.5" customHeight="1">
      <c r="A3" s="179" t="s">
        <v>131</v>
      </c>
      <c r="B3" s="179"/>
      <c r="C3" s="179"/>
      <c r="D3" s="179"/>
      <c r="E3" s="179"/>
      <c r="F3" s="179"/>
      <c r="G3" s="179"/>
      <c r="H3" s="179"/>
      <c r="I3" s="179"/>
      <c r="J3" s="179"/>
    </row>
    <row r="4" spans="1:10" ht="12" customHeight="1" thickBot="1">
      <c r="A4" s="5"/>
      <c r="B4" s="5"/>
      <c r="C4" s="5"/>
      <c r="D4" s="5"/>
      <c r="E4" s="5"/>
      <c r="F4" s="5"/>
      <c r="G4" s="5"/>
      <c r="H4" s="5"/>
      <c r="I4" s="5"/>
      <c r="J4" s="6" t="s">
        <v>59</v>
      </c>
    </row>
    <row r="5" spans="1:10" ht="12.75" customHeight="1" thickBot="1">
      <c r="A5" s="270" t="s">
        <v>132</v>
      </c>
      <c r="B5" s="271" t="s">
        <v>4</v>
      </c>
      <c r="C5" s="272" t="s">
        <v>6</v>
      </c>
      <c r="D5" s="272" t="s">
        <v>7</v>
      </c>
      <c r="E5" s="272" t="s">
        <v>8</v>
      </c>
      <c r="F5" s="273" t="s">
        <v>133</v>
      </c>
      <c r="G5" s="180" t="s">
        <v>118</v>
      </c>
      <c r="H5" s="182" t="s">
        <v>119</v>
      </c>
      <c r="I5" s="184" t="s">
        <v>193</v>
      </c>
      <c r="J5" s="185"/>
    </row>
    <row r="6" spans="1:10" ht="12.75" customHeight="1" thickBot="1">
      <c r="A6" s="274"/>
      <c r="B6" s="275"/>
      <c r="C6" s="276"/>
      <c r="D6" s="276"/>
      <c r="E6" s="276"/>
      <c r="F6" s="277"/>
      <c r="G6" s="181"/>
      <c r="H6" s="183"/>
      <c r="I6" s="10" t="s">
        <v>26</v>
      </c>
      <c r="J6" s="11" t="s">
        <v>120</v>
      </c>
    </row>
    <row r="7" spans="1:10" ht="12.75" customHeight="1" thickBot="1">
      <c r="A7" s="186" t="s">
        <v>60</v>
      </c>
      <c r="B7" s="278" t="s">
        <v>5</v>
      </c>
      <c r="C7" s="279" t="s">
        <v>6</v>
      </c>
      <c r="D7" s="279" t="s">
        <v>7</v>
      </c>
      <c r="E7" s="279" t="s">
        <v>8</v>
      </c>
      <c r="F7" s="280" t="s">
        <v>134</v>
      </c>
      <c r="G7" s="281">
        <f>G8+G30+G48+G64+G67</f>
        <v>518202.06</v>
      </c>
      <c r="H7" s="281">
        <f>H8+H30+H48+H64+H67</f>
        <v>526177.83262</v>
      </c>
      <c r="I7" s="281">
        <f>I8+I30+I48+I64+I67</f>
        <v>3888</v>
      </c>
      <c r="J7" s="282">
        <f>J8+J30+J48+J64+J67</f>
        <v>530065.8326199999</v>
      </c>
    </row>
    <row r="8" spans="1:10" ht="12.75" customHeight="1" thickBot="1">
      <c r="A8" s="187"/>
      <c r="B8" s="283" t="s">
        <v>75</v>
      </c>
      <c r="C8" s="284" t="s">
        <v>3</v>
      </c>
      <c r="D8" s="285" t="s">
        <v>3</v>
      </c>
      <c r="E8" s="285" t="s">
        <v>3</v>
      </c>
      <c r="F8" s="286" t="s">
        <v>135</v>
      </c>
      <c r="G8" s="287">
        <f>G9+G15+G18+G22+G24+G27</f>
        <v>1445</v>
      </c>
      <c r="H8" s="287">
        <f>H9+H15+H18+H22+H24+H27</f>
        <v>2306.817</v>
      </c>
      <c r="I8" s="287">
        <f>I9+I15+I18+I22+I24+I27</f>
        <v>552.4</v>
      </c>
      <c r="J8" s="288">
        <f>J9+J15+J18+J22+J24+J27</f>
        <v>2859.217</v>
      </c>
    </row>
    <row r="9" spans="1:10" ht="12.75" customHeight="1">
      <c r="A9" s="187"/>
      <c r="B9" s="289" t="s">
        <v>80</v>
      </c>
      <c r="C9" s="290" t="s">
        <v>136</v>
      </c>
      <c r="D9" s="291">
        <v>2229</v>
      </c>
      <c r="E9" s="291" t="s">
        <v>3</v>
      </c>
      <c r="F9" s="292" t="s">
        <v>137</v>
      </c>
      <c r="G9" s="293">
        <f>SUM(G10:G14)</f>
        <v>1015</v>
      </c>
      <c r="H9" s="294">
        <f>SUM(H10:H14)</f>
        <v>1666.8010000000002</v>
      </c>
      <c r="I9" s="339">
        <f>SUM(I10:I14)</f>
        <v>0</v>
      </c>
      <c r="J9" s="293">
        <f>SUM(J10:J14)</f>
        <v>1666.8010000000002</v>
      </c>
    </row>
    <row r="10" spans="1:10" ht="12.75" customHeight="1">
      <c r="A10" s="187"/>
      <c r="B10" s="296"/>
      <c r="C10" s="297"/>
      <c r="D10" s="298"/>
      <c r="E10" s="299">
        <v>5139</v>
      </c>
      <c r="F10" s="300" t="s">
        <v>99</v>
      </c>
      <c r="G10" s="9">
        <v>50</v>
      </c>
      <c r="H10" s="382">
        <v>50</v>
      </c>
      <c r="I10" s="377"/>
      <c r="J10" s="12">
        <f aca="true" t="shared" si="0" ref="J10:J20">H10+I10</f>
        <v>50</v>
      </c>
    </row>
    <row r="11" spans="1:10" ht="12.75" customHeight="1">
      <c r="A11" s="187"/>
      <c r="B11" s="296"/>
      <c r="C11" s="297"/>
      <c r="D11" s="298"/>
      <c r="E11" s="299">
        <v>5164</v>
      </c>
      <c r="F11" s="300" t="s">
        <v>112</v>
      </c>
      <c r="G11" s="382">
        <v>0</v>
      </c>
      <c r="H11" s="382">
        <v>50</v>
      </c>
      <c r="I11" s="377"/>
      <c r="J11" s="12">
        <f t="shared" si="0"/>
        <v>50</v>
      </c>
    </row>
    <row r="12" spans="1:10" ht="12.75" customHeight="1">
      <c r="A12" s="187"/>
      <c r="B12" s="296"/>
      <c r="C12" s="297"/>
      <c r="D12" s="298"/>
      <c r="E12" s="301">
        <v>5166</v>
      </c>
      <c r="F12" s="300" t="s">
        <v>100</v>
      </c>
      <c r="G12" s="9">
        <v>300</v>
      </c>
      <c r="H12" s="382">
        <f>300+99.22+160</f>
        <v>559.22</v>
      </c>
      <c r="I12" s="377"/>
      <c r="J12" s="12">
        <f t="shared" si="0"/>
        <v>559.22</v>
      </c>
    </row>
    <row r="13" spans="1:10" ht="12.75" customHeight="1">
      <c r="A13" s="187"/>
      <c r="B13" s="296"/>
      <c r="C13" s="297"/>
      <c r="D13" s="298"/>
      <c r="E13" s="299">
        <v>5168</v>
      </c>
      <c r="F13" s="302" t="s">
        <v>194</v>
      </c>
      <c r="G13" s="382">
        <v>0</v>
      </c>
      <c r="H13" s="382">
        <v>40</v>
      </c>
      <c r="I13" s="377"/>
      <c r="J13" s="12">
        <f t="shared" si="0"/>
        <v>40</v>
      </c>
    </row>
    <row r="14" spans="1:10" ht="12.75" customHeight="1">
      <c r="A14" s="187"/>
      <c r="B14" s="296"/>
      <c r="C14" s="297"/>
      <c r="D14" s="298"/>
      <c r="E14" s="301">
        <v>5169</v>
      </c>
      <c r="F14" s="302" t="s">
        <v>113</v>
      </c>
      <c r="G14" s="9">
        <v>665</v>
      </c>
      <c r="H14" s="382">
        <f>665+652.581-350</f>
        <v>967.5810000000001</v>
      </c>
      <c r="I14" s="377"/>
      <c r="J14" s="12">
        <f t="shared" si="0"/>
        <v>967.5810000000001</v>
      </c>
    </row>
    <row r="15" spans="1:10" ht="12.75" customHeight="1">
      <c r="A15" s="187"/>
      <c r="B15" s="303" t="s">
        <v>80</v>
      </c>
      <c r="C15" s="304" t="s">
        <v>138</v>
      </c>
      <c r="D15" s="305">
        <v>2229</v>
      </c>
      <c r="E15" s="305" t="s">
        <v>3</v>
      </c>
      <c r="F15" s="306" t="s">
        <v>139</v>
      </c>
      <c r="G15" s="307">
        <f>SUM(G16:G17)</f>
        <v>50</v>
      </c>
      <c r="H15" s="308">
        <f>SUM(H16:H17)</f>
        <v>50</v>
      </c>
      <c r="I15" s="309">
        <f>SUM(I16:I17)</f>
        <v>0</v>
      </c>
      <c r="J15" s="307">
        <f>SUM(J16:J17)</f>
        <v>50</v>
      </c>
    </row>
    <row r="16" spans="1:10" ht="12.75" customHeight="1">
      <c r="A16" s="187"/>
      <c r="B16" s="310"/>
      <c r="C16" s="311"/>
      <c r="D16" s="299"/>
      <c r="E16" s="299">
        <v>5167</v>
      </c>
      <c r="F16" s="312" t="s">
        <v>140</v>
      </c>
      <c r="G16" s="9">
        <v>5</v>
      </c>
      <c r="H16" s="64">
        <v>5</v>
      </c>
      <c r="I16" s="313"/>
      <c r="J16" s="12">
        <f t="shared" si="0"/>
        <v>5</v>
      </c>
    </row>
    <row r="17" spans="1:10" ht="12.75" customHeight="1">
      <c r="A17" s="187"/>
      <c r="B17" s="303"/>
      <c r="C17" s="304"/>
      <c r="D17" s="305"/>
      <c r="E17" s="299">
        <v>5169</v>
      </c>
      <c r="F17" s="302" t="s">
        <v>113</v>
      </c>
      <c r="G17" s="9">
        <v>45</v>
      </c>
      <c r="H17" s="64">
        <v>45</v>
      </c>
      <c r="I17" s="313"/>
      <c r="J17" s="12">
        <f t="shared" si="0"/>
        <v>45</v>
      </c>
    </row>
    <row r="18" spans="1:10" ht="12.75" customHeight="1">
      <c r="A18" s="187"/>
      <c r="B18" s="314" t="s">
        <v>80</v>
      </c>
      <c r="C18" s="304" t="s">
        <v>141</v>
      </c>
      <c r="D18" s="305">
        <v>2219</v>
      </c>
      <c r="E18" s="305" t="s">
        <v>3</v>
      </c>
      <c r="F18" s="306" t="s">
        <v>142</v>
      </c>
      <c r="G18" s="307">
        <f>SUM(G19:G21)</f>
        <v>100</v>
      </c>
      <c r="H18" s="307">
        <f>SUM(H19:H21)</f>
        <v>210.016</v>
      </c>
      <c r="I18" s="307">
        <f>SUM(I19:I21)</f>
        <v>0</v>
      </c>
      <c r="J18" s="307">
        <f>SUM(J19:J21)</f>
        <v>210.016</v>
      </c>
    </row>
    <row r="19" spans="1:10" ht="12.75" customHeight="1">
      <c r="A19" s="187"/>
      <c r="B19" s="315"/>
      <c r="C19" s="316"/>
      <c r="D19" s="305"/>
      <c r="E19" s="299">
        <v>5137</v>
      </c>
      <c r="F19" s="302" t="s">
        <v>143</v>
      </c>
      <c r="G19" s="9">
        <v>0</v>
      </c>
      <c r="H19" s="313">
        <v>19.965</v>
      </c>
      <c r="I19" s="313"/>
      <c r="J19" s="12">
        <f t="shared" si="0"/>
        <v>19.965</v>
      </c>
    </row>
    <row r="20" spans="1:10" ht="12.75" customHeight="1">
      <c r="A20" s="187"/>
      <c r="B20" s="315"/>
      <c r="C20" s="316"/>
      <c r="D20" s="305"/>
      <c r="E20" s="301">
        <v>5166</v>
      </c>
      <c r="F20" s="300" t="s">
        <v>100</v>
      </c>
      <c r="G20" s="9">
        <v>0</v>
      </c>
      <c r="H20" s="313">
        <v>50</v>
      </c>
      <c r="I20" s="313"/>
      <c r="J20" s="12">
        <f t="shared" si="0"/>
        <v>50</v>
      </c>
    </row>
    <row r="21" spans="1:10" ht="12.75" customHeight="1">
      <c r="A21" s="187"/>
      <c r="B21" s="315"/>
      <c r="C21" s="316"/>
      <c r="D21" s="305"/>
      <c r="E21" s="298">
        <v>5169</v>
      </c>
      <c r="F21" s="317" t="s">
        <v>113</v>
      </c>
      <c r="G21" s="9">
        <v>100</v>
      </c>
      <c r="H21" s="313">
        <f>100+40.051</f>
        <v>140.051</v>
      </c>
      <c r="I21" s="313"/>
      <c r="J21" s="12">
        <f>H21+I21</f>
        <v>140.051</v>
      </c>
    </row>
    <row r="22" spans="1:10" ht="12.75" customHeight="1">
      <c r="A22" s="187"/>
      <c r="B22" s="314" t="s">
        <v>80</v>
      </c>
      <c r="C22" s="304" t="s">
        <v>144</v>
      </c>
      <c r="D22" s="305">
        <v>2229</v>
      </c>
      <c r="E22" s="305" t="s">
        <v>3</v>
      </c>
      <c r="F22" s="306" t="s">
        <v>145</v>
      </c>
      <c r="G22" s="307">
        <f>SUM(G23:G23)</f>
        <v>200</v>
      </c>
      <c r="H22" s="308">
        <f>SUM(H23:H23)</f>
        <v>300</v>
      </c>
      <c r="I22" s="309">
        <f>SUM(I23:I23)</f>
        <v>552.4</v>
      </c>
      <c r="J22" s="307">
        <f>SUM(J23:J23)</f>
        <v>852.4</v>
      </c>
    </row>
    <row r="23" spans="1:10" ht="12.75" customHeight="1">
      <c r="A23" s="187"/>
      <c r="B23" s="315"/>
      <c r="C23" s="316"/>
      <c r="D23" s="305"/>
      <c r="E23" s="318">
        <v>5909</v>
      </c>
      <c r="F23" s="319" t="s">
        <v>146</v>
      </c>
      <c r="G23" s="9">
        <v>200</v>
      </c>
      <c r="H23" s="313">
        <f>200+100</f>
        <v>300</v>
      </c>
      <c r="I23" s="313">
        <v>552.4</v>
      </c>
      <c r="J23" s="12">
        <f>H23+I23</f>
        <v>852.4</v>
      </c>
    </row>
    <row r="24" spans="1:10" ht="12.75" customHeight="1">
      <c r="A24" s="187"/>
      <c r="B24" s="314" t="s">
        <v>80</v>
      </c>
      <c r="C24" s="304" t="s">
        <v>147</v>
      </c>
      <c r="D24" s="305">
        <v>2299</v>
      </c>
      <c r="E24" s="305" t="s">
        <v>3</v>
      </c>
      <c r="F24" s="306" t="s">
        <v>148</v>
      </c>
      <c r="G24" s="307">
        <f>SUM(G25:G26)</f>
        <v>70</v>
      </c>
      <c r="H24" s="308">
        <f>SUM(H25:H26)</f>
        <v>70</v>
      </c>
      <c r="I24" s="309">
        <f>SUM(I25:I26)</f>
        <v>0</v>
      </c>
      <c r="J24" s="307">
        <f>SUM(J25:J26)</f>
        <v>70</v>
      </c>
    </row>
    <row r="25" spans="1:10" ht="12.75" customHeight="1">
      <c r="A25" s="187"/>
      <c r="B25" s="320"/>
      <c r="C25" s="321"/>
      <c r="D25" s="299"/>
      <c r="E25" s="299">
        <v>5168</v>
      </c>
      <c r="F25" s="300" t="s">
        <v>194</v>
      </c>
      <c r="G25" s="313">
        <v>0</v>
      </c>
      <c r="H25" s="313">
        <v>70</v>
      </c>
      <c r="I25" s="313"/>
      <c r="J25" s="12">
        <f>H25+I25</f>
        <v>70</v>
      </c>
    </row>
    <row r="26" spans="1:10" ht="12.75" customHeight="1">
      <c r="A26" s="187"/>
      <c r="B26" s="320"/>
      <c r="C26" s="321"/>
      <c r="D26" s="299"/>
      <c r="E26" s="301">
        <v>5169</v>
      </c>
      <c r="F26" s="300" t="s">
        <v>113</v>
      </c>
      <c r="G26" s="76">
        <v>70</v>
      </c>
      <c r="H26" s="313">
        <v>0</v>
      </c>
      <c r="I26" s="313"/>
      <c r="J26" s="12">
        <f>H26+I26</f>
        <v>0</v>
      </c>
    </row>
    <row r="27" spans="1:10" ht="12.75" customHeight="1">
      <c r="A27" s="187"/>
      <c r="B27" s="314" t="s">
        <v>80</v>
      </c>
      <c r="C27" s="304" t="s">
        <v>149</v>
      </c>
      <c r="D27" s="305">
        <v>2291</v>
      </c>
      <c r="E27" s="305" t="s">
        <v>3</v>
      </c>
      <c r="F27" s="306" t="s">
        <v>150</v>
      </c>
      <c r="G27" s="307">
        <f>SUM(G28:G29)</f>
        <v>10</v>
      </c>
      <c r="H27" s="308">
        <f>SUM(H28:H29)</f>
        <v>10</v>
      </c>
      <c r="I27" s="309">
        <f>SUM(I28:I29)</f>
        <v>0</v>
      </c>
      <c r="J27" s="307">
        <f>SUM(J28:J29)</f>
        <v>10</v>
      </c>
    </row>
    <row r="28" spans="1:10" ht="12.75" customHeight="1">
      <c r="A28" s="187"/>
      <c r="B28" s="315"/>
      <c r="C28" s="316"/>
      <c r="D28" s="322"/>
      <c r="E28" s="299">
        <v>5169</v>
      </c>
      <c r="F28" s="300" t="s">
        <v>101</v>
      </c>
      <c r="G28" s="76">
        <v>5</v>
      </c>
      <c r="H28" s="323">
        <v>5</v>
      </c>
      <c r="I28" s="324"/>
      <c r="J28" s="12">
        <f>H28+I28</f>
        <v>5</v>
      </c>
    </row>
    <row r="29" spans="1:10" ht="12.75" customHeight="1" thickBot="1">
      <c r="A29" s="187"/>
      <c r="B29" s="82"/>
      <c r="C29" s="325"/>
      <c r="D29" s="326"/>
      <c r="E29" s="326">
        <v>5175</v>
      </c>
      <c r="F29" s="327" t="s">
        <v>102</v>
      </c>
      <c r="G29" s="7">
        <v>5</v>
      </c>
      <c r="H29" s="81">
        <v>5</v>
      </c>
      <c r="I29" s="100"/>
      <c r="J29" s="8">
        <f>H29+I29</f>
        <v>5</v>
      </c>
    </row>
    <row r="30" spans="1:10" ht="12.75" customHeight="1" thickBot="1">
      <c r="A30" s="187"/>
      <c r="B30" s="328" t="s">
        <v>75</v>
      </c>
      <c r="C30" s="284" t="s">
        <v>3</v>
      </c>
      <c r="D30" s="285" t="s">
        <v>3</v>
      </c>
      <c r="E30" s="285" t="s">
        <v>3</v>
      </c>
      <c r="F30" s="286" t="s">
        <v>151</v>
      </c>
      <c r="G30" s="287">
        <f>G31+G38+G40</f>
        <v>2187.06</v>
      </c>
      <c r="H30" s="287">
        <f>H31+H38+H40</f>
        <v>2467.10808</v>
      </c>
      <c r="I30" s="287">
        <f>I31+I38+I40</f>
        <v>0</v>
      </c>
      <c r="J30" s="288">
        <f>J31+J38+J40</f>
        <v>2467.10808</v>
      </c>
    </row>
    <row r="31" spans="1:10" ht="12.75" customHeight="1">
      <c r="A31" s="187"/>
      <c r="B31" s="329" t="s">
        <v>80</v>
      </c>
      <c r="C31" s="290" t="s">
        <v>152</v>
      </c>
      <c r="D31" s="291">
        <v>2223</v>
      </c>
      <c r="E31" s="291" t="s">
        <v>3</v>
      </c>
      <c r="F31" s="292" t="s">
        <v>153</v>
      </c>
      <c r="G31" s="293">
        <f>SUM(G32:G37)</f>
        <v>962.06</v>
      </c>
      <c r="H31" s="294">
        <f>SUM(H32:H37)</f>
        <v>1086.57208</v>
      </c>
      <c r="I31" s="339">
        <f>SUM(I32:I37)</f>
        <v>0</v>
      </c>
      <c r="J31" s="293">
        <f>SUM(J32:J37)</f>
        <v>1086.57208</v>
      </c>
    </row>
    <row r="32" spans="1:10" s="333" customFormat="1" ht="12.75" customHeight="1">
      <c r="A32" s="187"/>
      <c r="B32" s="330"/>
      <c r="C32" s="331"/>
      <c r="D32" s="332"/>
      <c r="E32" s="298">
        <v>5021</v>
      </c>
      <c r="F32" s="317" t="s">
        <v>154</v>
      </c>
      <c r="G32" s="9">
        <v>4.6</v>
      </c>
      <c r="H32" s="383">
        <v>4.6</v>
      </c>
      <c r="I32" s="378"/>
      <c r="J32" s="12">
        <f aca="true" t="shared" si="1" ref="J32:J37">H32+I32</f>
        <v>4.6</v>
      </c>
    </row>
    <row r="33" spans="1:10" s="335" customFormat="1" ht="12.75" customHeight="1">
      <c r="A33" s="187"/>
      <c r="B33" s="334"/>
      <c r="C33" s="321"/>
      <c r="D33" s="322"/>
      <c r="E33" s="299">
        <v>5031</v>
      </c>
      <c r="F33" s="300" t="s">
        <v>155</v>
      </c>
      <c r="G33" s="9">
        <v>1</v>
      </c>
      <c r="H33" s="384">
        <v>1</v>
      </c>
      <c r="I33" s="379"/>
      <c r="J33" s="12">
        <f t="shared" si="1"/>
        <v>1</v>
      </c>
    </row>
    <row r="34" spans="1:10" s="335" customFormat="1" ht="12.75" customHeight="1">
      <c r="A34" s="187"/>
      <c r="B34" s="310"/>
      <c r="C34" s="311"/>
      <c r="D34" s="299"/>
      <c r="E34" s="299">
        <v>5032</v>
      </c>
      <c r="F34" s="300" t="s">
        <v>156</v>
      </c>
      <c r="G34" s="9">
        <v>0.46</v>
      </c>
      <c r="H34" s="384">
        <v>0.46</v>
      </c>
      <c r="I34" s="337"/>
      <c r="J34" s="12">
        <f t="shared" si="1"/>
        <v>0.46</v>
      </c>
    </row>
    <row r="35" spans="1:10" s="335" customFormat="1" ht="12.75" customHeight="1">
      <c r="A35" s="187"/>
      <c r="B35" s="336"/>
      <c r="C35" s="311"/>
      <c r="D35" s="299"/>
      <c r="E35" s="299">
        <v>5139</v>
      </c>
      <c r="F35" s="300" t="s">
        <v>99</v>
      </c>
      <c r="G35" s="9">
        <v>61</v>
      </c>
      <c r="H35" s="384">
        <v>61</v>
      </c>
      <c r="I35" s="337"/>
      <c r="J35" s="12">
        <f t="shared" si="1"/>
        <v>61</v>
      </c>
    </row>
    <row r="36" spans="1:10" s="335" customFormat="1" ht="12.75" customHeight="1">
      <c r="A36" s="187"/>
      <c r="B36" s="336"/>
      <c r="C36" s="311"/>
      <c r="D36" s="299"/>
      <c r="E36" s="299">
        <v>5169</v>
      </c>
      <c r="F36" s="302" t="s">
        <v>113</v>
      </c>
      <c r="G36" s="9">
        <v>880</v>
      </c>
      <c r="H36" s="384">
        <f>880+124.51208</f>
        <v>1004.51208</v>
      </c>
      <c r="I36" s="337"/>
      <c r="J36" s="12">
        <f t="shared" si="1"/>
        <v>1004.51208</v>
      </c>
    </row>
    <row r="37" spans="1:10" s="335" customFormat="1" ht="12.75" customHeight="1">
      <c r="A37" s="187"/>
      <c r="B37" s="336"/>
      <c r="C37" s="311"/>
      <c r="D37" s="299"/>
      <c r="E37" s="299">
        <v>5175</v>
      </c>
      <c r="F37" s="302" t="s">
        <v>102</v>
      </c>
      <c r="G37" s="9">
        <v>15</v>
      </c>
      <c r="H37" s="384">
        <v>15</v>
      </c>
      <c r="I37" s="337"/>
      <c r="J37" s="12">
        <f t="shared" si="1"/>
        <v>15</v>
      </c>
    </row>
    <row r="38" spans="1:10" s="333" customFormat="1" ht="12.75" customHeight="1">
      <c r="A38" s="187"/>
      <c r="B38" s="314" t="s">
        <v>80</v>
      </c>
      <c r="C38" s="304" t="s">
        <v>157</v>
      </c>
      <c r="D38" s="305">
        <v>2223</v>
      </c>
      <c r="E38" s="305" t="s">
        <v>3</v>
      </c>
      <c r="F38" s="306" t="s">
        <v>158</v>
      </c>
      <c r="G38" s="307">
        <f>SUM(G39:G39)</f>
        <v>886</v>
      </c>
      <c r="H38" s="338">
        <f>SUM(H39:H39)</f>
        <v>1033.6</v>
      </c>
      <c r="I38" s="307">
        <f>SUM(I39:I39)</f>
        <v>0</v>
      </c>
      <c r="J38" s="307">
        <f>SUM(J39:J39)</f>
        <v>1033.6</v>
      </c>
    </row>
    <row r="39" spans="1:10" s="335" customFormat="1" ht="12.75" customHeight="1">
      <c r="A39" s="187"/>
      <c r="B39" s="336"/>
      <c r="C39" s="311"/>
      <c r="D39" s="299"/>
      <c r="E39" s="299">
        <v>5169</v>
      </c>
      <c r="F39" s="302" t="s">
        <v>113</v>
      </c>
      <c r="G39" s="9">
        <v>886</v>
      </c>
      <c r="H39" s="9">
        <f>886+147.6</f>
        <v>1033.6</v>
      </c>
      <c r="I39" s="380"/>
      <c r="J39" s="12">
        <f>H39+I39</f>
        <v>1033.6</v>
      </c>
    </row>
    <row r="40" spans="1:10" s="333" customFormat="1" ht="12.75" customHeight="1">
      <c r="A40" s="187"/>
      <c r="B40" s="314" t="s">
        <v>80</v>
      </c>
      <c r="C40" s="304" t="s">
        <v>159</v>
      </c>
      <c r="D40" s="305">
        <v>2223</v>
      </c>
      <c r="E40" s="305" t="s">
        <v>3</v>
      </c>
      <c r="F40" s="306" t="s">
        <v>160</v>
      </c>
      <c r="G40" s="307">
        <f>SUM(G41:G47)</f>
        <v>339</v>
      </c>
      <c r="H40" s="338">
        <f>SUM(H41:H47)</f>
        <v>346.93600000000004</v>
      </c>
      <c r="I40" s="307">
        <f>SUM(I41:I47)</f>
        <v>0</v>
      </c>
      <c r="J40" s="307">
        <f>SUM(J41:J47)</f>
        <v>346.93600000000004</v>
      </c>
    </row>
    <row r="41" spans="1:10" s="333" customFormat="1" ht="12.75" customHeight="1">
      <c r="A41" s="187"/>
      <c r="B41" s="336"/>
      <c r="C41" s="311"/>
      <c r="D41" s="299"/>
      <c r="E41" s="299">
        <v>5139</v>
      </c>
      <c r="F41" s="300" t="s">
        <v>99</v>
      </c>
      <c r="G41" s="9">
        <v>20</v>
      </c>
      <c r="H41" s="384">
        <v>20</v>
      </c>
      <c r="I41" s="337"/>
      <c r="J41" s="12">
        <f aca="true" t="shared" si="2" ref="J41:J47">H41+I41</f>
        <v>20</v>
      </c>
    </row>
    <row r="42" spans="1:10" s="333" customFormat="1" ht="12.75" customHeight="1">
      <c r="A42" s="187"/>
      <c r="B42" s="336"/>
      <c r="C42" s="311"/>
      <c r="D42" s="299"/>
      <c r="E42" s="299">
        <v>5151</v>
      </c>
      <c r="F42" s="300" t="s">
        <v>161</v>
      </c>
      <c r="G42" s="9">
        <v>34</v>
      </c>
      <c r="H42" s="384">
        <v>34</v>
      </c>
      <c r="I42" s="337"/>
      <c r="J42" s="12">
        <f t="shared" si="2"/>
        <v>34</v>
      </c>
    </row>
    <row r="43" spans="1:10" s="333" customFormat="1" ht="12.75" customHeight="1">
      <c r="A43" s="187"/>
      <c r="B43" s="336"/>
      <c r="C43" s="311"/>
      <c r="D43" s="299"/>
      <c r="E43" s="299">
        <v>5153</v>
      </c>
      <c r="F43" s="300" t="s">
        <v>162</v>
      </c>
      <c r="G43" s="9">
        <v>50</v>
      </c>
      <c r="H43" s="384">
        <f>50+52</f>
        <v>102</v>
      </c>
      <c r="I43" s="337"/>
      <c r="J43" s="12">
        <f t="shared" si="2"/>
        <v>102</v>
      </c>
    </row>
    <row r="44" spans="1:10" s="333" customFormat="1" ht="12.75" customHeight="1">
      <c r="A44" s="187"/>
      <c r="B44" s="336"/>
      <c r="C44" s="311"/>
      <c r="D44" s="299"/>
      <c r="E44" s="299">
        <v>5154</v>
      </c>
      <c r="F44" s="300" t="s">
        <v>163</v>
      </c>
      <c r="G44" s="9">
        <v>30</v>
      </c>
      <c r="H44" s="384">
        <v>30</v>
      </c>
      <c r="I44" s="337"/>
      <c r="J44" s="12">
        <f t="shared" si="2"/>
        <v>30</v>
      </c>
    </row>
    <row r="45" spans="1:10" s="333" customFormat="1" ht="12.75" customHeight="1">
      <c r="A45" s="187"/>
      <c r="B45" s="336"/>
      <c r="C45" s="311"/>
      <c r="D45" s="299"/>
      <c r="E45" s="299">
        <v>5162</v>
      </c>
      <c r="F45" s="300" t="s">
        <v>164</v>
      </c>
      <c r="G45" s="9">
        <v>0</v>
      </c>
      <c r="H45" s="384">
        <f>0.484+6</f>
        <v>6.484</v>
      </c>
      <c r="I45" s="337"/>
      <c r="J45" s="12">
        <f t="shared" si="2"/>
        <v>6.484</v>
      </c>
    </row>
    <row r="46" spans="1:10" s="333" customFormat="1" ht="12.75" customHeight="1">
      <c r="A46" s="187"/>
      <c r="B46" s="336"/>
      <c r="C46" s="311"/>
      <c r="D46" s="299"/>
      <c r="E46" s="299">
        <v>5169</v>
      </c>
      <c r="F46" s="300" t="s">
        <v>113</v>
      </c>
      <c r="G46" s="9">
        <v>200</v>
      </c>
      <c r="H46" s="385">
        <f>200+7.452-58</f>
        <v>149.452</v>
      </c>
      <c r="I46" s="380"/>
      <c r="J46" s="12">
        <f t="shared" si="2"/>
        <v>149.452</v>
      </c>
    </row>
    <row r="47" spans="1:10" s="333" customFormat="1" ht="12.75" customHeight="1" thickBot="1">
      <c r="A47" s="187"/>
      <c r="B47" s="336"/>
      <c r="C47" s="311"/>
      <c r="D47" s="299"/>
      <c r="E47" s="299">
        <v>5175</v>
      </c>
      <c r="F47" s="300" t="s">
        <v>102</v>
      </c>
      <c r="G47" s="9">
        <v>5</v>
      </c>
      <c r="H47" s="384">
        <v>5</v>
      </c>
      <c r="I47" s="337"/>
      <c r="J47" s="8">
        <f t="shared" si="2"/>
        <v>5</v>
      </c>
    </row>
    <row r="48" spans="1:10" ht="12.75" customHeight="1" thickBot="1">
      <c r="A48" s="187"/>
      <c r="B48" s="283" t="s">
        <v>75</v>
      </c>
      <c r="C48" s="284" t="s">
        <v>3</v>
      </c>
      <c r="D48" s="285" t="s">
        <v>3</v>
      </c>
      <c r="E48" s="285" t="s">
        <v>3</v>
      </c>
      <c r="F48" s="286" t="s">
        <v>165</v>
      </c>
      <c r="G48" s="287">
        <f>G49+G51+G53+G55+G57</f>
        <v>514570</v>
      </c>
      <c r="H48" s="287">
        <f>H49+H51+H53+H55+H57</f>
        <v>521401.337</v>
      </c>
      <c r="I48" s="287">
        <f>I49+I51+I53+I55+I57</f>
        <v>3335.6</v>
      </c>
      <c r="J48" s="288">
        <f>J49+J51+J53+J55+J57</f>
        <v>524736.9369999999</v>
      </c>
    </row>
    <row r="49" spans="1:10" ht="12.75" customHeight="1">
      <c r="A49" s="187"/>
      <c r="B49" s="289" t="s">
        <v>80</v>
      </c>
      <c r="C49" s="290" t="s">
        <v>166</v>
      </c>
      <c r="D49" s="291">
        <v>2221</v>
      </c>
      <c r="E49" s="291" t="s">
        <v>3</v>
      </c>
      <c r="F49" s="292" t="s">
        <v>196</v>
      </c>
      <c r="G49" s="293">
        <f>SUM(G50)</f>
        <v>225860</v>
      </c>
      <c r="H49" s="294">
        <f>SUM(H50)</f>
        <v>225860</v>
      </c>
      <c r="I49" s="339">
        <f>SUM(I50)</f>
        <v>3335.6</v>
      </c>
      <c r="J49" s="293">
        <f>SUM(J50)</f>
        <v>229195.6</v>
      </c>
    </row>
    <row r="50" spans="1:10" ht="12.75" customHeight="1">
      <c r="A50" s="187"/>
      <c r="B50" s="310"/>
      <c r="C50" s="311"/>
      <c r="D50" s="299"/>
      <c r="E50" s="299">
        <v>5193</v>
      </c>
      <c r="F50" s="300" t="s">
        <v>167</v>
      </c>
      <c r="G50" s="9">
        <v>225860</v>
      </c>
      <c r="H50" s="340">
        <v>225860</v>
      </c>
      <c r="I50" s="313">
        <v>3335.6</v>
      </c>
      <c r="J50" s="12">
        <f>H50+I50</f>
        <v>229195.6</v>
      </c>
    </row>
    <row r="51" spans="1:10" ht="12.75" customHeight="1">
      <c r="A51" s="187"/>
      <c r="B51" s="303" t="s">
        <v>80</v>
      </c>
      <c r="C51" s="304" t="s">
        <v>168</v>
      </c>
      <c r="D51" s="305">
        <v>2242</v>
      </c>
      <c r="E51" s="305" t="s">
        <v>3</v>
      </c>
      <c r="F51" s="341" t="s">
        <v>169</v>
      </c>
      <c r="G51" s="307">
        <f>SUM(G52:G52)</f>
        <v>267600</v>
      </c>
      <c r="H51" s="308">
        <f>SUM(H52:H52)</f>
        <v>280350</v>
      </c>
      <c r="I51" s="309">
        <f>SUM(I52:I52)</f>
        <v>0</v>
      </c>
      <c r="J51" s="307">
        <f>SUM(J52:J52)</f>
        <v>280350</v>
      </c>
    </row>
    <row r="52" spans="1:10" ht="12.75" customHeight="1">
      <c r="A52" s="187"/>
      <c r="B52" s="310"/>
      <c r="C52" s="311"/>
      <c r="D52" s="299"/>
      <c r="E52" s="299">
        <v>5193</v>
      </c>
      <c r="F52" s="300" t="s">
        <v>170</v>
      </c>
      <c r="G52" s="9">
        <v>267600</v>
      </c>
      <c r="H52" s="9">
        <f>267600+12750</f>
        <v>280350</v>
      </c>
      <c r="I52" s="313"/>
      <c r="J52" s="12">
        <f>H52+I52</f>
        <v>280350</v>
      </c>
    </row>
    <row r="53" spans="1:10" s="335" customFormat="1" ht="12.75" customHeight="1">
      <c r="A53" s="187"/>
      <c r="B53" s="303" t="s">
        <v>80</v>
      </c>
      <c r="C53" s="304" t="s">
        <v>171</v>
      </c>
      <c r="D53" s="305">
        <v>2221</v>
      </c>
      <c r="E53" s="305" t="s">
        <v>3</v>
      </c>
      <c r="F53" s="342" t="s">
        <v>172</v>
      </c>
      <c r="G53" s="307">
        <f>SUM(G54)</f>
        <v>9500</v>
      </c>
      <c r="H53" s="308">
        <f>SUM(H54)</f>
        <v>9500</v>
      </c>
      <c r="I53" s="309">
        <f>SUM(I54)</f>
        <v>0</v>
      </c>
      <c r="J53" s="307">
        <f>SUM(J54:J54)</f>
        <v>9500</v>
      </c>
    </row>
    <row r="54" spans="1:10" s="335" customFormat="1" ht="12.75" customHeight="1">
      <c r="A54" s="187"/>
      <c r="B54" s="310"/>
      <c r="C54" s="311"/>
      <c r="D54" s="299"/>
      <c r="E54" s="299">
        <v>5193</v>
      </c>
      <c r="F54" s="300" t="s">
        <v>173</v>
      </c>
      <c r="G54" s="9">
        <v>9500</v>
      </c>
      <c r="H54" s="64">
        <v>9500</v>
      </c>
      <c r="I54" s="313"/>
      <c r="J54" s="12">
        <f>H54+I54</f>
        <v>9500</v>
      </c>
    </row>
    <row r="55" spans="1:10" ht="12.75" customHeight="1">
      <c r="A55" s="187"/>
      <c r="B55" s="303" t="s">
        <v>80</v>
      </c>
      <c r="C55" s="304" t="s">
        <v>174</v>
      </c>
      <c r="D55" s="305">
        <v>2299</v>
      </c>
      <c r="E55" s="305" t="s">
        <v>3</v>
      </c>
      <c r="F55" s="306" t="s">
        <v>175</v>
      </c>
      <c r="G55" s="307">
        <f>SUM(G56:G56)</f>
        <v>10</v>
      </c>
      <c r="H55" s="308">
        <f>SUM(H56:H56)</f>
        <v>10</v>
      </c>
      <c r="I55" s="309">
        <f>SUM(I56:I56)</f>
        <v>0</v>
      </c>
      <c r="J55" s="307">
        <f>SUM(J56:J56)</f>
        <v>10</v>
      </c>
    </row>
    <row r="56" spans="1:10" ht="12.75" customHeight="1">
      <c r="A56" s="187"/>
      <c r="B56" s="334"/>
      <c r="C56" s="321"/>
      <c r="D56" s="322"/>
      <c r="E56" s="322">
        <v>5175</v>
      </c>
      <c r="F56" s="300" t="s">
        <v>102</v>
      </c>
      <c r="G56" s="9">
        <v>10</v>
      </c>
      <c r="H56" s="64">
        <v>10</v>
      </c>
      <c r="I56" s="313"/>
      <c r="J56" s="12">
        <f>H56+I56</f>
        <v>10</v>
      </c>
    </row>
    <row r="57" spans="1:10" ht="12.75" customHeight="1">
      <c r="A57" s="187"/>
      <c r="B57" s="303" t="s">
        <v>80</v>
      </c>
      <c r="C57" s="304" t="s">
        <v>176</v>
      </c>
      <c r="D57" s="305">
        <v>2299</v>
      </c>
      <c r="E57" s="305" t="s">
        <v>3</v>
      </c>
      <c r="F57" s="306" t="s">
        <v>177</v>
      </c>
      <c r="G57" s="307">
        <f>SUM(G58:G63)</f>
        <v>11600</v>
      </c>
      <c r="H57" s="308">
        <f>SUM(H58:H63)</f>
        <v>5681.3369999999995</v>
      </c>
      <c r="I57" s="309">
        <f>SUM(I58:I63)</f>
        <v>0</v>
      </c>
      <c r="J57" s="307">
        <f>SUM(J58:J63)</f>
        <v>5681.3369999999995</v>
      </c>
    </row>
    <row r="58" spans="1:10" s="335" customFormat="1" ht="12.75" customHeight="1">
      <c r="A58" s="187"/>
      <c r="B58" s="334"/>
      <c r="C58" s="321"/>
      <c r="D58" s="322"/>
      <c r="E58" s="298">
        <v>5139</v>
      </c>
      <c r="F58" s="317" t="s">
        <v>99</v>
      </c>
      <c r="G58" s="9">
        <v>90</v>
      </c>
      <c r="H58" s="382">
        <v>90</v>
      </c>
      <c r="I58" s="379"/>
      <c r="J58" s="12">
        <f>H58+I58</f>
        <v>90</v>
      </c>
    </row>
    <row r="59" spans="1:10" s="335" customFormat="1" ht="12.75" customHeight="1">
      <c r="A59" s="187"/>
      <c r="B59" s="334"/>
      <c r="C59" s="321"/>
      <c r="D59" s="299"/>
      <c r="E59" s="299">
        <v>5166</v>
      </c>
      <c r="F59" s="300" t="s">
        <v>100</v>
      </c>
      <c r="G59" s="9">
        <v>500</v>
      </c>
      <c r="H59" s="382">
        <v>500</v>
      </c>
      <c r="I59" s="379"/>
      <c r="J59" s="12">
        <f>H59+I59</f>
        <v>500</v>
      </c>
    </row>
    <row r="60" spans="1:10" s="335" customFormat="1" ht="12.75" customHeight="1">
      <c r="A60" s="187"/>
      <c r="B60" s="334"/>
      <c r="C60" s="321"/>
      <c r="D60" s="299"/>
      <c r="E60" s="299">
        <v>5168</v>
      </c>
      <c r="F60" s="300" t="s">
        <v>194</v>
      </c>
      <c r="G60" s="9">
        <v>0</v>
      </c>
      <c r="H60" s="382">
        <v>1100</v>
      </c>
      <c r="I60" s="379"/>
      <c r="J60" s="12">
        <f>H60+I60</f>
        <v>1100</v>
      </c>
    </row>
    <row r="61" spans="1:10" s="335" customFormat="1" ht="12.75" customHeight="1">
      <c r="A61" s="187"/>
      <c r="B61" s="334"/>
      <c r="C61" s="321"/>
      <c r="D61" s="299"/>
      <c r="E61" s="299">
        <v>5169</v>
      </c>
      <c r="F61" s="300" t="s">
        <v>113</v>
      </c>
      <c r="G61" s="9">
        <v>11000</v>
      </c>
      <c r="H61" s="382">
        <f>11000-6700+781.337-1101</f>
        <v>3980.3369999999995</v>
      </c>
      <c r="I61" s="379"/>
      <c r="J61" s="12">
        <f>H61+I61</f>
        <v>3980.3369999999995</v>
      </c>
    </row>
    <row r="62" spans="1:10" s="335" customFormat="1" ht="12.75" customHeight="1">
      <c r="A62" s="187"/>
      <c r="B62" s="334"/>
      <c r="C62" s="321"/>
      <c r="D62" s="322"/>
      <c r="E62" s="322">
        <v>5175</v>
      </c>
      <c r="F62" s="300" t="s">
        <v>102</v>
      </c>
      <c r="G62" s="9">
        <v>10</v>
      </c>
      <c r="H62" s="382">
        <v>10</v>
      </c>
      <c r="I62" s="379"/>
      <c r="J62" s="12">
        <f>H62+I62</f>
        <v>10</v>
      </c>
    </row>
    <row r="63" spans="1:10" s="335" customFormat="1" ht="12.75" customHeight="1" thickBot="1">
      <c r="A63" s="187"/>
      <c r="B63" s="343"/>
      <c r="C63" s="325"/>
      <c r="D63" s="326"/>
      <c r="E63" s="326">
        <v>5361</v>
      </c>
      <c r="F63" s="327" t="s">
        <v>195</v>
      </c>
      <c r="G63" s="387">
        <v>0</v>
      </c>
      <c r="H63" s="386">
        <v>1</v>
      </c>
      <c r="I63" s="381"/>
      <c r="J63" s="12">
        <f>H63+I63</f>
        <v>1</v>
      </c>
    </row>
    <row r="64" spans="1:10" ht="13.5" thickBot="1">
      <c r="A64" s="187"/>
      <c r="B64" s="344" t="s">
        <v>75</v>
      </c>
      <c r="C64" s="345" t="s">
        <v>3</v>
      </c>
      <c r="D64" s="346" t="s">
        <v>3</v>
      </c>
      <c r="E64" s="347" t="s">
        <v>3</v>
      </c>
      <c r="F64" s="348" t="s">
        <v>178</v>
      </c>
      <c r="G64" s="349">
        <f>G65</f>
        <v>0</v>
      </c>
      <c r="H64" s="349">
        <f>H65</f>
        <v>2.53824</v>
      </c>
      <c r="I64" s="349">
        <f>I65</f>
        <v>0</v>
      </c>
      <c r="J64" s="349">
        <f>J65</f>
        <v>2.53824</v>
      </c>
    </row>
    <row r="65" spans="1:10" ht="12.75">
      <c r="A65" s="187"/>
      <c r="B65" s="350" t="s">
        <v>75</v>
      </c>
      <c r="C65" s="351" t="s">
        <v>179</v>
      </c>
      <c r="D65" s="352" t="s">
        <v>3</v>
      </c>
      <c r="E65" s="352" t="s">
        <v>3</v>
      </c>
      <c r="F65" s="353" t="s">
        <v>180</v>
      </c>
      <c r="G65" s="354">
        <f>SUM(G66:G66)</f>
        <v>0</v>
      </c>
      <c r="H65" s="354">
        <f>SUM(H66:H66)</f>
        <v>2.53824</v>
      </c>
      <c r="I65" s="354">
        <f>SUM(I66:I66)</f>
        <v>0</v>
      </c>
      <c r="J65" s="354">
        <f>SUM(J66:J66)</f>
        <v>2.53824</v>
      </c>
    </row>
    <row r="66" spans="1:10" ht="13.5" thickBot="1">
      <c r="A66" s="187"/>
      <c r="B66" s="355"/>
      <c r="C66" s="356"/>
      <c r="D66" s="15">
        <v>2212</v>
      </c>
      <c r="E66" s="326">
        <v>5909</v>
      </c>
      <c r="F66" s="327" t="s">
        <v>181</v>
      </c>
      <c r="G66" s="253">
        <v>0</v>
      </c>
      <c r="H66" s="253">
        <f>2.47996+0.05828</f>
        <v>2.53824</v>
      </c>
      <c r="I66" s="253"/>
      <c r="J66" s="8">
        <f>H66+I66</f>
        <v>2.53824</v>
      </c>
    </row>
    <row r="67" spans="1:10" ht="13.5" thickBot="1">
      <c r="A67" s="187"/>
      <c r="B67" s="357" t="s">
        <v>75</v>
      </c>
      <c r="C67" s="358" t="s">
        <v>3</v>
      </c>
      <c r="D67" s="359" t="s">
        <v>3</v>
      </c>
      <c r="E67" s="359" t="s">
        <v>3</v>
      </c>
      <c r="F67" s="360" t="s">
        <v>182</v>
      </c>
      <c r="G67" s="361">
        <f>G68+G70+G72</f>
        <v>0</v>
      </c>
      <c r="H67" s="361">
        <f>H68+H70+H72</f>
        <v>0.0323</v>
      </c>
      <c r="I67" s="361">
        <f>I68+I70+I72</f>
        <v>0</v>
      </c>
      <c r="J67" s="362">
        <f>J68+J70+J72</f>
        <v>0.0323</v>
      </c>
    </row>
    <row r="68" spans="1:10" ht="12.75">
      <c r="A68" s="187"/>
      <c r="B68" s="329" t="s">
        <v>80</v>
      </c>
      <c r="C68" s="363" t="s">
        <v>183</v>
      </c>
      <c r="D68" s="364">
        <v>6402</v>
      </c>
      <c r="E68" s="364" t="s">
        <v>3</v>
      </c>
      <c r="F68" s="365" t="s">
        <v>184</v>
      </c>
      <c r="G68" s="339">
        <f>SUM(G69)</f>
        <v>0</v>
      </c>
      <c r="H68" s="295">
        <f>SUM(H69)</f>
        <v>0.0003</v>
      </c>
      <c r="I68" s="339">
        <f>SUM(I69)</f>
        <v>0</v>
      </c>
      <c r="J68" s="307">
        <f>SUM(J69:J69)</f>
        <v>0.0003</v>
      </c>
    </row>
    <row r="69" spans="1:10" ht="13.5" thickBot="1">
      <c r="A69" s="187"/>
      <c r="B69" s="82"/>
      <c r="C69" s="83"/>
      <c r="D69" s="80"/>
      <c r="E69" s="80">
        <v>5366</v>
      </c>
      <c r="F69" s="366" t="s">
        <v>185</v>
      </c>
      <c r="G69" s="7">
        <v>0</v>
      </c>
      <c r="H69" s="367">
        <v>0.0003</v>
      </c>
      <c r="I69" s="7"/>
      <c r="J69" s="53">
        <f>H69+I69</f>
        <v>0.0003</v>
      </c>
    </row>
    <row r="70" spans="1:10" ht="12.75">
      <c r="A70" s="187"/>
      <c r="B70" s="329" t="s">
        <v>80</v>
      </c>
      <c r="C70" s="363" t="s">
        <v>186</v>
      </c>
      <c r="D70" s="364">
        <v>6402</v>
      </c>
      <c r="E70" s="364" t="s">
        <v>3</v>
      </c>
      <c r="F70" s="365" t="s">
        <v>187</v>
      </c>
      <c r="G70" s="339">
        <f>SUM(G71)</f>
        <v>0</v>
      </c>
      <c r="H70" s="295">
        <f>SUM(H71)</f>
        <v>0.03</v>
      </c>
      <c r="I70" s="339">
        <f>SUM(I71)</f>
        <v>0</v>
      </c>
      <c r="J70" s="293">
        <f>SUM(J71:J71)</f>
        <v>0.03</v>
      </c>
    </row>
    <row r="71" spans="1:10" ht="13.5" thickBot="1">
      <c r="A71" s="187"/>
      <c r="B71" s="82"/>
      <c r="C71" s="83"/>
      <c r="D71" s="80"/>
      <c r="E71" s="80">
        <v>5366</v>
      </c>
      <c r="F71" s="366" t="s">
        <v>185</v>
      </c>
      <c r="G71" s="7">
        <v>0</v>
      </c>
      <c r="H71" s="367">
        <v>0.03</v>
      </c>
      <c r="I71" s="7"/>
      <c r="J71" s="8">
        <f>H71+I71</f>
        <v>0.03</v>
      </c>
    </row>
    <row r="72" spans="1:10" ht="12.75">
      <c r="A72" s="187"/>
      <c r="B72" s="329" t="s">
        <v>80</v>
      </c>
      <c r="C72" s="363" t="s">
        <v>188</v>
      </c>
      <c r="D72" s="364">
        <v>6402</v>
      </c>
      <c r="E72" s="364" t="s">
        <v>3</v>
      </c>
      <c r="F72" s="365" t="s">
        <v>189</v>
      </c>
      <c r="G72" s="339">
        <f>SUM(G73)</f>
        <v>0</v>
      </c>
      <c r="H72" s="295">
        <f>SUM(H73)</f>
        <v>0.002</v>
      </c>
      <c r="I72" s="339">
        <f>SUM(I73)</f>
        <v>0</v>
      </c>
      <c r="J72" s="368">
        <f>SUM(J73:J73)</f>
        <v>0.002</v>
      </c>
    </row>
    <row r="73" spans="1:10" ht="13.5" thickBot="1">
      <c r="A73" s="188"/>
      <c r="B73" s="82"/>
      <c r="C73" s="83"/>
      <c r="D73" s="80"/>
      <c r="E73" s="80">
        <v>5366</v>
      </c>
      <c r="F73" s="366" t="s">
        <v>185</v>
      </c>
      <c r="G73" s="7">
        <v>0</v>
      </c>
      <c r="H73" s="367">
        <v>0.002</v>
      </c>
      <c r="I73" s="7"/>
      <c r="J73" s="8">
        <f>H73+I73</f>
        <v>0.002</v>
      </c>
    </row>
  </sheetData>
  <sheetProtection/>
  <mergeCells count="12">
    <mergeCell ref="I5:J5"/>
    <mergeCell ref="A7:A73"/>
    <mergeCell ref="A1:J1"/>
    <mergeCell ref="A3:J3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9" scale="89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2014-03-19T13:38:55Z</cp:lastPrinted>
  <dcterms:created xsi:type="dcterms:W3CDTF">2006-09-25T08:49:57Z</dcterms:created>
  <dcterms:modified xsi:type="dcterms:W3CDTF">2014-03-19T14:49:20Z</dcterms:modified>
  <cp:category/>
  <cp:version/>
  <cp:contentType/>
  <cp:contentStatus/>
</cp:coreProperties>
</file>