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2306" sheetId="2" r:id="rId2"/>
  </sheets>
  <definedNames>
    <definedName name="_xlnm.Print_Titles" localSheetId="1">'92306'!$5:$6</definedName>
  </definedNames>
  <calcPr fullCalcOnLoad="1"/>
</workbook>
</file>

<file path=xl/sharedStrings.xml><?xml version="1.0" encoding="utf-8"?>
<sst xmlns="http://schemas.openxmlformats.org/spreadsheetml/2006/main" count="323" uniqueCount="156">
  <si>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</si>
  <si>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</si>
  <si>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</si>
  <si>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</si>
  <si>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</si>
  <si>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</si>
  <si>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</si>
  <si>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</si>
  <si>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</si>
  <si>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</si>
  <si>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</si>
  <si>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</si>
  <si>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</si>
  <si>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</si>
  <si>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</si>
  <si>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</si>
  <si>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</si>
  <si>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</si>
  <si>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</si>
  <si>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</si>
  <si>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</si>
  <si>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</si>
  <si>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</si>
  <si>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</si>
  <si>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</si>
  <si>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</si>
  <si>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</si>
  <si>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</si>
  <si>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</si>
  <si>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</si>
  <si>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</si>
  <si>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</si>
  <si>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</si>
  <si>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</si>
  <si>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</si>
  <si>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</si>
  <si>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</si>
  <si>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</si>
  <si>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</si>
  <si>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</si>
  <si>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</si>
  <si>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</si>
  <si>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</si>
  <si>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</si>
  <si>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</si>
  <si>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</si>
  <si>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</si>
  <si>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</si>
  <si>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</si>
  <si>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</si>
  <si>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</si>
  <si>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</si>
  <si>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</si>
  <si>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</si>
  <si>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</si>
  <si>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</si>
  <si>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</si>
  <si>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</si>
  <si>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</si>
  <si>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</si>
  <si>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</si>
  <si>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</si>
  <si>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</si>
  <si>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</si>
  <si>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</si>
  <si>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</si>
  <si>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Kap.926-dotační fond</t>
  </si>
  <si>
    <t>tis.Kč</t>
  </si>
  <si>
    <t>ÚZ</t>
  </si>
  <si>
    <t>nákup materiálu</t>
  </si>
  <si>
    <t>pohoštění</t>
  </si>
  <si>
    <t>nákup ostatních služeb</t>
  </si>
  <si>
    <t>služby peněžních ústavů</t>
  </si>
  <si>
    <t>ZDROJOVÁ  A VÝDAJOVÁ ČÁST ROZPOČTU LK 2014</t>
  </si>
  <si>
    <t>SR 2014</t>
  </si>
  <si>
    <t>UR I 2014</t>
  </si>
  <si>
    <t>UR II 2014</t>
  </si>
  <si>
    <t>1. Zapojení fondů z r. 2013</t>
  </si>
  <si>
    <t>2. Zapojení  zvl.účtů z r. 2013</t>
  </si>
  <si>
    <t>3. Zapojení výsl. hosp.2013</t>
  </si>
  <si>
    <t>Kap.917-transfery</t>
  </si>
  <si>
    <t>06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</si>
  <si>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</si>
  <si>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</si>
  <si>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</si>
  <si>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</si>
  <si>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</si>
  <si>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</si>
  <si>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</si>
  <si>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budovy, haly a stavby</t>
  </si>
  <si>
    <t>38185501</t>
  </si>
  <si>
    <t>38585505</t>
  </si>
  <si>
    <t>0650440000</t>
  </si>
  <si>
    <t>ROP - přeložka komunikace II/592 Chrastava - II.etapa</t>
  </si>
  <si>
    <t>vypořádání minulých let mezi RRRS a krajem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</si>
  <si>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</si>
  <si>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</si>
  <si>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</si>
  <si>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</si>
  <si>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</si>
  <si>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</si>
  <si>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</si>
  <si>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</si>
  <si>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</si>
  <si>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</si>
  <si>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</si>
  <si>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</si>
  <si>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</si>
  <si>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</si>
  <si>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</si>
  <si>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</si>
  <si>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</si>
  <si>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</si>
  <si>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</si>
  <si>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</si>
  <si>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</si>
  <si>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</si>
  <si>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</si>
  <si>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</si>
  <si>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</si>
  <si>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</si>
  <si>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</si>
  <si>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</si>
  <si>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</si>
  <si>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</si>
  <si>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</si>
  <si>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</si>
  <si>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</si>
  <si>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</si>
  <si>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Desná-Černá Říčka</t>
  </si>
  <si>
    <t>0650690000</t>
  </si>
  <si>
    <t>ROP 5 - Rekonstrukce silnice III/29019 Horní Polubný - Kořenov</t>
  </si>
  <si>
    <t>0650700000</t>
  </si>
  <si>
    <t>OP doprava (2014 – 2015) - rekonstrukce silnic II. a III. třídy - PD</t>
  </si>
  <si>
    <t>nespecifikované rezervy</t>
  </si>
  <si>
    <t>0650720000</t>
  </si>
  <si>
    <t>IROP (2014 - 2020) - rekonstrukce silnic II. a III. třídy</t>
  </si>
  <si>
    <t>0659000000</t>
  </si>
  <si>
    <t>Vratky úroků RRRS z předfinancování 3. výzvy ROP</t>
  </si>
  <si>
    <t>ostatní neinvestiční výdaje jinde nezařazené</t>
  </si>
  <si>
    <t>OP PS pro cíl EÚS</t>
  </si>
  <si>
    <t>0650570000</t>
  </si>
  <si>
    <t>Cíl 3 - LUBAHN</t>
  </si>
  <si>
    <t>41100000</t>
  </si>
  <si>
    <t>41117007</t>
  </si>
  <si>
    <t>41500000</t>
  </si>
  <si>
    <t>cestovné</t>
  </si>
  <si>
    <t>0650710000</t>
  </si>
  <si>
    <t>CÍL 3 – ČR-PL (2014 – 2020) - rekonstrukce silnic II. a III. třídy</t>
  </si>
  <si>
    <t>6.změna-RO č. 83/14</t>
  </si>
  <si>
    <t>0650730000</t>
  </si>
  <si>
    <t>53100000</t>
  </si>
  <si>
    <t>53190877</t>
  </si>
  <si>
    <t>53590877</t>
  </si>
  <si>
    <t>jiné investiční transfery zřízeným příspěvkovým organizacím</t>
  </si>
  <si>
    <t>OP ŽP - III/28315 Turnov - zajištění stability komunikace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</si>
</sst>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  <numFmt numFmtId="176" formatCode="000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8"/>
      <name val="Arial"/>
      <family val="2"/>
    </font>
    <font>
      <sz val="8"/>
      <name val="Arial CE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4" fontId="4" fillId="0" borderId="10" xfId="53" applyNumberFormat="1" applyFont="1" applyFill="1" applyBorder="1" applyAlignment="1">
      <alignment vertical="center"/>
      <protection/>
    </xf>
    <xf numFmtId="4" fontId="1" fillId="0" borderId="11" xfId="53" applyNumberFormat="1" applyFont="1" applyFill="1" applyBorder="1" applyAlignment="1">
      <alignment vertical="center"/>
      <protection/>
    </xf>
    <xf numFmtId="4" fontId="1" fillId="0" borderId="12" xfId="53" applyNumberFormat="1" applyFont="1" applyFill="1" applyBorder="1" applyAlignment="1">
      <alignment vertical="center"/>
      <protection/>
    </xf>
    <xf numFmtId="4" fontId="1" fillId="0" borderId="13" xfId="53" applyNumberFormat="1" applyFont="1" applyFill="1" applyBorder="1" applyAlignment="1">
      <alignment vertical="center"/>
      <protection/>
    </xf>
    <xf numFmtId="4" fontId="1" fillId="0" borderId="14" xfId="53" applyNumberFormat="1" applyFont="1" applyFill="1" applyBorder="1" applyAlignment="1">
      <alignment vertical="center"/>
      <protection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1" fillId="0" borderId="18" xfId="53" applyFont="1" applyFill="1" applyBorder="1" applyAlignment="1">
      <alignment horizontal="center" vertical="center"/>
      <protection/>
    </xf>
    <xf numFmtId="0" fontId="1" fillId="0" borderId="19" xfId="53" applyFont="1" applyFill="1" applyBorder="1" applyAlignment="1">
      <alignment horizontal="center" vertical="center"/>
      <protection/>
    </xf>
    <xf numFmtId="49" fontId="1" fillId="0" borderId="18" xfId="53" applyNumberFormat="1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4" fontId="1" fillId="0" borderId="21" xfId="53" applyNumberFormat="1" applyFont="1" applyFill="1" applyBorder="1" applyAlignment="1">
      <alignment vertical="center"/>
      <protection/>
    </xf>
    <xf numFmtId="4" fontId="1" fillId="0" borderId="22" xfId="53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28" xfId="0" applyNumberFormat="1" applyFont="1" applyBorder="1" applyAlignment="1">
      <alignment horizontal="right" vertical="center" wrapText="1"/>
    </xf>
    <xf numFmtId="4" fontId="7" fillId="0" borderId="29" xfId="0" applyNumberFormat="1" applyFont="1" applyBorder="1" applyAlignment="1">
      <alignment horizontal="right" vertical="center" wrapText="1"/>
    </xf>
    <xf numFmtId="4" fontId="7" fillId="0" borderId="30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171" fontId="8" fillId="0" borderId="16" xfId="0" applyNumberFormat="1" applyFont="1" applyFill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7" fillId="0" borderId="31" xfId="0" applyFont="1" applyBorder="1" applyAlignment="1">
      <alignment vertical="center" wrapText="1"/>
    </xf>
    <xf numFmtId="4" fontId="7" fillId="0" borderId="31" xfId="0" applyNumberFormat="1" applyFont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33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4" fontId="7" fillId="0" borderId="34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37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right" vertical="center" wrapText="1"/>
    </xf>
    <xf numFmtId="4" fontId="8" fillId="0" borderId="3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40" xfId="0" applyNumberFormat="1" applyFont="1" applyBorder="1" applyAlignment="1">
      <alignment horizontal="righ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1" fillId="0" borderId="41" xfId="53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16" xfId="53" applyFont="1" applyBorder="1" applyAlignment="1">
      <alignment horizontal="center" vertical="center"/>
      <protection/>
    </xf>
    <xf numFmtId="0" fontId="1" fillId="0" borderId="32" xfId="53" applyFont="1" applyBorder="1" applyAlignment="1">
      <alignment vertical="center"/>
      <protection/>
    </xf>
    <xf numFmtId="0" fontId="1" fillId="0" borderId="32" xfId="53" applyFont="1" applyBorder="1" applyAlignment="1">
      <alignment horizontal="center" vertical="center"/>
      <protection/>
    </xf>
    <xf numFmtId="4" fontId="1" fillId="0" borderId="31" xfId="53" applyNumberFormat="1" applyFont="1" applyFill="1" applyBorder="1" applyAlignment="1">
      <alignment vertical="center"/>
      <protection/>
    </xf>
    <xf numFmtId="0" fontId="1" fillId="0" borderId="28" xfId="53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" fillId="0" borderId="19" xfId="53" applyFont="1" applyBorder="1" applyAlignment="1">
      <alignment horizontal="center" vertical="center"/>
      <protection/>
    </xf>
    <xf numFmtId="0" fontId="1" fillId="0" borderId="42" xfId="53" applyFont="1" applyBorder="1" applyAlignment="1">
      <alignment horizontal="center" vertical="center"/>
      <protection/>
    </xf>
    <xf numFmtId="4" fontId="6" fillId="0" borderId="0" xfId="0" applyNumberFormat="1" applyFont="1" applyAlignment="1">
      <alignment vertical="center"/>
    </xf>
    <xf numFmtId="4" fontId="7" fillId="0" borderId="17" xfId="0" applyNumberFormat="1" applyFont="1" applyBorder="1" applyAlignment="1">
      <alignment horizontal="right" vertical="center" wrapText="1"/>
    </xf>
    <xf numFmtId="0" fontId="30" fillId="0" borderId="0" xfId="55" applyFont="1" applyAlignment="1">
      <alignment vertical="center"/>
      <protection/>
    </xf>
    <xf numFmtId="49" fontId="33" fillId="0" borderId="0" xfId="52" applyNumberFormat="1" applyFont="1" applyBorder="1" applyAlignment="1">
      <alignment vertical="center" textRotation="90"/>
      <protection/>
    </xf>
    <xf numFmtId="0" fontId="1" fillId="0" borderId="0" xfId="55" applyFont="1" applyFill="1" applyBorder="1" applyAlignment="1">
      <alignment horizontal="center" vertical="center"/>
      <protection/>
    </xf>
    <xf numFmtId="49" fontId="1" fillId="0" borderId="0" xfId="55" applyNumberFormat="1" applyFont="1" applyFill="1" applyBorder="1" applyAlignment="1">
      <alignment horizontal="center" vertical="center"/>
      <protection/>
    </xf>
    <xf numFmtId="176" fontId="1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left" vertical="center"/>
      <protection/>
    </xf>
    <xf numFmtId="4" fontId="1" fillId="0" borderId="0" xfId="55" applyNumberFormat="1" applyFont="1" applyFill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10" xfId="55" applyFont="1" applyBorder="1" applyAlignment="1">
      <alignment horizontal="center" vertical="center"/>
      <protection/>
    </xf>
    <xf numFmtId="0" fontId="4" fillId="0" borderId="44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4" fillId="0" borderId="26" xfId="53" applyFont="1" applyBorder="1" applyAlignment="1">
      <alignment horizontal="center" vertical="center"/>
      <protection/>
    </xf>
    <xf numFmtId="0" fontId="35" fillId="0" borderId="44" xfId="53" applyFont="1" applyBorder="1" applyAlignment="1">
      <alignment horizontal="center" vertical="center"/>
      <protection/>
    </xf>
    <xf numFmtId="49" fontId="35" fillId="0" borderId="25" xfId="53" applyNumberFormat="1" applyFont="1" applyBorder="1" applyAlignment="1">
      <alignment horizontal="center" vertical="center"/>
      <protection/>
    </xf>
    <xf numFmtId="0" fontId="35" fillId="0" borderId="25" xfId="53" applyFont="1" applyBorder="1" applyAlignment="1">
      <alignment horizontal="center" vertical="center"/>
      <protection/>
    </xf>
    <xf numFmtId="0" fontId="35" fillId="0" borderId="25" xfId="53" applyFont="1" applyBorder="1" applyAlignment="1">
      <alignment horizontal="center" vertical="center"/>
      <protection/>
    </xf>
    <xf numFmtId="49" fontId="35" fillId="0" borderId="24" xfId="53" applyNumberFormat="1" applyFont="1" applyBorder="1" applyAlignment="1">
      <alignment horizontal="center" vertical="center"/>
      <protection/>
    </xf>
    <xf numFmtId="0" fontId="36" fillId="0" borderId="26" xfId="50" applyFont="1" applyBorder="1" applyAlignment="1">
      <alignment vertical="center"/>
      <protection/>
    </xf>
    <xf numFmtId="4" fontId="35" fillId="0" borderId="23" xfId="53" applyNumberFormat="1" applyFont="1" applyFill="1" applyBorder="1" applyAlignment="1">
      <alignment vertical="center"/>
      <protection/>
    </xf>
    <xf numFmtId="4" fontId="35" fillId="0" borderId="10" xfId="53" applyNumberFormat="1" applyFont="1" applyFill="1" applyBorder="1" applyAlignment="1">
      <alignment vertical="center"/>
      <protection/>
    </xf>
    <xf numFmtId="0" fontId="31" fillId="0" borderId="45" xfId="53" applyFont="1" applyFill="1" applyBorder="1" applyAlignment="1">
      <alignment horizontal="center" vertical="center"/>
      <protection/>
    </xf>
    <xf numFmtId="49" fontId="31" fillId="0" borderId="29" xfId="53" applyNumberFormat="1" applyFont="1" applyFill="1" applyBorder="1" applyAlignment="1">
      <alignment horizontal="center" vertical="center"/>
      <protection/>
    </xf>
    <xf numFmtId="0" fontId="31" fillId="0" borderId="29" xfId="53" applyFont="1" applyFill="1" applyBorder="1" applyAlignment="1">
      <alignment horizontal="center" vertical="center"/>
      <protection/>
    </xf>
    <xf numFmtId="0" fontId="31" fillId="0" borderId="29" xfId="53" applyFont="1" applyFill="1" applyBorder="1" applyAlignment="1">
      <alignment horizontal="center" vertical="center"/>
      <protection/>
    </xf>
    <xf numFmtId="49" fontId="31" fillId="0" borderId="46" xfId="53" applyNumberFormat="1" applyFont="1" applyFill="1" applyBorder="1" applyAlignment="1">
      <alignment horizontal="center" vertical="center"/>
      <protection/>
    </xf>
    <xf numFmtId="0" fontId="34" fillId="0" borderId="30" xfId="50" applyFont="1" applyFill="1" applyBorder="1" applyAlignment="1">
      <alignment vertical="center"/>
      <protection/>
    </xf>
    <xf numFmtId="4" fontId="31" fillId="0" borderId="47" xfId="53" applyNumberFormat="1" applyFont="1" applyFill="1" applyBorder="1" applyAlignment="1">
      <alignment vertical="center"/>
      <protection/>
    </xf>
    <xf numFmtId="4" fontId="31" fillId="0" borderId="48" xfId="53" applyNumberFormat="1" applyFont="1" applyFill="1" applyBorder="1" applyAlignment="1">
      <alignment vertical="center"/>
      <protection/>
    </xf>
    <xf numFmtId="0" fontId="35" fillId="0" borderId="49" xfId="53" applyFont="1" applyFill="1" applyBorder="1" applyAlignment="1">
      <alignment horizontal="center" vertical="center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0" fontId="1" fillId="0" borderId="16" xfId="53" applyFont="1" applyFill="1" applyBorder="1" applyAlignment="1">
      <alignment horizontal="center" vertical="center"/>
      <protection/>
    </xf>
    <xf numFmtId="0" fontId="1" fillId="0" borderId="16" xfId="53" applyFont="1" applyFill="1" applyBorder="1" applyAlignment="1">
      <alignment horizontal="center" vertical="center"/>
      <protection/>
    </xf>
    <xf numFmtId="49" fontId="1" fillId="0" borderId="16" xfId="53" applyNumberFormat="1" applyFont="1" applyFill="1" applyBorder="1" applyAlignment="1">
      <alignment horizontal="center" vertical="center"/>
      <protection/>
    </xf>
    <xf numFmtId="0" fontId="1" fillId="0" borderId="16" xfId="53" applyFont="1" applyFill="1" applyBorder="1" applyAlignment="1">
      <alignment horizontal="left" vertical="center" wrapText="1"/>
      <protection/>
    </xf>
    <xf numFmtId="4" fontId="37" fillId="24" borderId="32" xfId="53" applyNumberFormat="1" applyFont="1" applyFill="1" applyBorder="1" applyAlignment="1">
      <alignment vertical="center"/>
      <protection/>
    </xf>
    <xf numFmtId="4" fontId="37" fillId="24" borderId="13" xfId="53" applyNumberFormat="1" applyFont="1" applyFill="1" applyBorder="1" applyAlignment="1">
      <alignment vertical="center"/>
      <protection/>
    </xf>
    <xf numFmtId="4" fontId="1" fillId="0" borderId="13" xfId="55" applyNumberFormat="1" applyFont="1" applyFill="1" applyBorder="1" applyAlignment="1">
      <alignment vertical="center"/>
      <protection/>
    </xf>
    <xf numFmtId="0" fontId="1" fillId="0" borderId="41" xfId="53" applyFont="1" applyFill="1" applyBorder="1" applyAlignment="1">
      <alignment horizontal="center" vertical="center"/>
      <protection/>
    </xf>
    <xf numFmtId="49" fontId="1" fillId="0" borderId="32" xfId="53" applyNumberFormat="1" applyFont="1" applyFill="1" applyBorder="1" applyAlignment="1">
      <alignment horizontal="center" vertical="center"/>
      <protection/>
    </xf>
    <xf numFmtId="0" fontId="1" fillId="0" borderId="18" xfId="53" applyFont="1" applyFill="1" applyBorder="1" applyAlignment="1">
      <alignment horizontal="center" vertical="center"/>
      <protection/>
    </xf>
    <xf numFmtId="49" fontId="1" fillId="0" borderId="50" xfId="53" applyNumberFormat="1" applyFont="1" applyFill="1" applyBorder="1" applyAlignment="1">
      <alignment horizontal="center" vertical="center"/>
      <protection/>
    </xf>
    <xf numFmtId="0" fontId="38" fillId="0" borderId="51" xfId="50" applyFont="1" applyFill="1" applyBorder="1" applyAlignment="1">
      <alignment vertical="center" wrapText="1"/>
      <protection/>
    </xf>
    <xf numFmtId="0" fontId="1" fillId="0" borderId="15" xfId="53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0" fontId="38" fillId="0" borderId="33" xfId="50" applyFont="1" applyFill="1" applyBorder="1" applyAlignment="1">
      <alignment vertical="center" wrapText="1"/>
      <protection/>
    </xf>
    <xf numFmtId="4" fontId="37" fillId="0" borderId="31" xfId="53" applyNumberFormat="1" applyFont="1" applyFill="1" applyBorder="1" applyAlignment="1">
      <alignment vertical="center"/>
      <protection/>
    </xf>
    <xf numFmtId="4" fontId="37" fillId="0" borderId="13" xfId="53" applyNumberFormat="1" applyFont="1" applyFill="1" applyBorder="1" applyAlignment="1">
      <alignment vertical="center"/>
      <protection/>
    </xf>
    <xf numFmtId="49" fontId="1" fillId="0" borderId="16" xfId="53" applyNumberFormat="1" applyFont="1" applyFill="1" applyBorder="1" applyAlignment="1">
      <alignment horizontal="center" vertical="center"/>
      <protection/>
    </xf>
    <xf numFmtId="0" fontId="1" fillId="0" borderId="32" xfId="53" applyFont="1" applyFill="1" applyBorder="1" applyAlignment="1">
      <alignment horizontal="center" vertical="center"/>
      <protection/>
    </xf>
    <xf numFmtId="49" fontId="1" fillId="0" borderId="32" xfId="53" applyNumberFormat="1" applyFont="1" applyFill="1" applyBorder="1" applyAlignment="1">
      <alignment horizontal="center" vertical="center"/>
      <protection/>
    </xf>
    <xf numFmtId="4" fontId="37" fillId="0" borderId="31" xfId="54" applyNumberFormat="1" applyFont="1" applyFill="1" applyBorder="1" applyAlignment="1">
      <alignment vertical="center"/>
      <protection/>
    </xf>
    <xf numFmtId="4" fontId="37" fillId="0" borderId="13" xfId="54" applyNumberFormat="1" applyFont="1" applyFill="1" applyBorder="1" applyAlignment="1">
      <alignment vertical="center"/>
      <protection/>
    </xf>
    <xf numFmtId="0" fontId="1" fillId="0" borderId="42" xfId="53" applyFont="1" applyFill="1" applyBorder="1" applyAlignment="1">
      <alignment horizontal="center" vertical="center"/>
      <protection/>
    </xf>
    <xf numFmtId="49" fontId="31" fillId="0" borderId="52" xfId="53" applyNumberFormat="1" applyFont="1" applyFill="1" applyBorder="1" applyAlignment="1">
      <alignment horizontal="center" vertical="center"/>
      <protection/>
    </xf>
    <xf numFmtId="0" fontId="1" fillId="0" borderId="52" xfId="53" applyFont="1" applyFill="1" applyBorder="1" applyAlignment="1">
      <alignment horizontal="center" vertical="center"/>
      <protection/>
    </xf>
    <xf numFmtId="0" fontId="1" fillId="0" borderId="52" xfId="53" applyFont="1" applyFill="1" applyBorder="1" applyAlignment="1">
      <alignment horizontal="center" vertical="center"/>
      <protection/>
    </xf>
    <xf numFmtId="49" fontId="1" fillId="0" borderId="53" xfId="53" applyNumberFormat="1" applyFont="1" applyFill="1" applyBorder="1" applyAlignment="1">
      <alignment horizontal="center" vertical="center"/>
      <protection/>
    </xf>
    <xf numFmtId="0" fontId="38" fillId="0" borderId="54" xfId="50" applyFont="1" applyFill="1" applyBorder="1" applyAlignment="1">
      <alignment vertical="center"/>
      <protection/>
    </xf>
    <xf numFmtId="4" fontId="1" fillId="0" borderId="43" xfId="53" applyNumberFormat="1" applyFont="1" applyFill="1" applyBorder="1" applyAlignment="1">
      <alignment vertical="center"/>
      <protection/>
    </xf>
    <xf numFmtId="4" fontId="1" fillId="0" borderId="27" xfId="53" applyNumberFormat="1" applyFont="1" applyFill="1" applyBorder="1" applyAlignment="1">
      <alignment vertical="center"/>
      <protection/>
    </xf>
    <xf numFmtId="4" fontId="1" fillId="0" borderId="14" xfId="55" applyNumberFormat="1" applyFont="1" applyFill="1" applyBorder="1" applyAlignment="1">
      <alignment vertical="center"/>
      <protection/>
    </xf>
    <xf numFmtId="0" fontId="1" fillId="0" borderId="55" xfId="53" applyFont="1" applyFill="1" applyBorder="1" applyAlignment="1">
      <alignment horizontal="center" vertical="center"/>
      <protection/>
    </xf>
    <xf numFmtId="49" fontId="1" fillId="0" borderId="17" xfId="53" applyNumberFormat="1" applyFont="1" applyFill="1" applyBorder="1" applyAlignment="1">
      <alignment horizontal="center" vertical="center"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1" fillId="0" borderId="28" xfId="53" applyFont="1" applyFill="1" applyBorder="1" applyAlignment="1">
      <alignment horizontal="center" vertical="center"/>
      <protection/>
    </xf>
    <xf numFmtId="49" fontId="1" fillId="0" borderId="28" xfId="53" applyNumberFormat="1" applyFont="1" applyFill="1" applyBorder="1" applyAlignment="1">
      <alignment horizontal="center" vertical="center"/>
      <protection/>
    </xf>
    <xf numFmtId="0" fontId="38" fillId="0" borderId="37" xfId="50" applyFont="1" applyFill="1" applyBorder="1" applyAlignment="1">
      <alignment vertical="center" wrapText="1"/>
      <protection/>
    </xf>
    <xf numFmtId="4" fontId="37" fillId="0" borderId="27" xfId="54" applyNumberFormat="1" applyFont="1" applyFill="1" applyBorder="1" applyAlignment="1">
      <alignment vertical="center"/>
      <protection/>
    </xf>
    <xf numFmtId="4" fontId="37" fillId="0" borderId="14" xfId="54" applyNumberFormat="1" applyFont="1" applyFill="1" applyBorder="1" applyAlignment="1">
      <alignment vertical="center"/>
      <protection/>
    </xf>
    <xf numFmtId="4" fontId="1" fillId="24" borderId="32" xfId="53" applyNumberFormat="1" applyFont="1" applyFill="1" applyBorder="1" applyAlignment="1">
      <alignment vertical="center"/>
      <protection/>
    </xf>
    <xf numFmtId="4" fontId="1" fillId="24" borderId="13" xfId="53" applyNumberFormat="1" applyFont="1" applyFill="1" applyBorder="1" applyAlignment="1">
      <alignment vertical="center"/>
      <protection/>
    </xf>
    <xf numFmtId="0" fontId="1" fillId="0" borderId="17" xfId="53" applyFont="1" applyFill="1" applyBorder="1" applyAlignment="1">
      <alignment horizontal="center" vertical="center"/>
      <protection/>
    </xf>
    <xf numFmtId="49" fontId="1" fillId="0" borderId="17" xfId="53" applyNumberFormat="1" applyFont="1" applyFill="1" applyBorder="1" applyAlignment="1">
      <alignment horizontal="center" vertical="center"/>
      <protection/>
    </xf>
    <xf numFmtId="4" fontId="37" fillId="24" borderId="31" xfId="53" applyNumberFormat="1" applyFont="1" applyFill="1" applyBorder="1" applyAlignment="1">
      <alignment vertical="center"/>
      <protection/>
    </xf>
    <xf numFmtId="4" fontId="37" fillId="0" borderId="11" xfId="54" applyNumberFormat="1" applyFont="1" applyFill="1" applyBorder="1" applyAlignment="1">
      <alignment vertical="center"/>
      <protection/>
    </xf>
    <xf numFmtId="4" fontId="1" fillId="0" borderId="11" xfId="55" applyNumberFormat="1" applyFont="1" applyFill="1" applyBorder="1" applyAlignment="1">
      <alignment vertical="center"/>
      <protection/>
    </xf>
    <xf numFmtId="0" fontId="34" fillId="0" borderId="30" xfId="50" applyFont="1" applyFill="1" applyBorder="1" applyAlignment="1">
      <alignment vertical="center" wrapText="1"/>
      <protection/>
    </xf>
    <xf numFmtId="171" fontId="37" fillId="24" borderId="13" xfId="53" applyNumberFormat="1" applyFont="1" applyFill="1" applyBorder="1" applyAlignment="1">
      <alignment vertical="center"/>
      <protection/>
    </xf>
    <xf numFmtId="49" fontId="1" fillId="0" borderId="28" xfId="53" applyNumberFormat="1" applyFont="1" applyFill="1" applyBorder="1" applyAlignment="1">
      <alignment horizontal="center" vertical="center"/>
      <protection/>
    </xf>
    <xf numFmtId="4" fontId="37" fillId="0" borderId="11" xfId="53" applyNumberFormat="1" applyFont="1" applyFill="1" applyBorder="1" applyAlignment="1">
      <alignment vertical="center"/>
      <protection/>
    </xf>
    <xf numFmtId="0" fontId="31" fillId="0" borderId="56" xfId="53" applyFont="1" applyFill="1" applyBorder="1" applyAlignment="1">
      <alignment horizontal="center" vertical="center"/>
      <protection/>
    </xf>
    <xf numFmtId="0" fontId="35" fillId="0" borderId="15" xfId="53" applyFont="1" applyFill="1" applyBorder="1" applyAlignment="1">
      <alignment horizontal="center" vertical="center"/>
      <protection/>
    </xf>
    <xf numFmtId="4" fontId="37" fillId="0" borderId="14" xfId="53" applyNumberFormat="1" applyFont="1" applyFill="1" applyBorder="1" applyAlignment="1">
      <alignment vertical="center"/>
      <protection/>
    </xf>
    <xf numFmtId="0" fontId="1" fillId="0" borderId="36" xfId="53" applyFont="1" applyFill="1" applyBorder="1" applyAlignment="1">
      <alignment horizontal="center" vertical="center"/>
      <protection/>
    </xf>
    <xf numFmtId="0" fontId="1" fillId="0" borderId="57" xfId="53" applyFont="1" applyBorder="1" applyAlignment="1">
      <alignment horizontal="center" vertical="center"/>
      <protection/>
    </xf>
    <xf numFmtId="0" fontId="1" fillId="0" borderId="58" xfId="53" applyFont="1" applyFill="1" applyBorder="1" applyAlignment="1">
      <alignment horizontal="center" vertical="center"/>
      <protection/>
    </xf>
    <xf numFmtId="49" fontId="5" fillId="0" borderId="20" xfId="53" applyNumberFormat="1" applyFont="1" applyFill="1" applyBorder="1" applyAlignment="1">
      <alignment horizontal="center" vertical="center"/>
      <protection/>
    </xf>
    <xf numFmtId="0" fontId="1" fillId="0" borderId="39" xfId="53" applyFont="1" applyFill="1" applyBorder="1" applyAlignment="1">
      <alignment horizontal="center" vertical="center"/>
      <protection/>
    </xf>
    <xf numFmtId="49" fontId="1" fillId="0" borderId="39" xfId="53" applyNumberFormat="1" applyFont="1" applyFill="1" applyBorder="1" applyAlignment="1">
      <alignment horizontal="center" vertical="center"/>
      <protection/>
    </xf>
    <xf numFmtId="0" fontId="1" fillId="0" borderId="39" xfId="53" applyFont="1" applyFill="1" applyBorder="1" applyAlignment="1">
      <alignment horizontal="left" vertical="center" wrapText="1"/>
      <protection/>
    </xf>
    <xf numFmtId="4" fontId="37" fillId="24" borderId="59" xfId="53" applyNumberFormat="1" applyFont="1" applyFill="1" applyBorder="1" applyAlignment="1">
      <alignment vertical="center"/>
      <protection/>
    </xf>
    <xf numFmtId="49" fontId="1" fillId="0" borderId="16" xfId="55" applyNumberFormat="1" applyFont="1" applyFill="1" applyBorder="1" applyAlignment="1">
      <alignment horizontal="center" vertical="center"/>
      <protection/>
    </xf>
    <xf numFmtId="0" fontId="1" fillId="0" borderId="60" xfId="53" applyFont="1" applyFill="1" applyBorder="1" applyAlignment="1">
      <alignment horizontal="center" vertical="center"/>
      <protection/>
    </xf>
    <xf numFmtId="49" fontId="5" fillId="0" borderId="52" xfId="53" applyNumberFormat="1" applyFont="1" applyFill="1" applyBorder="1" applyAlignment="1">
      <alignment horizontal="center" vertical="center"/>
      <protection/>
    </xf>
    <xf numFmtId="49" fontId="1" fillId="0" borderId="18" xfId="55" applyNumberFormat="1" applyFont="1" applyFill="1" applyBorder="1" applyAlignment="1">
      <alignment horizontal="center" vertical="center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4" fontId="37" fillId="24" borderId="11" xfId="53" applyNumberFormat="1" applyFont="1" applyFill="1" applyBorder="1" applyAlignment="1">
      <alignment vertical="center"/>
      <protection/>
    </xf>
    <xf numFmtId="4" fontId="1" fillId="0" borderId="59" xfId="55" applyNumberFormat="1" applyFont="1" applyFill="1" applyBorder="1" applyAlignment="1">
      <alignment vertical="center"/>
      <protection/>
    </xf>
    <xf numFmtId="0" fontId="31" fillId="0" borderId="56" xfId="53" applyFont="1" applyFill="1" applyBorder="1" applyAlignment="1">
      <alignment vertical="center"/>
      <protection/>
    </xf>
    <xf numFmtId="0" fontId="34" fillId="0" borderId="30" xfId="51" applyFont="1" applyFill="1" applyBorder="1" applyAlignment="1">
      <alignment vertical="center"/>
      <protection/>
    </xf>
    <xf numFmtId="0" fontId="1" fillId="0" borderId="15" xfId="53" applyFont="1" applyFill="1" applyBorder="1" applyAlignment="1">
      <alignment vertical="center"/>
      <protection/>
    </xf>
    <xf numFmtId="0" fontId="38" fillId="0" borderId="33" xfId="51" applyFont="1" applyFill="1" applyBorder="1" applyAlignment="1">
      <alignment vertical="center" wrapText="1"/>
      <protection/>
    </xf>
    <xf numFmtId="49" fontId="1" fillId="0" borderId="52" xfId="53" applyNumberFormat="1" applyFont="1" applyFill="1" applyBorder="1" applyAlignment="1">
      <alignment horizontal="center" vertical="center"/>
      <protection/>
    </xf>
    <xf numFmtId="49" fontId="1" fillId="0" borderId="53" xfId="53" applyNumberFormat="1" applyFont="1" applyFill="1" applyBorder="1" applyAlignment="1">
      <alignment horizontal="center" vertical="center"/>
      <protection/>
    </xf>
    <xf numFmtId="0" fontId="38" fillId="0" borderId="54" xfId="50" applyFont="1" applyFill="1" applyBorder="1" applyAlignment="1">
      <alignment vertical="center" wrapText="1"/>
      <protection/>
    </xf>
    <xf numFmtId="4" fontId="1" fillId="0" borderId="12" xfId="55" applyNumberFormat="1" applyFont="1" applyFill="1" applyBorder="1" applyAlignment="1">
      <alignment vertical="center"/>
      <protection/>
    </xf>
    <xf numFmtId="0" fontId="31" fillId="0" borderId="36" xfId="53" applyFont="1" applyFill="1" applyBorder="1" applyAlignment="1">
      <alignment vertical="center"/>
      <protection/>
    </xf>
    <xf numFmtId="49" fontId="31" fillId="0" borderId="17" xfId="53" applyNumberFormat="1" applyFont="1" applyFill="1" applyBorder="1" applyAlignment="1">
      <alignment horizontal="center" vertical="center"/>
      <protection/>
    </xf>
    <xf numFmtId="0" fontId="31" fillId="0" borderId="17" xfId="53" applyFont="1" applyFill="1" applyBorder="1" applyAlignment="1">
      <alignment horizontal="center" vertical="center"/>
      <protection/>
    </xf>
    <xf numFmtId="0" fontId="31" fillId="0" borderId="17" xfId="53" applyFont="1" applyFill="1" applyBorder="1" applyAlignment="1">
      <alignment horizontal="center" vertical="center"/>
      <protection/>
    </xf>
    <xf numFmtId="49" fontId="31" fillId="0" borderId="28" xfId="53" applyNumberFormat="1" applyFont="1" applyFill="1" applyBorder="1" applyAlignment="1">
      <alignment horizontal="center" vertical="center"/>
      <protection/>
    </xf>
    <xf numFmtId="0" fontId="34" fillId="0" borderId="37" xfId="51" applyFont="1" applyFill="1" applyBorder="1" applyAlignment="1">
      <alignment vertical="center"/>
      <protection/>
    </xf>
    <xf numFmtId="0" fontId="1" fillId="0" borderId="36" xfId="53" applyFont="1" applyFill="1" applyBorder="1" applyAlignment="1">
      <alignment vertical="center"/>
      <protection/>
    </xf>
    <xf numFmtId="0" fontId="38" fillId="0" borderId="37" xfId="51" applyFont="1" applyFill="1" applyBorder="1" applyAlignment="1">
      <alignment vertical="center" wrapText="1"/>
      <protection/>
    </xf>
    <xf numFmtId="49" fontId="1" fillId="0" borderId="20" xfId="53" applyNumberFormat="1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49" fontId="1" fillId="0" borderId="61" xfId="53" applyNumberFormat="1" applyFont="1" applyFill="1" applyBorder="1" applyAlignment="1">
      <alignment horizontal="center" vertical="center"/>
      <protection/>
    </xf>
    <xf numFmtId="0" fontId="38" fillId="0" borderId="40" xfId="50" applyFont="1" applyFill="1" applyBorder="1" applyAlignment="1">
      <alignment vertical="center" wrapText="1"/>
      <protection/>
    </xf>
    <xf numFmtId="4" fontId="1" fillId="0" borderId="62" xfId="55" applyNumberFormat="1" applyFont="1" applyFill="1" applyBorder="1" applyAlignment="1">
      <alignment vertical="center"/>
      <protection/>
    </xf>
    <xf numFmtId="4" fontId="0" fillId="0" borderId="0" xfId="53" applyNumberFormat="1" applyAlignment="1">
      <alignment vertical="center"/>
      <protection/>
    </xf>
    <xf numFmtId="0" fontId="1" fillId="0" borderId="60" xfId="53" applyFont="1" applyFill="1" applyBorder="1" applyAlignment="1">
      <alignment vertical="center"/>
      <protection/>
    </xf>
    <xf numFmtId="2" fontId="1" fillId="0" borderId="50" xfId="53" applyNumberFormat="1" applyFont="1" applyFill="1" applyBorder="1" applyAlignment="1">
      <alignment horizontal="left" vertical="center"/>
      <protection/>
    </xf>
    <xf numFmtId="4" fontId="31" fillId="0" borderId="14" xfId="53" applyNumberFormat="1" applyFont="1" applyFill="1" applyBorder="1" applyAlignment="1">
      <alignment vertical="center"/>
      <protection/>
    </xf>
    <xf numFmtId="0" fontId="31" fillId="0" borderId="41" xfId="53" applyFont="1" applyBorder="1" applyAlignment="1">
      <alignment horizontal="center" vertical="center"/>
      <protection/>
    </xf>
    <xf numFmtId="0" fontId="31" fillId="0" borderId="17" xfId="53" applyFont="1" applyBorder="1" applyAlignment="1">
      <alignment horizontal="center" vertical="center"/>
      <protection/>
    </xf>
    <xf numFmtId="0" fontId="31" fillId="0" borderId="17" xfId="53" applyFont="1" applyBorder="1" applyAlignment="1">
      <alignment horizontal="center" vertical="center"/>
      <protection/>
    </xf>
    <xf numFmtId="49" fontId="31" fillId="0" borderId="28" xfId="53" applyNumberFormat="1" applyFont="1" applyBorder="1" applyAlignment="1">
      <alignment horizontal="center" vertical="center"/>
      <protection/>
    </xf>
    <xf numFmtId="0" fontId="34" fillId="0" borderId="37" xfId="50" applyFont="1" applyFill="1" applyBorder="1" applyAlignment="1">
      <alignment vertical="center"/>
      <protection/>
    </xf>
    <xf numFmtId="0" fontId="1" fillId="0" borderId="18" xfId="55" applyFont="1" applyFill="1" applyBorder="1" applyAlignment="1">
      <alignment horizontal="center" vertical="center"/>
      <protection/>
    </xf>
    <xf numFmtId="0" fontId="1" fillId="0" borderId="50" xfId="55" applyFont="1" applyFill="1" applyBorder="1" applyAlignment="1">
      <alignment horizontal="center" vertical="center"/>
      <protection/>
    </xf>
    <xf numFmtId="0" fontId="1" fillId="0" borderId="51" xfId="55" applyFont="1" applyFill="1" applyBorder="1" applyAlignment="1">
      <alignment horizontal="left" vertical="center"/>
      <protection/>
    </xf>
    <xf numFmtId="0" fontId="39" fillId="0" borderId="0" xfId="55" applyFont="1" applyAlignment="1">
      <alignment vertical="center"/>
      <protection/>
    </xf>
    <xf numFmtId="0" fontId="31" fillId="0" borderId="45" xfId="53" applyFont="1" applyBorder="1" applyAlignment="1">
      <alignment horizontal="center" vertical="center"/>
      <protection/>
    </xf>
    <xf numFmtId="0" fontId="31" fillId="0" borderId="29" xfId="53" applyFont="1" applyBorder="1" applyAlignment="1">
      <alignment horizontal="center" vertical="center"/>
      <protection/>
    </xf>
    <xf numFmtId="0" fontId="31" fillId="0" borderId="29" xfId="53" applyFont="1" applyBorder="1" applyAlignment="1">
      <alignment horizontal="center" vertical="center"/>
      <protection/>
    </xf>
    <xf numFmtId="49" fontId="31" fillId="0" borderId="46" xfId="53" applyNumberFormat="1" applyFont="1" applyBorder="1" applyAlignment="1">
      <alignment horizontal="center" vertical="center"/>
      <protection/>
    </xf>
    <xf numFmtId="0" fontId="0" fillId="0" borderId="63" xfId="53" applyFont="1" applyBorder="1" applyAlignment="1">
      <alignment vertical="center"/>
      <protection/>
    </xf>
    <xf numFmtId="0" fontId="1" fillId="0" borderId="64" xfId="53" applyFont="1" applyBorder="1" applyAlignment="1">
      <alignment vertical="center"/>
      <protection/>
    </xf>
    <xf numFmtId="4" fontId="1" fillId="0" borderId="32" xfId="56" applyNumberFormat="1" applyFont="1" applyFill="1" applyBorder="1" applyAlignment="1">
      <alignment vertical="center"/>
      <protection/>
    </xf>
    <xf numFmtId="4" fontId="1" fillId="0" borderId="13" xfId="56" applyNumberFormat="1" applyFont="1" applyFill="1" applyBorder="1" applyAlignment="1">
      <alignment vertical="center"/>
      <protection/>
    </xf>
    <xf numFmtId="4" fontId="1" fillId="0" borderId="28" xfId="56" applyNumberFormat="1" applyFont="1" applyFill="1" applyBorder="1" applyAlignment="1">
      <alignment vertical="center"/>
      <protection/>
    </xf>
    <xf numFmtId="4" fontId="1" fillId="0" borderId="14" xfId="56" applyNumberFormat="1" applyFont="1" applyFill="1" applyBorder="1" applyAlignment="1">
      <alignment vertical="center"/>
      <protection/>
    </xf>
    <xf numFmtId="0" fontId="1" fillId="0" borderId="28" xfId="53" applyFont="1" applyBorder="1" applyAlignment="1">
      <alignment horizontal="center" vertical="center"/>
      <protection/>
    </xf>
    <xf numFmtId="0" fontId="1" fillId="0" borderId="33" xfId="53" applyFont="1" applyBorder="1" applyAlignment="1">
      <alignment vertical="center"/>
      <protection/>
    </xf>
    <xf numFmtId="0" fontId="0" fillId="0" borderId="65" xfId="53" applyFont="1" applyBorder="1" applyAlignment="1">
      <alignment vertical="center"/>
      <protection/>
    </xf>
    <xf numFmtId="0" fontId="1" fillId="0" borderId="50" xfId="53" applyFont="1" applyBorder="1" applyAlignment="1">
      <alignment horizontal="center" vertical="center"/>
      <protection/>
    </xf>
    <xf numFmtId="0" fontId="1" fillId="0" borderId="51" xfId="53" applyFont="1" applyBorder="1" applyAlignment="1">
      <alignment vertical="center"/>
      <protection/>
    </xf>
    <xf numFmtId="4" fontId="1" fillId="0" borderId="66" xfId="53" applyNumberFormat="1" applyFont="1" applyFill="1" applyBorder="1" applyAlignment="1">
      <alignment vertical="center"/>
      <protection/>
    </xf>
    <xf numFmtId="0" fontId="1" fillId="0" borderId="33" xfId="53" applyFont="1" applyFill="1" applyBorder="1" applyAlignment="1">
      <alignment vertical="center"/>
      <protection/>
    </xf>
    <xf numFmtId="0" fontId="1" fillId="0" borderId="51" xfId="53" applyFont="1" applyFill="1" applyBorder="1" applyAlignment="1">
      <alignment vertical="center"/>
      <protection/>
    </xf>
    <xf numFmtId="0" fontId="1" fillId="0" borderId="57" xfId="53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55" applyFont="1" applyBorder="1" applyAlignment="1">
      <alignment horizontal="center" vertical="center"/>
      <protection/>
    </xf>
    <xf numFmtId="0" fontId="4" fillId="0" borderId="52" xfId="55" applyFont="1" applyBorder="1" applyAlignment="1">
      <alignment horizontal="center" vertical="center"/>
      <protection/>
    </xf>
    <xf numFmtId="0" fontId="4" fillId="0" borderId="68" xfId="55" applyFont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1" fillId="0" borderId="69" xfId="55" applyFont="1" applyBorder="1" applyAlignment="1">
      <alignment horizontal="center" vertical="center" textRotation="90" wrapText="1"/>
      <protection/>
    </xf>
    <xf numFmtId="0" fontId="1" fillId="0" borderId="62" xfId="55" applyFont="1" applyBorder="1" applyAlignment="1">
      <alignment horizontal="center" vertical="center" textRotation="90" wrapText="1"/>
      <protection/>
    </xf>
    <xf numFmtId="0" fontId="1" fillId="0" borderId="12" xfId="55" applyFont="1" applyBorder="1" applyAlignment="1">
      <alignment horizontal="center" vertical="center" textRotation="90" wrapText="1"/>
      <protection/>
    </xf>
    <xf numFmtId="0" fontId="4" fillId="0" borderId="70" xfId="55" applyFont="1" applyBorder="1" applyAlignment="1">
      <alignment horizontal="center" vertical="center"/>
      <protection/>
    </xf>
    <xf numFmtId="0" fontId="4" fillId="0" borderId="65" xfId="55" applyFont="1" applyBorder="1" applyAlignment="1">
      <alignment horizontal="center" vertical="center"/>
      <protection/>
    </xf>
    <xf numFmtId="0" fontId="4" fillId="0" borderId="69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69" xfId="55" applyNumberFormat="1" applyFont="1" applyBorder="1" applyAlignment="1">
      <alignment horizontal="center" vertical="center"/>
      <protection/>
    </xf>
    <xf numFmtId="49" fontId="4" fillId="0" borderId="12" xfId="55" applyNumberFormat="1" applyFont="1" applyBorder="1" applyAlignment="1">
      <alignment horizontal="center" vertical="center"/>
      <protection/>
    </xf>
    <xf numFmtId="0" fontId="4" fillId="0" borderId="71" xfId="55" applyFont="1" applyBorder="1" applyAlignment="1">
      <alignment horizontal="center" vertical="center"/>
      <protection/>
    </xf>
    <xf numFmtId="0" fontId="4" fillId="0" borderId="60" xfId="55" applyFont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" xfId="49"/>
    <cellStyle name="normální_2. čtení rozpočtu 2006 - příjmy" xfId="50"/>
    <cellStyle name="normální_2. čtení rozpočtu 2006 - příjmy 2" xfId="51"/>
    <cellStyle name="normální_2. Rozpočet 2007 - tabulky" xfId="52"/>
    <cellStyle name="normální_Rozpis výdajů 03 bez PO 2" xfId="53"/>
    <cellStyle name="normální_Rozpis výdajů 03 bez PO 2 2" xfId="54"/>
    <cellStyle name="normální_Rozpis výdajů 03 bez PO 3" xfId="55"/>
    <cellStyle name="normální_Rozpis výdajů 03 bez PO_04 - OSMTVS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tabSelected="1" zoomScalePageLayoutView="0" workbookViewId="0" topLeftCell="A31">
      <selection activeCell="E25" sqref="E25"/>
    </sheetView>
  </sheetViews>
  <sheetFormatPr defaultColWidth="9.140625" defaultRowHeight="12.75"/>
  <cols>
    <col min="1" max="1" width="37.8515625" style="18" customWidth="1"/>
    <col min="2" max="2" width="7.421875" style="18" customWidth="1"/>
    <col min="3" max="4" width="12.8515625" style="18" customWidth="1"/>
    <col min="5" max="6" width="13.140625" style="18" bestFit="1" customWidth="1"/>
    <col min="7" max="16384" width="9.140625" style="18" customWidth="1"/>
  </cols>
  <sheetData>
    <row r="1" spans="1:6" ht="20.25">
      <c r="A1" s="233" t="s">
        <v>73</v>
      </c>
      <c r="B1" s="233"/>
      <c r="C1" s="233"/>
      <c r="D1" s="233"/>
      <c r="E1" s="233"/>
      <c r="F1" s="233"/>
    </row>
    <row r="2" ht="18" customHeight="1"/>
    <row r="3" spans="1:6" ht="16.5" customHeight="1">
      <c r="A3" s="234" t="s">
        <v>51</v>
      </c>
      <c r="B3" s="234"/>
      <c r="C3" s="234"/>
      <c r="D3" s="234"/>
      <c r="E3" s="234"/>
      <c r="F3" s="234"/>
    </row>
    <row r="4" ht="12.75" customHeight="1" thickBot="1"/>
    <row r="5" spans="1:6" ht="14.25" thickBot="1">
      <c r="A5" s="19" t="s">
        <v>1</v>
      </c>
      <c r="B5" s="20" t="s">
        <v>2</v>
      </c>
      <c r="C5" s="21" t="s">
        <v>74</v>
      </c>
      <c r="D5" s="22" t="s">
        <v>75</v>
      </c>
      <c r="E5" s="21" t="s">
        <v>0</v>
      </c>
      <c r="F5" s="23" t="s">
        <v>76</v>
      </c>
    </row>
    <row r="6" spans="1:6" ht="16.5" customHeight="1">
      <c r="A6" s="24" t="s">
        <v>9</v>
      </c>
      <c r="B6" s="25" t="s">
        <v>27</v>
      </c>
      <c r="C6" s="26">
        <f>C7+C8+C9</f>
        <v>2179932</v>
      </c>
      <c r="D6" s="75">
        <f>D7+D8+D9</f>
        <v>2212816.51</v>
      </c>
      <c r="E6" s="27">
        <f>SUM(E7:E9)</f>
        <v>0</v>
      </c>
      <c r="F6" s="28">
        <f>SUM(F7:F9)</f>
        <v>2212816.51</v>
      </c>
    </row>
    <row r="7" spans="1:6" ht="15" customHeight="1">
      <c r="A7" s="29" t="s">
        <v>10</v>
      </c>
      <c r="B7" s="30" t="s">
        <v>11</v>
      </c>
      <c r="C7" s="31">
        <v>2122000</v>
      </c>
      <c r="D7" s="10">
        <v>2122000</v>
      </c>
      <c r="E7" s="32"/>
      <c r="F7" s="33">
        <f aca="true" t="shared" si="0" ref="F7:F23">D7+E7</f>
        <v>2122000</v>
      </c>
    </row>
    <row r="8" spans="1:6" ht="13.5">
      <c r="A8" s="29" t="s">
        <v>12</v>
      </c>
      <c r="B8" s="30" t="s">
        <v>13</v>
      </c>
      <c r="C8" s="31">
        <v>57932</v>
      </c>
      <c r="D8" s="10">
        <v>90816.51</v>
      </c>
      <c r="E8" s="34"/>
      <c r="F8" s="33">
        <f t="shared" si="0"/>
        <v>90816.51</v>
      </c>
    </row>
    <row r="9" spans="1:6" ht="13.5">
      <c r="A9" s="29" t="s">
        <v>14</v>
      </c>
      <c r="B9" s="30" t="s">
        <v>15</v>
      </c>
      <c r="C9" s="31">
        <v>0</v>
      </c>
      <c r="D9" s="10">
        <v>0</v>
      </c>
      <c r="E9" s="34"/>
      <c r="F9" s="33">
        <f t="shared" si="0"/>
        <v>0</v>
      </c>
    </row>
    <row r="10" spans="1:6" ht="13.5">
      <c r="A10" s="35" t="s">
        <v>16</v>
      </c>
      <c r="B10" s="30" t="s">
        <v>17</v>
      </c>
      <c r="C10" s="36">
        <f>C11+C16</f>
        <v>85842</v>
      </c>
      <c r="D10" s="11">
        <f>D11+D16</f>
        <v>3652421.66</v>
      </c>
      <c r="E10" s="37">
        <f>E11+E16</f>
        <v>0</v>
      </c>
      <c r="F10" s="38">
        <f>F11+F16</f>
        <v>3652421.66</v>
      </c>
    </row>
    <row r="11" spans="1:6" ht="13.5">
      <c r="A11" s="39" t="s">
        <v>53</v>
      </c>
      <c r="B11" s="30" t="s">
        <v>18</v>
      </c>
      <c r="C11" s="31">
        <f>SUM(C12:C15)</f>
        <v>85842</v>
      </c>
      <c r="D11" s="10">
        <f>SUM(D12:D15)</f>
        <v>3652421.66</v>
      </c>
      <c r="E11" s="10">
        <f>SUM(E12:E15)</f>
        <v>0</v>
      </c>
      <c r="F11" s="33">
        <f>SUM(F12:F15)</f>
        <v>3652421.66</v>
      </c>
    </row>
    <row r="12" spans="1:6" ht="13.5">
      <c r="A12" s="39" t="s">
        <v>54</v>
      </c>
      <c r="B12" s="30" t="s">
        <v>19</v>
      </c>
      <c r="C12" s="40">
        <v>61072</v>
      </c>
      <c r="D12" s="10">
        <v>61072</v>
      </c>
      <c r="E12" s="34"/>
      <c r="F12" s="33">
        <f t="shared" si="0"/>
        <v>61072</v>
      </c>
    </row>
    <row r="13" spans="1:6" ht="13.5">
      <c r="A13" s="39" t="s">
        <v>55</v>
      </c>
      <c r="B13" s="30" t="s">
        <v>18</v>
      </c>
      <c r="C13" s="40">
        <v>0</v>
      </c>
      <c r="D13" s="10">
        <v>3566579.66</v>
      </c>
      <c r="E13" s="32"/>
      <c r="F13" s="33">
        <f>D13+E13</f>
        <v>3566579.66</v>
      </c>
    </row>
    <row r="14" spans="1:6" ht="13.5">
      <c r="A14" s="39" t="s">
        <v>63</v>
      </c>
      <c r="B14" s="30" t="s">
        <v>64</v>
      </c>
      <c r="C14" s="40">
        <v>0</v>
      </c>
      <c r="D14" s="10">
        <v>0</v>
      </c>
      <c r="E14" s="34"/>
      <c r="F14" s="33">
        <f>D14+E14</f>
        <v>0</v>
      </c>
    </row>
    <row r="15" spans="1:6" ht="13.5">
      <c r="A15" s="39" t="s">
        <v>56</v>
      </c>
      <c r="B15" s="30">
        <v>4121</v>
      </c>
      <c r="C15" s="40">
        <v>24770</v>
      </c>
      <c r="D15" s="10">
        <v>24770</v>
      </c>
      <c r="E15" s="34"/>
      <c r="F15" s="33">
        <f t="shared" si="0"/>
        <v>24770</v>
      </c>
    </row>
    <row r="16" spans="1:6" ht="13.5">
      <c r="A16" s="29" t="s">
        <v>28</v>
      </c>
      <c r="B16" s="30" t="s">
        <v>20</v>
      </c>
      <c r="C16" s="40">
        <f>SUM(C17:C19)</f>
        <v>0</v>
      </c>
      <c r="D16" s="10">
        <f>SUM(D17:D19)</f>
        <v>0</v>
      </c>
      <c r="E16" s="10">
        <f>SUM(E17:E19)</f>
        <v>0</v>
      </c>
      <c r="F16" s="33">
        <f>SUM(F17:F19)</f>
        <v>0</v>
      </c>
    </row>
    <row r="17" spans="1:6" ht="13.5">
      <c r="A17" s="29" t="s">
        <v>60</v>
      </c>
      <c r="B17" s="30" t="s">
        <v>20</v>
      </c>
      <c r="C17" s="40">
        <v>0</v>
      </c>
      <c r="D17" s="10">
        <v>0</v>
      </c>
      <c r="E17" s="34"/>
      <c r="F17" s="33">
        <f t="shared" si="0"/>
        <v>0</v>
      </c>
    </row>
    <row r="18" spans="1:6" ht="13.5">
      <c r="A18" s="39" t="s">
        <v>61</v>
      </c>
      <c r="B18" s="30">
        <v>4221</v>
      </c>
      <c r="C18" s="40">
        <v>0</v>
      </c>
      <c r="D18" s="10">
        <v>0</v>
      </c>
      <c r="E18" s="34"/>
      <c r="F18" s="33">
        <f>D18+E18</f>
        <v>0</v>
      </c>
    </row>
    <row r="19" spans="1:6" ht="13.5">
      <c r="A19" s="39" t="s">
        <v>65</v>
      </c>
      <c r="B19" s="30">
        <v>4232</v>
      </c>
      <c r="C19" s="40">
        <v>0</v>
      </c>
      <c r="D19" s="10">
        <v>0</v>
      </c>
      <c r="E19" s="34"/>
      <c r="F19" s="33">
        <f>D19+E19</f>
        <v>0</v>
      </c>
    </row>
    <row r="20" spans="1:6" ht="13.5">
      <c r="A20" s="35" t="s">
        <v>21</v>
      </c>
      <c r="B20" s="41" t="s">
        <v>29</v>
      </c>
      <c r="C20" s="36">
        <f>C6+C10</f>
        <v>2265774</v>
      </c>
      <c r="D20" s="11">
        <f>D6+D10</f>
        <v>5865238.17</v>
      </c>
      <c r="E20" s="11">
        <f>E6+E10</f>
        <v>0</v>
      </c>
      <c r="F20" s="38">
        <f>F6+F10</f>
        <v>5865238.17</v>
      </c>
    </row>
    <row r="21" spans="1:6" ht="13.5">
      <c r="A21" s="35" t="s">
        <v>22</v>
      </c>
      <c r="B21" s="41" t="s">
        <v>23</v>
      </c>
      <c r="C21" s="36">
        <f>SUM(C22:C26)</f>
        <v>-96875</v>
      </c>
      <c r="D21" s="11">
        <f>SUM(D22:D26)</f>
        <v>951807.31</v>
      </c>
      <c r="E21" s="11">
        <f>SUM(E22:E26)</f>
        <v>5000</v>
      </c>
      <c r="F21" s="42">
        <f>SUM(F22:F26)</f>
        <v>956807.31</v>
      </c>
    </row>
    <row r="22" spans="1:6" ht="13.5">
      <c r="A22" s="39" t="s">
        <v>77</v>
      </c>
      <c r="B22" s="30" t="s">
        <v>24</v>
      </c>
      <c r="C22" s="40">
        <v>0</v>
      </c>
      <c r="D22" s="10">
        <v>88242.1</v>
      </c>
      <c r="E22" s="43"/>
      <c r="F22" s="33">
        <f t="shared" si="0"/>
        <v>88242.1</v>
      </c>
    </row>
    <row r="23" spans="1:6" ht="13.5">
      <c r="A23" s="39" t="s">
        <v>78</v>
      </c>
      <c r="B23" s="30" t="s">
        <v>24</v>
      </c>
      <c r="C23" s="40">
        <v>0</v>
      </c>
      <c r="D23" s="10">
        <v>202563.47</v>
      </c>
      <c r="E23" s="44"/>
      <c r="F23" s="33">
        <f t="shared" si="0"/>
        <v>202563.47</v>
      </c>
    </row>
    <row r="24" spans="1:6" ht="13.5">
      <c r="A24" s="39" t="s">
        <v>79</v>
      </c>
      <c r="B24" s="30" t="s">
        <v>24</v>
      </c>
      <c r="C24" s="40">
        <v>0</v>
      </c>
      <c r="D24" s="10">
        <v>757876.74</v>
      </c>
      <c r="E24" s="44">
        <v>5000</v>
      </c>
      <c r="F24" s="33">
        <f>D24+E24</f>
        <v>762876.74</v>
      </c>
    </row>
    <row r="25" spans="1:6" ht="13.5">
      <c r="A25" s="39" t="s">
        <v>57</v>
      </c>
      <c r="B25" s="30" t="s">
        <v>58</v>
      </c>
      <c r="C25" s="40">
        <v>0</v>
      </c>
      <c r="D25" s="10">
        <v>0</v>
      </c>
      <c r="E25" s="34"/>
      <c r="F25" s="33">
        <f>D25+E25</f>
        <v>0</v>
      </c>
    </row>
    <row r="26" spans="1:6" ht="14.25" thickBot="1">
      <c r="A26" s="39" t="s">
        <v>62</v>
      </c>
      <c r="B26" s="30">
        <v>8124</v>
      </c>
      <c r="C26" s="40">
        <v>-96875</v>
      </c>
      <c r="D26" s="10">
        <v>-96875</v>
      </c>
      <c r="E26" s="44"/>
      <c r="F26" s="33">
        <f>D26+E26</f>
        <v>-96875</v>
      </c>
    </row>
    <row r="27" spans="1:6" ht="14.25" thickBot="1">
      <c r="A27" s="45" t="s">
        <v>25</v>
      </c>
      <c r="B27" s="46"/>
      <c r="C27" s="47">
        <f>C21+C10+C6</f>
        <v>2168899</v>
      </c>
      <c r="D27" s="63">
        <f>D21+D10+D6</f>
        <v>6817045.48</v>
      </c>
      <c r="E27" s="48">
        <f>E6+E10+E21</f>
        <v>5000</v>
      </c>
      <c r="F27" s="49">
        <f>D27+E27</f>
        <v>6822045.48</v>
      </c>
    </row>
    <row r="29" ht="9.75">
      <c r="E29" s="50"/>
    </row>
    <row r="30" spans="1:6" ht="17.25">
      <c r="A30" s="234" t="s">
        <v>52</v>
      </c>
      <c r="B30" s="234"/>
      <c r="C30" s="234"/>
      <c r="D30" s="234"/>
      <c r="E30" s="234"/>
      <c r="F30" s="234"/>
    </row>
    <row r="31" spans="1:6" ht="12" customHeight="1" thickBot="1">
      <c r="A31" s="1"/>
      <c r="B31" s="1"/>
      <c r="C31" s="1"/>
      <c r="D31" s="1"/>
      <c r="E31" s="1"/>
      <c r="F31" s="1"/>
    </row>
    <row r="32" spans="1:6" ht="14.25" thickBot="1">
      <c r="A32" s="51" t="s">
        <v>30</v>
      </c>
      <c r="B32" s="22" t="s">
        <v>2</v>
      </c>
      <c r="C32" s="21" t="s">
        <v>74</v>
      </c>
      <c r="D32" s="21" t="s">
        <v>75</v>
      </c>
      <c r="E32" s="21" t="s">
        <v>0</v>
      </c>
      <c r="F32" s="23" t="s">
        <v>76</v>
      </c>
    </row>
    <row r="33" spans="1:6" ht="13.5">
      <c r="A33" s="52" t="s">
        <v>31</v>
      </c>
      <c r="B33" s="53" t="s">
        <v>32</v>
      </c>
      <c r="C33" s="54">
        <v>30454</v>
      </c>
      <c r="D33" s="54">
        <v>27594</v>
      </c>
      <c r="E33" s="54"/>
      <c r="F33" s="55">
        <f>D33+E33</f>
        <v>27594</v>
      </c>
    </row>
    <row r="34" spans="1:6" ht="13.5">
      <c r="A34" s="7" t="s">
        <v>33</v>
      </c>
      <c r="B34" s="8" t="s">
        <v>32</v>
      </c>
      <c r="C34" s="10">
        <v>213803.25</v>
      </c>
      <c r="D34" s="10">
        <v>214061.09</v>
      </c>
      <c r="E34" s="54"/>
      <c r="F34" s="55">
        <f>D34+E34</f>
        <v>214061.09</v>
      </c>
    </row>
    <row r="35" spans="1:6" ht="13.5">
      <c r="A35" s="7" t="s">
        <v>34</v>
      </c>
      <c r="B35" s="8" t="s">
        <v>32</v>
      </c>
      <c r="C35" s="10">
        <v>870010</v>
      </c>
      <c r="D35" s="10">
        <v>869880.73</v>
      </c>
      <c r="E35" s="54"/>
      <c r="F35" s="55">
        <f aca="true" t="shared" si="1" ref="F35:F50">D35+E35</f>
        <v>869880.73</v>
      </c>
    </row>
    <row r="36" spans="1:7" ht="13.5">
      <c r="A36" s="7" t="s">
        <v>35</v>
      </c>
      <c r="B36" s="8" t="s">
        <v>32</v>
      </c>
      <c r="C36" s="10">
        <v>592559.15</v>
      </c>
      <c r="D36" s="10">
        <v>609645.03</v>
      </c>
      <c r="E36" s="9"/>
      <c r="F36" s="55">
        <f>D36+E36</f>
        <v>609645.03</v>
      </c>
      <c r="G36" s="74"/>
    </row>
    <row r="37" spans="1:6" ht="13.5">
      <c r="A37" s="7" t="s">
        <v>36</v>
      </c>
      <c r="B37" s="8" t="s">
        <v>32</v>
      </c>
      <c r="C37" s="10">
        <v>0</v>
      </c>
      <c r="D37" s="10">
        <v>3399202.09</v>
      </c>
      <c r="E37" s="9"/>
      <c r="F37" s="55">
        <f>D37+E37</f>
        <v>3399202.09</v>
      </c>
    </row>
    <row r="38" spans="1:6" ht="13.5">
      <c r="A38" s="7" t="s">
        <v>80</v>
      </c>
      <c r="B38" s="8" t="s">
        <v>32</v>
      </c>
      <c r="C38" s="10">
        <v>40847</v>
      </c>
      <c r="D38" s="10">
        <v>81120.89</v>
      </c>
      <c r="E38" s="9"/>
      <c r="F38" s="55">
        <f>D38+E38</f>
        <v>81120.89</v>
      </c>
    </row>
    <row r="39" spans="1:6" ht="13.5">
      <c r="A39" s="7" t="s">
        <v>37</v>
      </c>
      <c r="B39" s="8" t="s">
        <v>32</v>
      </c>
      <c r="C39" s="10">
        <v>21210</v>
      </c>
      <c r="D39" s="10">
        <v>60827.86</v>
      </c>
      <c r="E39" s="9"/>
      <c r="F39" s="55">
        <f>D39+E39</f>
        <v>60827.86</v>
      </c>
    </row>
    <row r="40" spans="1:6" ht="13.5">
      <c r="A40" s="7" t="s">
        <v>38</v>
      </c>
      <c r="B40" s="8" t="s">
        <v>39</v>
      </c>
      <c r="C40" s="10">
        <v>191745</v>
      </c>
      <c r="D40" s="10">
        <v>591668.81</v>
      </c>
      <c r="E40" s="9"/>
      <c r="F40" s="55">
        <f>D40+E40</f>
        <v>591668.81</v>
      </c>
    </row>
    <row r="41" spans="1:6" ht="13.5">
      <c r="A41" s="7" t="s">
        <v>40</v>
      </c>
      <c r="B41" s="8" t="s">
        <v>39</v>
      </c>
      <c r="C41" s="10">
        <v>0</v>
      </c>
      <c r="D41" s="10">
        <v>0</v>
      </c>
      <c r="E41" s="9"/>
      <c r="F41" s="55">
        <f t="shared" si="1"/>
        <v>0</v>
      </c>
    </row>
    <row r="42" spans="1:6" ht="13.5">
      <c r="A42" s="7" t="s">
        <v>41</v>
      </c>
      <c r="B42" s="8" t="s">
        <v>42</v>
      </c>
      <c r="C42" s="10">
        <v>142850.6</v>
      </c>
      <c r="D42" s="10">
        <v>805196.66</v>
      </c>
      <c r="E42" s="9">
        <f>'92306'!J7</f>
        <v>5000</v>
      </c>
      <c r="F42" s="55">
        <f t="shared" si="1"/>
        <v>810196.66</v>
      </c>
    </row>
    <row r="43" spans="1:8" ht="13.5">
      <c r="A43" s="7" t="s">
        <v>43</v>
      </c>
      <c r="B43" s="8" t="s">
        <v>42</v>
      </c>
      <c r="C43" s="10">
        <v>43995</v>
      </c>
      <c r="D43" s="10">
        <v>43995</v>
      </c>
      <c r="E43" s="54"/>
      <c r="F43" s="55">
        <f t="shared" si="1"/>
        <v>43995</v>
      </c>
      <c r="H43" s="50"/>
    </row>
    <row r="44" spans="1:6" ht="13.5">
      <c r="A44" s="7" t="s">
        <v>44</v>
      </c>
      <c r="B44" s="8" t="s">
        <v>32</v>
      </c>
      <c r="C44" s="10">
        <v>3425</v>
      </c>
      <c r="D44" s="10">
        <v>5278.19</v>
      </c>
      <c r="E44" s="54"/>
      <c r="F44" s="55">
        <f t="shared" si="1"/>
        <v>5278.19</v>
      </c>
    </row>
    <row r="45" spans="1:6" ht="13.5">
      <c r="A45" s="7" t="s">
        <v>66</v>
      </c>
      <c r="B45" s="8" t="s">
        <v>42</v>
      </c>
      <c r="C45" s="10">
        <v>0</v>
      </c>
      <c r="D45" s="10">
        <v>30734.69</v>
      </c>
      <c r="E45" s="54"/>
      <c r="F45" s="55">
        <f t="shared" si="1"/>
        <v>30734.69</v>
      </c>
    </row>
    <row r="46" spans="1:6" ht="13.5">
      <c r="A46" s="7" t="s">
        <v>45</v>
      </c>
      <c r="B46" s="8" t="s">
        <v>42</v>
      </c>
      <c r="C46" s="10">
        <v>0</v>
      </c>
      <c r="D46" s="10">
        <v>5000</v>
      </c>
      <c r="E46" s="54"/>
      <c r="F46" s="55">
        <f t="shared" si="1"/>
        <v>5000</v>
      </c>
    </row>
    <row r="47" spans="1:6" ht="13.5">
      <c r="A47" s="7" t="s">
        <v>46</v>
      </c>
      <c r="B47" s="8" t="s">
        <v>42</v>
      </c>
      <c r="C47" s="10">
        <v>18000</v>
      </c>
      <c r="D47" s="10">
        <v>72712.56</v>
      </c>
      <c r="E47" s="54"/>
      <c r="F47" s="55">
        <f t="shared" si="1"/>
        <v>72712.56</v>
      </c>
    </row>
    <row r="48" spans="1:6" ht="13.5">
      <c r="A48" s="7" t="s">
        <v>47</v>
      </c>
      <c r="B48" s="8" t="s">
        <v>42</v>
      </c>
      <c r="C48" s="10">
        <v>0</v>
      </c>
      <c r="D48" s="10">
        <v>6.28</v>
      </c>
      <c r="E48" s="54"/>
      <c r="F48" s="55">
        <f t="shared" si="1"/>
        <v>6.28</v>
      </c>
    </row>
    <row r="49" spans="1:6" ht="13.5">
      <c r="A49" s="7" t="s">
        <v>48</v>
      </c>
      <c r="B49" s="8" t="s">
        <v>42</v>
      </c>
      <c r="C49" s="10">
        <v>0</v>
      </c>
      <c r="D49" s="10">
        <v>121.6</v>
      </c>
      <c r="E49" s="54"/>
      <c r="F49" s="55">
        <f t="shared" si="1"/>
        <v>121.6</v>
      </c>
    </row>
    <row r="50" spans="1:6" ht="14.25" thickBot="1">
      <c r="A50" s="56" t="s">
        <v>49</v>
      </c>
      <c r="B50" s="57" t="s">
        <v>42</v>
      </c>
      <c r="C50" s="58">
        <v>0</v>
      </c>
      <c r="D50" s="58">
        <v>0</v>
      </c>
      <c r="E50" s="59"/>
      <c r="F50" s="60">
        <f t="shared" si="1"/>
        <v>0</v>
      </c>
    </row>
    <row r="51" spans="1:6" ht="14.25" thickBot="1">
      <c r="A51" s="61" t="s">
        <v>50</v>
      </c>
      <c r="B51" s="62"/>
      <c r="C51" s="63">
        <f>SUM(C33:C50)</f>
        <v>2168899</v>
      </c>
      <c r="D51" s="63">
        <f>SUM(D33:D50)</f>
        <v>6817045.48</v>
      </c>
      <c r="E51" s="63">
        <f>SUM(E33:E50)</f>
        <v>5000</v>
      </c>
      <c r="F51" s="49">
        <f>SUM(F33:F50)</f>
        <v>6822045.48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3" bottom="0.7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99"/>
  <sheetViews>
    <sheetView zoomScalePageLayoutView="0"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3" sqref="J23"/>
    </sheetView>
  </sheetViews>
  <sheetFormatPr defaultColWidth="9.140625" defaultRowHeight="12.75"/>
  <cols>
    <col min="1" max="2" width="3.00390625" style="87" customWidth="1"/>
    <col min="3" max="3" width="9.140625" style="87" customWidth="1"/>
    <col min="4" max="4" width="4.28125" style="87" customWidth="1"/>
    <col min="5" max="5" width="5.28125" style="87" customWidth="1"/>
    <col min="6" max="6" width="7.8515625" style="87" bestFit="1" customWidth="1"/>
    <col min="7" max="7" width="42.140625" style="87" customWidth="1"/>
    <col min="8" max="8" width="8.140625" style="87" customWidth="1"/>
    <col min="9" max="9" width="8.7109375" style="87" customWidth="1"/>
    <col min="10" max="10" width="9.8515625" style="87" customWidth="1"/>
    <col min="11" max="11" width="9.421875" style="87" customWidth="1"/>
    <col min="12" max="16384" width="9.140625" style="87" customWidth="1"/>
  </cols>
  <sheetData>
    <row r="1" spans="1:11" s="76" customFormat="1" ht="17.25">
      <c r="A1" s="248" t="s">
        <v>82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s="84" customFormat="1" ht="12.75">
      <c r="A2" s="77"/>
      <c r="B2" s="78"/>
      <c r="C2" s="79"/>
      <c r="D2" s="78"/>
      <c r="E2" s="78"/>
      <c r="F2" s="80"/>
      <c r="G2" s="81"/>
      <c r="H2" s="82"/>
      <c r="I2" s="82"/>
      <c r="J2" s="82"/>
      <c r="K2" s="83"/>
    </row>
    <row r="3" spans="1:11" s="84" customFormat="1" ht="15.75" customHeight="1">
      <c r="A3" s="249" t="s">
        <v>83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3.5" thickBot="1">
      <c r="A4" s="85"/>
      <c r="B4" s="85"/>
      <c r="C4" s="85"/>
      <c r="D4" s="85"/>
      <c r="E4" s="85"/>
      <c r="F4" s="85"/>
      <c r="G4" s="85"/>
      <c r="H4" s="85"/>
      <c r="I4" s="86"/>
      <c r="K4" s="86" t="s">
        <v>67</v>
      </c>
    </row>
    <row r="5" spans="1:11" ht="12.75" customHeight="1" thickBot="1">
      <c r="A5" s="250" t="s">
        <v>81</v>
      </c>
      <c r="B5" s="252" t="s">
        <v>4</v>
      </c>
      <c r="C5" s="237" t="s">
        <v>6</v>
      </c>
      <c r="D5" s="237" t="s">
        <v>7</v>
      </c>
      <c r="E5" s="237" t="s">
        <v>8</v>
      </c>
      <c r="F5" s="239" t="s">
        <v>68</v>
      </c>
      <c r="G5" s="244" t="s">
        <v>84</v>
      </c>
      <c r="H5" s="246" t="s">
        <v>74</v>
      </c>
      <c r="I5" s="244" t="s">
        <v>75</v>
      </c>
      <c r="J5" s="235" t="s">
        <v>149</v>
      </c>
      <c r="K5" s="236"/>
    </row>
    <row r="6" spans="1:11" ht="12.75" customHeight="1" thickBot="1">
      <c r="A6" s="251"/>
      <c r="B6" s="253"/>
      <c r="C6" s="238"/>
      <c r="D6" s="238"/>
      <c r="E6" s="238"/>
      <c r="F6" s="240"/>
      <c r="G6" s="245"/>
      <c r="H6" s="247"/>
      <c r="I6" s="245"/>
      <c r="J6" s="88" t="s">
        <v>26</v>
      </c>
      <c r="K6" s="89" t="s">
        <v>76</v>
      </c>
    </row>
    <row r="7" spans="1:11" s="84" customFormat="1" ht="12.75" customHeight="1" thickBot="1">
      <c r="A7" s="241" t="s">
        <v>59</v>
      </c>
      <c r="B7" s="90" t="s">
        <v>5</v>
      </c>
      <c r="C7" s="91" t="s">
        <v>6</v>
      </c>
      <c r="D7" s="91" t="s">
        <v>7</v>
      </c>
      <c r="E7" s="91" t="s">
        <v>8</v>
      </c>
      <c r="F7" s="92"/>
      <c r="G7" s="93" t="s">
        <v>85</v>
      </c>
      <c r="H7" s="2">
        <f>H8+H87</f>
        <v>16362</v>
      </c>
      <c r="I7" s="2">
        <f>I8+I87</f>
        <v>193333.08000000002</v>
      </c>
      <c r="J7" s="2">
        <f>J8+J87</f>
        <v>5000</v>
      </c>
      <c r="K7" s="2">
        <f>K8+K87</f>
        <v>198333.08000000002</v>
      </c>
    </row>
    <row r="8" spans="1:11" ht="12.75" customHeight="1" thickBot="1">
      <c r="A8" s="242"/>
      <c r="B8" s="94" t="s">
        <v>5</v>
      </c>
      <c r="C8" s="95" t="s">
        <v>3</v>
      </c>
      <c r="D8" s="96" t="s">
        <v>3</v>
      </c>
      <c r="E8" s="97" t="s">
        <v>3</v>
      </c>
      <c r="F8" s="98"/>
      <c r="G8" s="99" t="s">
        <v>86</v>
      </c>
      <c r="H8" s="100">
        <f>H9+H14+H18+H21+H30+H40+H42+H46+H50+H53+H56+H59+H62+H65+H68+H71+H74+H77+H79+H81+H85</f>
        <v>16017</v>
      </c>
      <c r="I8" s="100">
        <f>I9+I14+I18+I21+I30+I40+I42+I46+I50+I53+I56+I59+I62+I65+I68+I71+I74+I77+I79+I81+I85</f>
        <v>189788.08000000002</v>
      </c>
      <c r="J8" s="100">
        <f>J9+J14+J18+J21+J30+J40+J42+J46+J50+J53+J56+J59+J62+J65+J68+J71+J74+J77+J79+J81+J85</f>
        <v>5000</v>
      </c>
      <c r="K8" s="101">
        <f>K9+K14+K18+K21+K30+K40+K42+K46+K50+K53+K56+K59+K62+K65+K68+K71+K74+K77+K79+K81+K85</f>
        <v>194788.08000000002</v>
      </c>
    </row>
    <row r="9" spans="1:11" ht="12.75" customHeight="1">
      <c r="A9" s="242"/>
      <c r="B9" s="102" t="s">
        <v>5</v>
      </c>
      <c r="C9" s="103" t="s">
        <v>87</v>
      </c>
      <c r="D9" s="104"/>
      <c r="E9" s="105" t="s">
        <v>3</v>
      </c>
      <c r="F9" s="106"/>
      <c r="G9" s="107" t="s">
        <v>88</v>
      </c>
      <c r="H9" s="108">
        <f>SUM(H10:H13)</f>
        <v>0</v>
      </c>
      <c r="I9" s="109">
        <f>SUM(I10:I13)</f>
        <v>3158</v>
      </c>
      <c r="J9" s="109">
        <f>SUM(J10:J13)</f>
        <v>0</v>
      </c>
      <c r="K9" s="108">
        <f>SUM(K10:K13)</f>
        <v>3158</v>
      </c>
    </row>
    <row r="10" spans="1:11" ht="12.75" customHeight="1">
      <c r="A10" s="242"/>
      <c r="B10" s="110"/>
      <c r="C10" s="111"/>
      <c r="D10" s="112">
        <v>2212</v>
      </c>
      <c r="E10" s="113">
        <v>6121</v>
      </c>
      <c r="F10" s="114">
        <v>38100000</v>
      </c>
      <c r="G10" s="115" t="s">
        <v>89</v>
      </c>
      <c r="H10" s="5">
        <v>0</v>
      </c>
      <c r="I10" s="116">
        <v>237</v>
      </c>
      <c r="J10" s="117"/>
      <c r="K10" s="118">
        <f>I10+J10</f>
        <v>237</v>
      </c>
    </row>
    <row r="11" spans="1:11" ht="12.75" customHeight="1">
      <c r="A11" s="242"/>
      <c r="B11" s="119"/>
      <c r="C11" s="111"/>
      <c r="D11" s="112">
        <v>2212</v>
      </c>
      <c r="E11" s="113">
        <v>6121</v>
      </c>
      <c r="F11" s="120" t="s">
        <v>90</v>
      </c>
      <c r="G11" s="115" t="s">
        <v>89</v>
      </c>
      <c r="H11" s="5">
        <v>0</v>
      </c>
      <c r="I11" s="116">
        <v>236</v>
      </c>
      <c r="J11" s="117"/>
      <c r="K11" s="118">
        <f>I11+J11</f>
        <v>236</v>
      </c>
    </row>
    <row r="12" spans="1:11" ht="12.75" customHeight="1">
      <c r="A12" s="242"/>
      <c r="B12" s="119"/>
      <c r="C12" s="111"/>
      <c r="D12" s="112">
        <v>2212</v>
      </c>
      <c r="E12" s="113">
        <v>6121</v>
      </c>
      <c r="F12" s="120" t="s">
        <v>91</v>
      </c>
      <c r="G12" s="115" t="s">
        <v>89</v>
      </c>
      <c r="H12" s="5">
        <v>0</v>
      </c>
      <c r="I12" s="116">
        <v>2680</v>
      </c>
      <c r="J12" s="117"/>
      <c r="K12" s="118">
        <f>I12+J12</f>
        <v>2680</v>
      </c>
    </row>
    <row r="13" spans="1:11" ht="12.75" customHeight="1" thickBot="1">
      <c r="A13" s="242"/>
      <c r="B13" s="13"/>
      <c r="C13" s="14"/>
      <c r="D13" s="12">
        <v>6310</v>
      </c>
      <c r="E13" s="121">
        <v>5163</v>
      </c>
      <c r="F13" s="122"/>
      <c r="G13" s="123" t="s">
        <v>72</v>
      </c>
      <c r="H13" s="3">
        <v>0</v>
      </c>
      <c r="I13" s="17">
        <v>5</v>
      </c>
      <c r="J13" s="3"/>
      <c r="K13" s="118">
        <f>I13+J13</f>
        <v>5</v>
      </c>
    </row>
    <row r="14" spans="1:11" ht="12.75" customHeight="1">
      <c r="A14" s="242"/>
      <c r="B14" s="102" t="s">
        <v>5</v>
      </c>
      <c r="C14" s="103" t="s">
        <v>92</v>
      </c>
      <c r="D14" s="104"/>
      <c r="E14" s="105" t="s">
        <v>3</v>
      </c>
      <c r="F14" s="106"/>
      <c r="G14" s="107" t="s">
        <v>93</v>
      </c>
      <c r="H14" s="109">
        <f>SUM(H15:H17)</f>
        <v>0</v>
      </c>
      <c r="I14" s="109">
        <f>SUM(I15:I17)</f>
        <v>90</v>
      </c>
      <c r="J14" s="109">
        <f>SUM(J15:J17)</f>
        <v>0</v>
      </c>
      <c r="K14" s="108">
        <f>SUM(K15:K17)</f>
        <v>90</v>
      </c>
    </row>
    <row r="15" spans="1:11" ht="12.75" customHeight="1">
      <c r="A15" s="242"/>
      <c r="B15" s="124"/>
      <c r="C15" s="125"/>
      <c r="D15" s="112">
        <v>6310</v>
      </c>
      <c r="E15" s="113">
        <v>5163</v>
      </c>
      <c r="F15" s="120"/>
      <c r="G15" s="126" t="s">
        <v>72</v>
      </c>
      <c r="H15" s="69">
        <v>0</v>
      </c>
      <c r="I15" s="127">
        <v>5</v>
      </c>
      <c r="J15" s="128"/>
      <c r="K15" s="118">
        <f>I15+J15</f>
        <v>5</v>
      </c>
    </row>
    <row r="16" spans="1:11" ht="12.75" customHeight="1">
      <c r="A16" s="242"/>
      <c r="B16" s="124"/>
      <c r="C16" s="129"/>
      <c r="D16" s="112">
        <v>6402</v>
      </c>
      <c r="E16" s="130">
        <v>5368</v>
      </c>
      <c r="F16" s="131"/>
      <c r="G16" s="126" t="s">
        <v>94</v>
      </c>
      <c r="H16" s="69">
        <v>0</v>
      </c>
      <c r="I16" s="132">
        <v>0</v>
      </c>
      <c r="J16" s="133"/>
      <c r="K16" s="118">
        <f>I16+J16</f>
        <v>0</v>
      </c>
    </row>
    <row r="17" spans="1:11" ht="12.75" customHeight="1" thickBot="1">
      <c r="A17" s="242"/>
      <c r="B17" s="134"/>
      <c r="C17" s="135" t="s">
        <v>95</v>
      </c>
      <c r="D17" s="136">
        <v>2212</v>
      </c>
      <c r="E17" s="137">
        <v>6351</v>
      </c>
      <c r="F17" s="138" t="s">
        <v>96</v>
      </c>
      <c r="G17" s="139" t="s">
        <v>97</v>
      </c>
      <c r="H17" s="140">
        <v>0</v>
      </c>
      <c r="I17" s="141">
        <v>85</v>
      </c>
      <c r="J17" s="6"/>
      <c r="K17" s="142">
        <f>I17+J17</f>
        <v>85</v>
      </c>
    </row>
    <row r="18" spans="1:11" ht="12.75" customHeight="1">
      <c r="A18" s="242"/>
      <c r="B18" s="102" t="s">
        <v>5</v>
      </c>
      <c r="C18" s="103" t="s">
        <v>98</v>
      </c>
      <c r="D18" s="104"/>
      <c r="E18" s="105" t="s">
        <v>3</v>
      </c>
      <c r="F18" s="106"/>
      <c r="G18" s="107" t="s">
        <v>99</v>
      </c>
      <c r="H18" s="109">
        <f>SUM(H19:H20)</f>
        <v>0</v>
      </c>
      <c r="I18" s="109">
        <f>SUM(I19:I20)</f>
        <v>288.81</v>
      </c>
      <c r="J18" s="109">
        <f>SUM(J19:J20)</f>
        <v>0</v>
      </c>
      <c r="K18" s="108">
        <f>SUM(K19:K20)</f>
        <v>288.81</v>
      </c>
    </row>
    <row r="19" spans="1:11" ht="12.75" customHeight="1">
      <c r="A19" s="242"/>
      <c r="B19" s="124"/>
      <c r="C19" s="111"/>
      <c r="D19" s="112">
        <v>6310</v>
      </c>
      <c r="E19" s="113">
        <v>5163</v>
      </c>
      <c r="F19" s="120"/>
      <c r="G19" s="126" t="s">
        <v>72</v>
      </c>
      <c r="H19" s="69">
        <v>0</v>
      </c>
      <c r="I19" s="69">
        <v>5</v>
      </c>
      <c r="J19" s="5"/>
      <c r="K19" s="118">
        <f>I19+J19</f>
        <v>5</v>
      </c>
    </row>
    <row r="20" spans="1:11" ht="12.75" customHeight="1" thickBot="1">
      <c r="A20" s="242"/>
      <c r="B20" s="143"/>
      <c r="C20" s="144"/>
      <c r="D20" s="145">
        <v>6402</v>
      </c>
      <c r="E20" s="146">
        <v>5368</v>
      </c>
      <c r="F20" s="147"/>
      <c r="G20" s="148" t="s">
        <v>94</v>
      </c>
      <c r="H20" s="17">
        <v>0</v>
      </c>
      <c r="I20" s="149">
        <v>283.81</v>
      </c>
      <c r="J20" s="150"/>
      <c r="K20" s="118">
        <f>I20+J20</f>
        <v>283.81</v>
      </c>
    </row>
    <row r="21" spans="1:11" ht="12.75" customHeight="1">
      <c r="A21" s="242"/>
      <c r="B21" s="102" t="s">
        <v>5</v>
      </c>
      <c r="C21" s="103" t="s">
        <v>100</v>
      </c>
      <c r="D21" s="104"/>
      <c r="E21" s="105" t="s">
        <v>3</v>
      </c>
      <c r="F21" s="106"/>
      <c r="G21" s="107" t="s">
        <v>101</v>
      </c>
      <c r="H21" s="108">
        <f>SUM(H22:H29)</f>
        <v>0</v>
      </c>
      <c r="I21" s="109">
        <f>SUM(I22:I29)</f>
        <v>36760</v>
      </c>
      <c r="J21" s="109">
        <f>SUM(J22:J29)</f>
        <v>0</v>
      </c>
      <c r="K21" s="108">
        <f>SUM(K22:K29)</f>
        <v>36760</v>
      </c>
    </row>
    <row r="22" spans="1:11" ht="12.75" customHeight="1">
      <c r="A22" s="242"/>
      <c r="B22" s="110"/>
      <c r="C22" s="111"/>
      <c r="D22" s="112">
        <v>2212</v>
      </c>
      <c r="E22" s="113">
        <v>6121</v>
      </c>
      <c r="F22" s="114">
        <v>38100000</v>
      </c>
      <c r="G22" s="115" t="s">
        <v>89</v>
      </c>
      <c r="H22" s="5">
        <v>0</v>
      </c>
      <c r="I22" s="151">
        <v>2752</v>
      </c>
      <c r="J22" s="152"/>
      <c r="K22" s="118">
        <f aca="true" t="shared" si="0" ref="K22:K29">I22+J22</f>
        <v>2752</v>
      </c>
    </row>
    <row r="23" spans="1:11" ht="12.75" customHeight="1">
      <c r="A23" s="242"/>
      <c r="B23" s="119"/>
      <c r="C23" s="111"/>
      <c r="D23" s="112">
        <v>2212</v>
      </c>
      <c r="E23" s="113">
        <v>6121</v>
      </c>
      <c r="F23" s="120" t="s">
        <v>90</v>
      </c>
      <c r="G23" s="115" t="s">
        <v>89</v>
      </c>
      <c r="H23" s="5">
        <v>0</v>
      </c>
      <c r="I23" s="151">
        <v>2752</v>
      </c>
      <c r="J23" s="152"/>
      <c r="K23" s="118">
        <f t="shared" si="0"/>
        <v>2752</v>
      </c>
    </row>
    <row r="24" spans="1:11" ht="12.75" customHeight="1">
      <c r="A24" s="242"/>
      <c r="B24" s="119"/>
      <c r="C24" s="111"/>
      <c r="D24" s="112">
        <v>2212</v>
      </c>
      <c r="E24" s="113">
        <v>6121</v>
      </c>
      <c r="F24" s="120" t="s">
        <v>91</v>
      </c>
      <c r="G24" s="115" t="s">
        <v>89</v>
      </c>
      <c r="H24" s="5">
        <v>0</v>
      </c>
      <c r="I24" s="151">
        <v>31191</v>
      </c>
      <c r="J24" s="152"/>
      <c r="K24" s="118">
        <f t="shared" si="0"/>
        <v>31191</v>
      </c>
    </row>
    <row r="25" spans="1:11" ht="12.75" customHeight="1">
      <c r="A25" s="242"/>
      <c r="B25" s="119"/>
      <c r="C25" s="111"/>
      <c r="D25" s="145">
        <v>2212</v>
      </c>
      <c r="E25" s="153">
        <v>5139</v>
      </c>
      <c r="F25" s="154">
        <v>38100000</v>
      </c>
      <c r="G25" s="70" t="s">
        <v>69</v>
      </c>
      <c r="H25" s="69">
        <v>0</v>
      </c>
      <c r="I25" s="155">
        <v>1.5</v>
      </c>
      <c r="J25" s="117"/>
      <c r="K25" s="118">
        <f t="shared" si="0"/>
        <v>1.5</v>
      </c>
    </row>
    <row r="26" spans="1:11" ht="12.75" customHeight="1">
      <c r="A26" s="242"/>
      <c r="B26" s="119"/>
      <c r="C26" s="111"/>
      <c r="D26" s="112">
        <v>2212</v>
      </c>
      <c r="E26" s="153">
        <v>5139</v>
      </c>
      <c r="F26" s="65">
        <v>38585005</v>
      </c>
      <c r="G26" s="70" t="s">
        <v>69</v>
      </c>
      <c r="H26" s="69">
        <v>0</v>
      </c>
      <c r="I26" s="155">
        <f>10*0.85</f>
        <v>8.5</v>
      </c>
      <c r="J26" s="117"/>
      <c r="K26" s="118">
        <f t="shared" si="0"/>
        <v>8.5</v>
      </c>
    </row>
    <row r="27" spans="1:11" ht="12.75" customHeight="1">
      <c r="A27" s="242"/>
      <c r="B27" s="119"/>
      <c r="C27" s="111"/>
      <c r="D27" s="112">
        <v>2212</v>
      </c>
      <c r="E27" s="153">
        <v>5169</v>
      </c>
      <c r="F27" s="114">
        <v>38100000</v>
      </c>
      <c r="G27" s="67" t="s">
        <v>71</v>
      </c>
      <c r="H27" s="69">
        <v>0</v>
      </c>
      <c r="I27" s="155">
        <v>7.5</v>
      </c>
      <c r="J27" s="117"/>
      <c r="K27" s="118">
        <f t="shared" si="0"/>
        <v>7.5</v>
      </c>
    </row>
    <row r="28" spans="1:11" ht="12.75" customHeight="1">
      <c r="A28" s="242"/>
      <c r="B28" s="124"/>
      <c r="C28" s="125"/>
      <c r="D28" s="112">
        <v>2212</v>
      </c>
      <c r="E28" s="113">
        <v>5169</v>
      </c>
      <c r="F28" s="66">
        <v>38585005</v>
      </c>
      <c r="G28" s="67" t="s">
        <v>71</v>
      </c>
      <c r="H28" s="69">
        <v>0</v>
      </c>
      <c r="I28" s="155">
        <f>50*0.85</f>
        <v>42.5</v>
      </c>
      <c r="J28" s="117"/>
      <c r="K28" s="118">
        <f t="shared" si="0"/>
        <v>42.5</v>
      </c>
    </row>
    <row r="29" spans="1:11" ht="12.75" customHeight="1" thickBot="1">
      <c r="A29" s="242"/>
      <c r="B29" s="124"/>
      <c r="C29" s="129"/>
      <c r="D29" s="112">
        <v>6310</v>
      </c>
      <c r="E29" s="113">
        <v>5163</v>
      </c>
      <c r="F29" s="120"/>
      <c r="G29" s="126" t="s">
        <v>72</v>
      </c>
      <c r="H29" s="5">
        <v>0</v>
      </c>
      <c r="I29" s="69">
        <v>5</v>
      </c>
      <c r="J29" s="3"/>
      <c r="K29" s="118">
        <f t="shared" si="0"/>
        <v>5</v>
      </c>
    </row>
    <row r="30" spans="1:11" ht="12.75" customHeight="1">
      <c r="A30" s="242"/>
      <c r="B30" s="102" t="s">
        <v>5</v>
      </c>
      <c r="C30" s="103" t="s">
        <v>102</v>
      </c>
      <c r="D30" s="104"/>
      <c r="E30" s="105" t="s">
        <v>3</v>
      </c>
      <c r="F30" s="106"/>
      <c r="G30" s="107" t="s">
        <v>103</v>
      </c>
      <c r="H30" s="109">
        <f>SUM(H31:H39)</f>
        <v>0</v>
      </c>
      <c r="I30" s="109">
        <f>SUM(I31:I39)</f>
        <v>35730</v>
      </c>
      <c r="J30" s="109">
        <f>SUM(J31:J39)</f>
        <v>0</v>
      </c>
      <c r="K30" s="108">
        <f>SUM(K31:K39)</f>
        <v>35730</v>
      </c>
    </row>
    <row r="31" spans="1:11" ht="12.75" customHeight="1">
      <c r="A31" s="242"/>
      <c r="B31" s="110"/>
      <c r="C31" s="111"/>
      <c r="D31" s="112">
        <v>2212</v>
      </c>
      <c r="E31" s="113">
        <v>6121</v>
      </c>
      <c r="F31" s="114">
        <v>38100000</v>
      </c>
      <c r="G31" s="115" t="s">
        <v>89</v>
      </c>
      <c r="H31" s="69">
        <v>0</v>
      </c>
      <c r="I31" s="117">
        <v>2675</v>
      </c>
      <c r="J31" s="69"/>
      <c r="K31" s="118">
        <f aca="true" t="shared" si="1" ref="K31:K39">I31+J31</f>
        <v>2675</v>
      </c>
    </row>
    <row r="32" spans="1:11" ht="12.75" customHeight="1">
      <c r="A32" s="242"/>
      <c r="B32" s="119"/>
      <c r="C32" s="111"/>
      <c r="D32" s="112">
        <v>2212</v>
      </c>
      <c r="E32" s="113">
        <v>6121</v>
      </c>
      <c r="F32" s="120" t="s">
        <v>90</v>
      </c>
      <c r="G32" s="115" t="s">
        <v>89</v>
      </c>
      <c r="H32" s="69">
        <v>0</v>
      </c>
      <c r="I32" s="117">
        <f>2675-753.16</f>
        <v>1921.8400000000001</v>
      </c>
      <c r="J32" s="69"/>
      <c r="K32" s="118">
        <f t="shared" si="1"/>
        <v>1921.8400000000001</v>
      </c>
    </row>
    <row r="33" spans="1:11" ht="12.75" customHeight="1">
      <c r="A33" s="242"/>
      <c r="B33" s="119"/>
      <c r="C33" s="111"/>
      <c r="D33" s="112">
        <v>2212</v>
      </c>
      <c r="E33" s="113">
        <v>6121</v>
      </c>
      <c r="F33" s="120" t="s">
        <v>91</v>
      </c>
      <c r="G33" s="115" t="s">
        <v>89</v>
      </c>
      <c r="H33" s="69">
        <v>0</v>
      </c>
      <c r="I33" s="117">
        <f>30315-8535.76</f>
        <v>21779.239999999998</v>
      </c>
      <c r="J33" s="69"/>
      <c r="K33" s="118">
        <f t="shared" si="1"/>
        <v>21779.239999999998</v>
      </c>
    </row>
    <row r="34" spans="1:11" ht="12.75" customHeight="1">
      <c r="A34" s="242"/>
      <c r="B34" s="119"/>
      <c r="C34" s="111"/>
      <c r="D34" s="145">
        <v>2212</v>
      </c>
      <c r="E34" s="153">
        <v>5139</v>
      </c>
      <c r="F34" s="154">
        <v>38100000</v>
      </c>
      <c r="G34" s="70" t="s">
        <v>69</v>
      </c>
      <c r="H34" s="69">
        <v>0</v>
      </c>
      <c r="I34" s="117">
        <v>1.5</v>
      </c>
      <c r="J34" s="69"/>
      <c r="K34" s="118">
        <f t="shared" si="1"/>
        <v>1.5</v>
      </c>
    </row>
    <row r="35" spans="1:11" ht="12.75" customHeight="1">
      <c r="A35" s="242"/>
      <c r="B35" s="119"/>
      <c r="C35" s="111"/>
      <c r="D35" s="112">
        <v>2212</v>
      </c>
      <c r="E35" s="153">
        <v>5139</v>
      </c>
      <c r="F35" s="65">
        <v>38585005</v>
      </c>
      <c r="G35" s="70" t="s">
        <v>69</v>
      </c>
      <c r="H35" s="69">
        <v>0</v>
      </c>
      <c r="I35" s="117">
        <f>10*0.85</f>
        <v>8.5</v>
      </c>
      <c r="J35" s="69"/>
      <c r="K35" s="118">
        <f t="shared" si="1"/>
        <v>8.5</v>
      </c>
    </row>
    <row r="36" spans="1:11" ht="12.75" customHeight="1">
      <c r="A36" s="242"/>
      <c r="B36" s="119"/>
      <c r="C36" s="111"/>
      <c r="D36" s="112">
        <v>2212</v>
      </c>
      <c r="E36" s="153">
        <v>5169</v>
      </c>
      <c r="F36" s="114">
        <v>38100000</v>
      </c>
      <c r="G36" s="67" t="s">
        <v>71</v>
      </c>
      <c r="H36" s="69">
        <v>0</v>
      </c>
      <c r="I36" s="117">
        <v>7.5</v>
      </c>
      <c r="J36" s="69"/>
      <c r="K36" s="118">
        <f t="shared" si="1"/>
        <v>7.5</v>
      </c>
    </row>
    <row r="37" spans="1:11" ht="12.75" customHeight="1">
      <c r="A37" s="242"/>
      <c r="B37" s="119"/>
      <c r="C37" s="111"/>
      <c r="D37" s="112">
        <v>2212</v>
      </c>
      <c r="E37" s="153">
        <v>5169</v>
      </c>
      <c r="F37" s="65">
        <v>38585005</v>
      </c>
      <c r="G37" s="67" t="s">
        <v>71</v>
      </c>
      <c r="H37" s="69">
        <v>0</v>
      </c>
      <c r="I37" s="117">
        <f>50*0.85</f>
        <v>42.5</v>
      </c>
      <c r="J37" s="69"/>
      <c r="K37" s="118">
        <f t="shared" si="1"/>
        <v>42.5</v>
      </c>
    </row>
    <row r="38" spans="1:11" ht="12.75" customHeight="1">
      <c r="A38" s="242"/>
      <c r="B38" s="124"/>
      <c r="C38" s="129"/>
      <c r="D38" s="112">
        <v>6310</v>
      </c>
      <c r="E38" s="113">
        <v>5163</v>
      </c>
      <c r="F38" s="120"/>
      <c r="G38" s="126" t="s">
        <v>72</v>
      </c>
      <c r="H38" s="69">
        <v>0</v>
      </c>
      <c r="I38" s="5">
        <v>5</v>
      </c>
      <c r="J38" s="69"/>
      <c r="K38" s="118">
        <f t="shared" si="1"/>
        <v>5</v>
      </c>
    </row>
    <row r="39" spans="1:11" ht="12.75" customHeight="1" thickBot="1">
      <c r="A39" s="242"/>
      <c r="B39" s="143"/>
      <c r="C39" s="144"/>
      <c r="D39" s="145">
        <v>6402</v>
      </c>
      <c r="E39" s="146">
        <v>5368</v>
      </c>
      <c r="F39" s="147"/>
      <c r="G39" s="148" t="s">
        <v>94</v>
      </c>
      <c r="H39" s="140">
        <v>0</v>
      </c>
      <c r="I39" s="156">
        <v>9288.92</v>
      </c>
      <c r="J39" s="140"/>
      <c r="K39" s="118">
        <f t="shared" si="1"/>
        <v>9288.92</v>
      </c>
    </row>
    <row r="40" spans="1:11" ht="12.75" customHeight="1">
      <c r="A40" s="242"/>
      <c r="B40" s="102" t="s">
        <v>5</v>
      </c>
      <c r="C40" s="103" t="s">
        <v>104</v>
      </c>
      <c r="D40" s="104"/>
      <c r="E40" s="105" t="s">
        <v>3</v>
      </c>
      <c r="F40" s="106"/>
      <c r="G40" s="107" t="s">
        <v>105</v>
      </c>
      <c r="H40" s="109">
        <f>SUM(H41:H41)</f>
        <v>0</v>
      </c>
      <c r="I40" s="108">
        <f>SUM(I41:I41)</f>
        <v>181.7</v>
      </c>
      <c r="J40" s="108">
        <f>SUM(J41:J41)</f>
        <v>0</v>
      </c>
      <c r="K40" s="108">
        <f>SUM(K41:K41)</f>
        <v>181.7</v>
      </c>
    </row>
    <row r="41" spans="1:11" ht="12.75" customHeight="1" thickBot="1">
      <c r="A41" s="242"/>
      <c r="B41" s="13"/>
      <c r="C41" s="111"/>
      <c r="D41" s="145">
        <v>6402</v>
      </c>
      <c r="E41" s="146">
        <v>5368</v>
      </c>
      <c r="F41" s="147"/>
      <c r="G41" s="148" t="s">
        <v>94</v>
      </c>
      <c r="H41" s="17">
        <v>0</v>
      </c>
      <c r="I41" s="156">
        <v>181.7</v>
      </c>
      <c r="J41" s="17"/>
      <c r="K41" s="157">
        <f>I41+J41</f>
        <v>181.7</v>
      </c>
    </row>
    <row r="42" spans="1:11" ht="26.25" customHeight="1">
      <c r="A42" s="242"/>
      <c r="B42" s="102" t="s">
        <v>5</v>
      </c>
      <c r="C42" s="103" t="s">
        <v>106</v>
      </c>
      <c r="D42" s="104"/>
      <c r="E42" s="105" t="s">
        <v>3</v>
      </c>
      <c r="F42" s="106"/>
      <c r="G42" s="158" t="s">
        <v>107</v>
      </c>
      <c r="H42" s="109">
        <f>SUM(H43:H45)</f>
        <v>14521</v>
      </c>
      <c r="I42" s="108">
        <f>SUM(I43:I45)</f>
        <v>40256</v>
      </c>
      <c r="J42" s="109">
        <f>SUM(J43:J45)</f>
        <v>0</v>
      </c>
      <c r="K42" s="108">
        <f>SUM(K43:K45)</f>
        <v>40256</v>
      </c>
    </row>
    <row r="43" spans="1:11" ht="12.75" customHeight="1">
      <c r="A43" s="242"/>
      <c r="B43" s="110"/>
      <c r="C43" s="111"/>
      <c r="D43" s="112">
        <v>2212</v>
      </c>
      <c r="E43" s="113">
        <v>6121</v>
      </c>
      <c r="F43" s="114">
        <v>38100000</v>
      </c>
      <c r="G43" s="126" t="s">
        <v>89</v>
      </c>
      <c r="H43" s="69">
        <v>2177</v>
      </c>
      <c r="I43" s="5">
        <f>2177+3860</f>
        <v>6037</v>
      </c>
      <c r="J43" s="159"/>
      <c r="K43" s="118">
        <f>I43+J43</f>
        <v>6037</v>
      </c>
    </row>
    <row r="44" spans="1:11" ht="12.75" customHeight="1">
      <c r="A44" s="242"/>
      <c r="B44" s="119"/>
      <c r="C44" s="111"/>
      <c r="D44" s="145">
        <v>2212</v>
      </c>
      <c r="E44" s="153">
        <v>6121</v>
      </c>
      <c r="F44" s="120" t="s">
        <v>91</v>
      </c>
      <c r="G44" s="126" t="s">
        <v>89</v>
      </c>
      <c r="H44" s="141">
        <v>12339</v>
      </c>
      <c r="I44" s="6">
        <f>12339+21870</f>
        <v>34209</v>
      </c>
      <c r="J44" s="117"/>
      <c r="K44" s="118">
        <f>I44+J44</f>
        <v>34209</v>
      </c>
    </row>
    <row r="45" spans="1:11" ht="12.75" customHeight="1" thickBot="1">
      <c r="A45" s="242"/>
      <c r="B45" s="124"/>
      <c r="C45" s="129"/>
      <c r="D45" s="112">
        <v>6310</v>
      </c>
      <c r="E45" s="113">
        <v>5163</v>
      </c>
      <c r="F45" s="160" t="s">
        <v>96</v>
      </c>
      <c r="G45" s="126" t="s">
        <v>72</v>
      </c>
      <c r="H45" s="17">
        <v>5</v>
      </c>
      <c r="I45" s="3">
        <f>5+5</f>
        <v>10</v>
      </c>
      <c r="J45" s="161"/>
      <c r="K45" s="157">
        <f>I45+J45</f>
        <v>10</v>
      </c>
    </row>
    <row r="46" spans="1:11" ht="12.75" customHeight="1">
      <c r="A46" s="242"/>
      <c r="B46" s="162" t="s">
        <v>5</v>
      </c>
      <c r="C46" s="103" t="s">
        <v>108</v>
      </c>
      <c r="D46" s="104"/>
      <c r="E46" s="105" t="s">
        <v>3</v>
      </c>
      <c r="F46" s="106"/>
      <c r="G46" s="107" t="s">
        <v>109</v>
      </c>
      <c r="H46" s="109">
        <f>SUM(H47:H49)</f>
        <v>0</v>
      </c>
      <c r="I46" s="108">
        <f>SUM(I47:I49)</f>
        <v>32340</v>
      </c>
      <c r="J46" s="108">
        <f>SUM(J47:J49)</f>
        <v>0</v>
      </c>
      <c r="K46" s="108">
        <f>SUM(K47:K49)</f>
        <v>32340</v>
      </c>
    </row>
    <row r="47" spans="1:11" ht="12.75" customHeight="1">
      <c r="A47" s="242"/>
      <c r="B47" s="163"/>
      <c r="C47" s="111"/>
      <c r="D47" s="112">
        <v>2212</v>
      </c>
      <c r="E47" s="113">
        <v>6121</v>
      </c>
      <c r="F47" s="114">
        <v>38100000</v>
      </c>
      <c r="G47" s="115" t="s">
        <v>89</v>
      </c>
      <c r="H47" s="69">
        <v>0</v>
      </c>
      <c r="I47" s="5">
        <v>4850</v>
      </c>
      <c r="J47" s="164"/>
      <c r="K47" s="118">
        <f>I47+J47</f>
        <v>4850</v>
      </c>
    </row>
    <row r="48" spans="1:11" ht="12.75" customHeight="1">
      <c r="A48" s="242"/>
      <c r="B48" s="165"/>
      <c r="C48" s="111"/>
      <c r="D48" s="145">
        <v>2212</v>
      </c>
      <c r="E48" s="153">
        <v>6121</v>
      </c>
      <c r="F48" s="120" t="s">
        <v>91</v>
      </c>
      <c r="G48" s="115" t="s">
        <v>89</v>
      </c>
      <c r="H48" s="141">
        <v>0</v>
      </c>
      <c r="I48" s="6">
        <v>27485</v>
      </c>
      <c r="J48" s="164"/>
      <c r="K48" s="118">
        <f>I48+J48</f>
        <v>27485</v>
      </c>
    </row>
    <row r="49" spans="1:11" ht="12.75" customHeight="1" thickBot="1">
      <c r="A49" s="242"/>
      <c r="B49" s="166"/>
      <c r="C49" s="14"/>
      <c r="D49" s="12">
        <v>6310</v>
      </c>
      <c r="E49" s="121">
        <v>5163</v>
      </c>
      <c r="F49" s="122"/>
      <c r="G49" s="123" t="s">
        <v>72</v>
      </c>
      <c r="H49" s="17">
        <v>0</v>
      </c>
      <c r="I49" s="3">
        <v>5</v>
      </c>
      <c r="J49" s="164"/>
      <c r="K49" s="157">
        <f>I49+J49</f>
        <v>5</v>
      </c>
    </row>
    <row r="50" spans="1:11" ht="26.25" customHeight="1">
      <c r="A50" s="242"/>
      <c r="B50" s="102" t="s">
        <v>5</v>
      </c>
      <c r="C50" s="103" t="s">
        <v>110</v>
      </c>
      <c r="D50" s="104"/>
      <c r="E50" s="105" t="s">
        <v>3</v>
      </c>
      <c r="F50" s="106"/>
      <c r="G50" s="158" t="s">
        <v>111</v>
      </c>
      <c r="H50" s="109">
        <f>SUM(H51:H52)</f>
        <v>148</v>
      </c>
      <c r="I50" s="108">
        <f>SUM(I51:I52)</f>
        <v>148</v>
      </c>
      <c r="J50" s="108">
        <f>SUM(J51:J52)</f>
        <v>0</v>
      </c>
      <c r="K50" s="108">
        <f>SUM(K51:K52)</f>
        <v>148</v>
      </c>
    </row>
    <row r="51" spans="1:11" ht="12.75" customHeight="1">
      <c r="A51" s="242"/>
      <c r="B51" s="110"/>
      <c r="C51" s="111"/>
      <c r="D51" s="112">
        <v>2299</v>
      </c>
      <c r="E51" s="112">
        <v>5213</v>
      </c>
      <c r="F51" s="129">
        <v>38100000</v>
      </c>
      <c r="G51" s="115" t="s">
        <v>112</v>
      </c>
      <c r="H51" s="69">
        <v>40</v>
      </c>
      <c r="I51" s="117">
        <v>40</v>
      </c>
      <c r="J51" s="117"/>
      <c r="K51" s="118">
        <f aca="true" t="shared" si="2" ref="K51:K58">I51+J51</f>
        <v>40</v>
      </c>
    </row>
    <row r="52" spans="1:11" ht="12.75" customHeight="1" thickBot="1">
      <c r="A52" s="242"/>
      <c r="B52" s="119"/>
      <c r="C52" s="111"/>
      <c r="D52" s="112">
        <v>2299</v>
      </c>
      <c r="E52" s="112">
        <v>6313</v>
      </c>
      <c r="F52" s="129">
        <v>38100000</v>
      </c>
      <c r="G52" s="115" t="s">
        <v>113</v>
      </c>
      <c r="H52" s="141">
        <v>108</v>
      </c>
      <c r="I52" s="117">
        <v>108</v>
      </c>
      <c r="J52" s="117"/>
      <c r="K52" s="118">
        <f t="shared" si="2"/>
        <v>108</v>
      </c>
    </row>
    <row r="53" spans="1:11" ht="26.25" customHeight="1">
      <c r="A53" s="242"/>
      <c r="B53" s="162" t="s">
        <v>5</v>
      </c>
      <c r="C53" s="103" t="s">
        <v>114</v>
      </c>
      <c r="D53" s="104"/>
      <c r="E53" s="105" t="s">
        <v>3</v>
      </c>
      <c r="F53" s="106"/>
      <c r="G53" s="158" t="s">
        <v>115</v>
      </c>
      <c r="H53" s="109">
        <f>SUM(H54:H55)</f>
        <v>840</v>
      </c>
      <c r="I53" s="108">
        <f>SUM(I54:I55)</f>
        <v>8894</v>
      </c>
      <c r="J53" s="108">
        <f>SUM(J54:J55)</f>
        <v>0</v>
      </c>
      <c r="K53" s="108">
        <f>SUM(K54:K55)</f>
        <v>8894</v>
      </c>
    </row>
    <row r="54" spans="1:11" ht="12.75" customHeight="1">
      <c r="A54" s="242"/>
      <c r="B54" s="163"/>
      <c r="C54" s="111"/>
      <c r="D54" s="112">
        <v>2299</v>
      </c>
      <c r="E54" s="112">
        <v>5613</v>
      </c>
      <c r="F54" s="129">
        <v>38100000</v>
      </c>
      <c r="G54" s="115" t="s">
        <v>116</v>
      </c>
      <c r="H54" s="69">
        <v>225</v>
      </c>
      <c r="I54" s="117">
        <f>225+2162</f>
        <v>2387</v>
      </c>
      <c r="J54" s="117"/>
      <c r="K54" s="118">
        <f t="shared" si="2"/>
        <v>2387</v>
      </c>
    </row>
    <row r="55" spans="1:11" ht="12.75" customHeight="1" thickBot="1">
      <c r="A55" s="242"/>
      <c r="B55" s="167"/>
      <c r="C55" s="168"/>
      <c r="D55" s="169">
        <v>2299</v>
      </c>
      <c r="E55" s="169">
        <v>6413</v>
      </c>
      <c r="F55" s="170">
        <v>38100000</v>
      </c>
      <c r="G55" s="171" t="s">
        <v>117</v>
      </c>
      <c r="H55" s="16">
        <v>615</v>
      </c>
      <c r="I55" s="172">
        <f>615+5892</f>
        <v>6507</v>
      </c>
      <c r="J55" s="172"/>
      <c r="K55" s="118">
        <f t="shared" si="2"/>
        <v>6507</v>
      </c>
    </row>
    <row r="56" spans="1:11" ht="26.25" customHeight="1">
      <c r="A56" s="242"/>
      <c r="B56" s="162" t="s">
        <v>5</v>
      </c>
      <c r="C56" s="103" t="s">
        <v>118</v>
      </c>
      <c r="D56" s="104"/>
      <c r="E56" s="105" t="s">
        <v>3</v>
      </c>
      <c r="F56" s="106"/>
      <c r="G56" s="158" t="s">
        <v>119</v>
      </c>
      <c r="H56" s="109">
        <f>SUM(H57:H58)</f>
        <v>208</v>
      </c>
      <c r="I56" s="108">
        <f>SUM(I57:I58)</f>
        <v>2198</v>
      </c>
      <c r="J56" s="108">
        <f>SUM(J57:J58)</f>
        <v>0</v>
      </c>
      <c r="K56" s="108">
        <f>SUM(K57:K58)</f>
        <v>2198</v>
      </c>
    </row>
    <row r="57" spans="1:11" ht="12.75" customHeight="1">
      <c r="A57" s="242"/>
      <c r="B57" s="163"/>
      <c r="C57" s="111"/>
      <c r="D57" s="112">
        <v>2299</v>
      </c>
      <c r="E57" s="112">
        <v>5613</v>
      </c>
      <c r="F57" s="173" t="s">
        <v>96</v>
      </c>
      <c r="G57" s="115" t="s">
        <v>116</v>
      </c>
      <c r="H57" s="69">
        <v>56</v>
      </c>
      <c r="I57" s="117">
        <f>56+534</f>
        <v>590</v>
      </c>
      <c r="J57" s="117"/>
      <c r="K57" s="118">
        <f t="shared" si="2"/>
        <v>590</v>
      </c>
    </row>
    <row r="58" spans="1:11" ht="12.75" customHeight="1" thickBot="1">
      <c r="A58" s="242"/>
      <c r="B58" s="174"/>
      <c r="C58" s="175"/>
      <c r="D58" s="12">
        <v>2299</v>
      </c>
      <c r="E58" s="12">
        <v>6413</v>
      </c>
      <c r="F58" s="176" t="s">
        <v>96</v>
      </c>
      <c r="G58" s="177" t="s">
        <v>117</v>
      </c>
      <c r="H58" s="140">
        <v>152</v>
      </c>
      <c r="I58" s="178">
        <f>152+1456</f>
        <v>1608</v>
      </c>
      <c r="J58" s="178"/>
      <c r="K58" s="179">
        <f t="shared" si="2"/>
        <v>1608</v>
      </c>
    </row>
    <row r="59" spans="1:11" s="71" customFormat="1" ht="12" customHeight="1">
      <c r="A59" s="242"/>
      <c r="B59" s="180" t="s">
        <v>5</v>
      </c>
      <c r="C59" s="103" t="s">
        <v>120</v>
      </c>
      <c r="D59" s="104"/>
      <c r="E59" s="105" t="s">
        <v>3</v>
      </c>
      <c r="F59" s="106"/>
      <c r="G59" s="181" t="s">
        <v>121</v>
      </c>
      <c r="H59" s="109">
        <f>SUM(H60:H61)</f>
        <v>0</v>
      </c>
      <c r="I59" s="108">
        <f>SUM(I60:I61)</f>
        <v>1350</v>
      </c>
      <c r="J59" s="108">
        <f>SUM(J60:J61)</f>
        <v>0</v>
      </c>
      <c r="K59" s="108">
        <f>SUM(K60:K61)</f>
        <v>1350</v>
      </c>
    </row>
    <row r="60" spans="1:11" s="71" customFormat="1" ht="12" customHeight="1">
      <c r="A60" s="242"/>
      <c r="B60" s="182"/>
      <c r="C60" s="125"/>
      <c r="D60" s="112">
        <v>2212</v>
      </c>
      <c r="E60" s="113">
        <v>6121</v>
      </c>
      <c r="F60" s="120" t="s">
        <v>91</v>
      </c>
      <c r="G60" s="183" t="s">
        <v>89</v>
      </c>
      <c r="H60" s="5">
        <v>0</v>
      </c>
      <c r="I60" s="5">
        <v>1350</v>
      </c>
      <c r="J60" s="5"/>
      <c r="K60" s="5">
        <f>I60+J60</f>
        <v>1350</v>
      </c>
    </row>
    <row r="61" spans="1:11" ht="12.75" customHeight="1" thickBot="1">
      <c r="A61" s="242"/>
      <c r="B61" s="174"/>
      <c r="C61" s="184"/>
      <c r="D61" s="136">
        <v>6310</v>
      </c>
      <c r="E61" s="137">
        <v>5163</v>
      </c>
      <c r="F61" s="185" t="s">
        <v>96</v>
      </c>
      <c r="G61" s="186" t="s">
        <v>72</v>
      </c>
      <c r="H61" s="140">
        <v>0</v>
      </c>
      <c r="I61" s="4">
        <v>0</v>
      </c>
      <c r="J61" s="4"/>
      <c r="K61" s="187">
        <f>I61+J61</f>
        <v>0</v>
      </c>
    </row>
    <row r="62" spans="1:11" s="71" customFormat="1" ht="12" customHeight="1">
      <c r="A62" s="242"/>
      <c r="B62" s="188" t="s">
        <v>5</v>
      </c>
      <c r="C62" s="189" t="s">
        <v>122</v>
      </c>
      <c r="D62" s="190"/>
      <c r="E62" s="191" t="s">
        <v>3</v>
      </c>
      <c r="F62" s="192"/>
      <c r="G62" s="193" t="s">
        <v>123</v>
      </c>
      <c r="H62" s="109">
        <f>SUM(H63:H64)</f>
        <v>0</v>
      </c>
      <c r="I62" s="108">
        <f>SUM(I63:I64)</f>
        <v>1350</v>
      </c>
      <c r="J62" s="108">
        <f>SUM(J63:J64)</f>
        <v>0</v>
      </c>
      <c r="K62" s="108">
        <f>SUM(K63:K64)</f>
        <v>1350</v>
      </c>
    </row>
    <row r="63" spans="1:11" s="71" customFormat="1" ht="12" customHeight="1">
      <c r="A63" s="242"/>
      <c r="B63" s="194"/>
      <c r="C63" s="111"/>
      <c r="D63" s="112">
        <v>2212</v>
      </c>
      <c r="E63" s="113">
        <v>6121</v>
      </c>
      <c r="F63" s="120" t="s">
        <v>91</v>
      </c>
      <c r="G63" s="195" t="s">
        <v>89</v>
      </c>
      <c r="H63" s="5">
        <v>0</v>
      </c>
      <c r="I63" s="5">
        <v>1350</v>
      </c>
      <c r="J63" s="5"/>
      <c r="K63" s="6">
        <f>I63+J63</f>
        <v>1350</v>
      </c>
    </row>
    <row r="64" spans="1:11" ht="12.75" customHeight="1" thickBot="1">
      <c r="A64" s="242"/>
      <c r="B64" s="167"/>
      <c r="C64" s="196"/>
      <c r="D64" s="15">
        <v>6310</v>
      </c>
      <c r="E64" s="197">
        <v>5163</v>
      </c>
      <c r="F64" s="198" t="s">
        <v>96</v>
      </c>
      <c r="G64" s="199" t="s">
        <v>72</v>
      </c>
      <c r="H64" s="16">
        <v>0</v>
      </c>
      <c r="I64" s="4">
        <v>0</v>
      </c>
      <c r="J64" s="4"/>
      <c r="K64" s="200">
        <f>I64+J64</f>
        <v>0</v>
      </c>
    </row>
    <row r="65" spans="1:11" s="71" customFormat="1" ht="12" customHeight="1">
      <c r="A65" s="242"/>
      <c r="B65" s="180" t="s">
        <v>5</v>
      </c>
      <c r="C65" s="103" t="s">
        <v>124</v>
      </c>
      <c r="D65" s="104"/>
      <c r="E65" s="105" t="s">
        <v>3</v>
      </c>
      <c r="F65" s="106"/>
      <c r="G65" s="181" t="s">
        <v>125</v>
      </c>
      <c r="H65" s="109">
        <f>SUM(H66:H67)</f>
        <v>0</v>
      </c>
      <c r="I65" s="108">
        <f>SUM(I66:I67)</f>
        <v>2000</v>
      </c>
      <c r="J65" s="108">
        <f>SUM(J66:J67)</f>
        <v>0</v>
      </c>
      <c r="K65" s="108">
        <f>SUM(K66:K67)</f>
        <v>2000</v>
      </c>
    </row>
    <row r="66" spans="1:12" s="71" customFormat="1" ht="12" customHeight="1">
      <c r="A66" s="242"/>
      <c r="B66" s="194"/>
      <c r="C66" s="111"/>
      <c r="D66" s="112">
        <v>2212</v>
      </c>
      <c r="E66" s="113">
        <v>6121</v>
      </c>
      <c r="F66" s="120" t="s">
        <v>91</v>
      </c>
      <c r="G66" s="195" t="s">
        <v>89</v>
      </c>
      <c r="H66" s="5">
        <v>0</v>
      </c>
      <c r="I66" s="5">
        <v>2000</v>
      </c>
      <c r="J66" s="5"/>
      <c r="K66" s="6">
        <f>I66+J66</f>
        <v>2000</v>
      </c>
      <c r="L66" s="201"/>
    </row>
    <row r="67" spans="1:11" ht="12.75" customHeight="1" thickBot="1">
      <c r="A67" s="242"/>
      <c r="B67" s="232"/>
      <c r="C67" s="14"/>
      <c r="D67" s="12">
        <v>6310</v>
      </c>
      <c r="E67" s="121">
        <v>5163</v>
      </c>
      <c r="F67" s="122" t="s">
        <v>96</v>
      </c>
      <c r="G67" s="123" t="s">
        <v>72</v>
      </c>
      <c r="H67" s="17">
        <v>0</v>
      </c>
      <c r="I67" s="3">
        <v>0</v>
      </c>
      <c r="J67" s="3"/>
      <c r="K67" s="157">
        <f>I67+J67</f>
        <v>0</v>
      </c>
    </row>
    <row r="68" spans="1:11" s="71" customFormat="1" ht="12" customHeight="1">
      <c r="A68" s="242"/>
      <c r="B68" s="180" t="s">
        <v>5</v>
      </c>
      <c r="C68" s="103" t="s">
        <v>126</v>
      </c>
      <c r="D68" s="104"/>
      <c r="E68" s="105" t="s">
        <v>3</v>
      </c>
      <c r="F68" s="106"/>
      <c r="G68" s="181" t="s">
        <v>127</v>
      </c>
      <c r="H68" s="109">
        <f>SUM(H69:H70)</f>
        <v>0</v>
      </c>
      <c r="I68" s="108">
        <f>SUM(I69:I70)</f>
        <v>1300</v>
      </c>
      <c r="J68" s="108">
        <f>SUM(J69:J70)</f>
        <v>0</v>
      </c>
      <c r="K68" s="108">
        <f>SUM(K69:K70)</f>
        <v>1300</v>
      </c>
    </row>
    <row r="69" spans="1:11" s="71" customFormat="1" ht="12" customHeight="1">
      <c r="A69" s="242"/>
      <c r="B69" s="182"/>
      <c r="C69" s="125"/>
      <c r="D69" s="112">
        <v>2212</v>
      </c>
      <c r="E69" s="113">
        <v>6121</v>
      </c>
      <c r="F69" s="120" t="s">
        <v>91</v>
      </c>
      <c r="G69" s="183" t="s">
        <v>89</v>
      </c>
      <c r="H69" s="5">
        <v>0</v>
      </c>
      <c r="I69" s="5">
        <v>1300</v>
      </c>
      <c r="J69" s="5"/>
      <c r="K69" s="5">
        <f>I69+J69</f>
        <v>1300</v>
      </c>
    </row>
    <row r="70" spans="1:11" ht="12.75" customHeight="1" thickBot="1">
      <c r="A70" s="242"/>
      <c r="B70" s="174"/>
      <c r="C70" s="184"/>
      <c r="D70" s="136">
        <v>6310</v>
      </c>
      <c r="E70" s="137">
        <v>5163</v>
      </c>
      <c r="F70" s="185" t="s">
        <v>96</v>
      </c>
      <c r="G70" s="186" t="s">
        <v>72</v>
      </c>
      <c r="H70" s="140">
        <v>0</v>
      </c>
      <c r="I70" s="4">
        <v>0</v>
      </c>
      <c r="J70" s="4"/>
      <c r="K70" s="187">
        <f>I70+J70</f>
        <v>0</v>
      </c>
    </row>
    <row r="71" spans="1:11" s="71" customFormat="1" ht="12" customHeight="1">
      <c r="A71" s="242"/>
      <c r="B71" s="180" t="s">
        <v>5</v>
      </c>
      <c r="C71" s="103" t="s">
        <v>128</v>
      </c>
      <c r="D71" s="104"/>
      <c r="E71" s="105" t="s">
        <v>3</v>
      </c>
      <c r="F71" s="106"/>
      <c r="G71" s="181" t="s">
        <v>129</v>
      </c>
      <c r="H71" s="109">
        <f>SUM(H72:H73)</f>
        <v>0</v>
      </c>
      <c r="I71" s="108">
        <f>SUM(I72:I73)</f>
        <v>2000</v>
      </c>
      <c r="J71" s="108">
        <f>SUM(J72:J73)</f>
        <v>0</v>
      </c>
      <c r="K71" s="108">
        <f>SUM(K72:K73)</f>
        <v>2000</v>
      </c>
    </row>
    <row r="72" spans="1:11" s="71" customFormat="1" ht="12" customHeight="1">
      <c r="A72" s="242"/>
      <c r="B72" s="182"/>
      <c r="C72" s="125"/>
      <c r="D72" s="112">
        <v>2212</v>
      </c>
      <c r="E72" s="113">
        <v>6121</v>
      </c>
      <c r="F72" s="120" t="s">
        <v>91</v>
      </c>
      <c r="G72" s="183" t="s">
        <v>89</v>
      </c>
      <c r="H72" s="5">
        <v>0</v>
      </c>
      <c r="I72" s="5">
        <v>2000</v>
      </c>
      <c r="J72" s="5"/>
      <c r="K72" s="5">
        <f>I72+J72</f>
        <v>2000</v>
      </c>
    </row>
    <row r="73" spans="1:11" ht="12.75" customHeight="1" thickBot="1">
      <c r="A73" s="242"/>
      <c r="B73" s="174"/>
      <c r="C73" s="184"/>
      <c r="D73" s="136">
        <v>6310</v>
      </c>
      <c r="E73" s="137">
        <v>5163</v>
      </c>
      <c r="F73" s="185" t="s">
        <v>96</v>
      </c>
      <c r="G73" s="186" t="s">
        <v>72</v>
      </c>
      <c r="H73" s="140">
        <v>0</v>
      </c>
      <c r="I73" s="4">
        <v>0</v>
      </c>
      <c r="J73" s="4"/>
      <c r="K73" s="187">
        <f>I73+J73</f>
        <v>0</v>
      </c>
    </row>
    <row r="74" spans="1:11" s="71" customFormat="1" ht="12" customHeight="1">
      <c r="A74" s="242"/>
      <c r="B74" s="188" t="s">
        <v>5</v>
      </c>
      <c r="C74" s="189" t="s">
        <v>130</v>
      </c>
      <c r="D74" s="190"/>
      <c r="E74" s="191" t="s">
        <v>3</v>
      </c>
      <c r="F74" s="192"/>
      <c r="G74" s="193" t="s">
        <v>131</v>
      </c>
      <c r="H74" s="109">
        <f>SUM(H75:H76)</f>
        <v>0</v>
      </c>
      <c r="I74" s="108">
        <f>SUM(I75:I76)</f>
        <v>2000</v>
      </c>
      <c r="J74" s="108">
        <f>SUM(J75:J76)</f>
        <v>0</v>
      </c>
      <c r="K74" s="108">
        <f>SUM(K75:K76)</f>
        <v>2000</v>
      </c>
    </row>
    <row r="75" spans="1:11" s="71" customFormat="1" ht="11.25" customHeight="1">
      <c r="A75" s="242"/>
      <c r="B75" s="194"/>
      <c r="C75" s="111"/>
      <c r="D75" s="112">
        <v>2212</v>
      </c>
      <c r="E75" s="113">
        <v>6121</v>
      </c>
      <c r="F75" s="120" t="s">
        <v>91</v>
      </c>
      <c r="G75" s="195" t="s">
        <v>89</v>
      </c>
      <c r="H75" s="5">
        <v>0</v>
      </c>
      <c r="I75" s="5">
        <v>2000</v>
      </c>
      <c r="J75" s="5"/>
      <c r="K75" s="6">
        <f>I75+J75</f>
        <v>2000</v>
      </c>
    </row>
    <row r="76" spans="1:11" ht="12.75" customHeight="1" thickBot="1">
      <c r="A76" s="242"/>
      <c r="B76" s="167"/>
      <c r="C76" s="196"/>
      <c r="D76" s="15">
        <v>6310</v>
      </c>
      <c r="E76" s="197">
        <v>5163</v>
      </c>
      <c r="F76" s="198" t="s">
        <v>96</v>
      </c>
      <c r="G76" s="199" t="s">
        <v>72</v>
      </c>
      <c r="H76" s="16">
        <v>0</v>
      </c>
      <c r="I76" s="4">
        <v>0</v>
      </c>
      <c r="J76" s="4"/>
      <c r="K76" s="200">
        <f>I76+J76</f>
        <v>0</v>
      </c>
    </row>
    <row r="77" spans="1:11" s="71" customFormat="1" ht="12" customHeight="1">
      <c r="A77" s="242"/>
      <c r="B77" s="180" t="s">
        <v>5</v>
      </c>
      <c r="C77" s="103" t="s">
        <v>132</v>
      </c>
      <c r="D77" s="104"/>
      <c r="E77" s="105" t="s">
        <v>3</v>
      </c>
      <c r="F77" s="106"/>
      <c r="G77" s="181" t="s">
        <v>133</v>
      </c>
      <c r="H77" s="108">
        <f>SUM(H78:H78)</f>
        <v>0</v>
      </c>
      <c r="I77" s="108">
        <f>SUM(I78:I78)</f>
        <v>15533.57</v>
      </c>
      <c r="J77" s="108">
        <f>SUM(J78:J78)</f>
        <v>0</v>
      </c>
      <c r="K77" s="108">
        <f>SUM(K78:K78)</f>
        <v>15533.57</v>
      </c>
    </row>
    <row r="78" spans="1:11" s="71" customFormat="1" ht="12" customHeight="1" thickBot="1">
      <c r="A78" s="242"/>
      <c r="B78" s="202"/>
      <c r="C78" s="175"/>
      <c r="D78" s="12">
        <v>2212</v>
      </c>
      <c r="E78" s="121">
        <v>5901</v>
      </c>
      <c r="F78" s="122" t="s">
        <v>96</v>
      </c>
      <c r="G78" s="203" t="s">
        <v>134</v>
      </c>
      <c r="H78" s="3">
        <v>0</v>
      </c>
      <c r="I78" s="3">
        <f>7000+8533.57</f>
        <v>15533.57</v>
      </c>
      <c r="J78" s="3"/>
      <c r="K78" s="4">
        <f>I78+J78</f>
        <v>15533.57</v>
      </c>
    </row>
    <row r="79" spans="1:11" s="71" customFormat="1" ht="12" customHeight="1">
      <c r="A79" s="242"/>
      <c r="B79" s="180" t="s">
        <v>5</v>
      </c>
      <c r="C79" s="103" t="s">
        <v>135</v>
      </c>
      <c r="D79" s="104"/>
      <c r="E79" s="105" t="s">
        <v>3</v>
      </c>
      <c r="F79" s="106"/>
      <c r="G79" s="181" t="s">
        <v>136</v>
      </c>
      <c r="H79" s="204">
        <f>SUM(H80:H80)</f>
        <v>0</v>
      </c>
      <c r="I79" s="204">
        <f>SUM(I80:I80)</f>
        <v>3000</v>
      </c>
      <c r="J79" s="204">
        <f>SUM(J80:J80)</f>
        <v>0</v>
      </c>
      <c r="K79" s="204">
        <f>SUM(K80:K80)</f>
        <v>3000</v>
      </c>
    </row>
    <row r="80" spans="1:11" s="71" customFormat="1" ht="12" customHeight="1" thickBot="1">
      <c r="A80" s="242"/>
      <c r="B80" s="202"/>
      <c r="C80" s="175"/>
      <c r="D80" s="12">
        <v>2212</v>
      </c>
      <c r="E80" s="121">
        <v>5901</v>
      </c>
      <c r="F80" s="122" t="s">
        <v>96</v>
      </c>
      <c r="G80" s="203" t="s">
        <v>134</v>
      </c>
      <c r="H80" s="3">
        <v>0</v>
      </c>
      <c r="I80" s="3">
        <v>3000</v>
      </c>
      <c r="J80" s="3"/>
      <c r="K80" s="4">
        <f>I80+J80</f>
        <v>3000</v>
      </c>
    </row>
    <row r="81" spans="1:11" s="71" customFormat="1" ht="12" customHeight="1">
      <c r="A81" s="242"/>
      <c r="B81" s="180" t="s">
        <v>5</v>
      </c>
      <c r="C81" s="103" t="s">
        <v>150</v>
      </c>
      <c r="D81" s="104"/>
      <c r="E81" s="105" t="s">
        <v>3</v>
      </c>
      <c r="F81" s="106"/>
      <c r="G81" s="181" t="s">
        <v>155</v>
      </c>
      <c r="H81" s="108">
        <f>SUM(H82:H84)</f>
        <v>0</v>
      </c>
      <c r="I81" s="108">
        <f>SUM(I82:I84)</f>
        <v>0</v>
      </c>
      <c r="J81" s="108">
        <f>SUM(J82:J84)</f>
        <v>5000</v>
      </c>
      <c r="K81" s="108">
        <f>SUM(K82:K84)</f>
        <v>5000</v>
      </c>
    </row>
    <row r="82" spans="1:11" s="71" customFormat="1" ht="12" customHeight="1">
      <c r="A82" s="242"/>
      <c r="B82" s="182"/>
      <c r="C82" s="129"/>
      <c r="D82" s="112">
        <v>2212</v>
      </c>
      <c r="E82" s="113">
        <v>6351</v>
      </c>
      <c r="F82" s="120" t="s">
        <v>151</v>
      </c>
      <c r="G82" s="230" t="s">
        <v>97</v>
      </c>
      <c r="H82" s="5">
        <v>0</v>
      </c>
      <c r="I82" s="5">
        <v>0</v>
      </c>
      <c r="J82" s="5"/>
      <c r="K82" s="118">
        <f>I82+J82</f>
        <v>0</v>
      </c>
    </row>
    <row r="83" spans="1:11" s="71" customFormat="1" ht="12" customHeight="1">
      <c r="A83" s="242"/>
      <c r="B83" s="194"/>
      <c r="C83" s="144"/>
      <c r="D83" s="145">
        <v>2212</v>
      </c>
      <c r="E83" s="153">
        <v>6356</v>
      </c>
      <c r="F83" s="160" t="s">
        <v>152</v>
      </c>
      <c r="G83" s="230" t="s">
        <v>154</v>
      </c>
      <c r="H83" s="6">
        <v>0</v>
      </c>
      <c r="I83" s="6">
        <v>0</v>
      </c>
      <c r="J83" s="6"/>
      <c r="K83" s="118">
        <f>I83+J83</f>
        <v>0</v>
      </c>
    </row>
    <row r="84" spans="1:11" s="71" customFormat="1" ht="12" customHeight="1" thickBot="1">
      <c r="A84" s="242"/>
      <c r="B84" s="202"/>
      <c r="C84" s="175"/>
      <c r="D84" s="136">
        <v>2212</v>
      </c>
      <c r="E84" s="137">
        <v>6356</v>
      </c>
      <c r="F84" s="185" t="s">
        <v>153</v>
      </c>
      <c r="G84" s="231" t="s">
        <v>154</v>
      </c>
      <c r="H84" s="4">
        <v>0</v>
      </c>
      <c r="I84" s="4">
        <v>0</v>
      </c>
      <c r="J84" s="4">
        <v>5000</v>
      </c>
      <c r="K84" s="4">
        <f>I84+J84</f>
        <v>5000</v>
      </c>
    </row>
    <row r="85" spans="1:11" s="84" customFormat="1" ht="12.75" customHeight="1">
      <c r="A85" s="242"/>
      <c r="B85" s="205" t="s">
        <v>5</v>
      </c>
      <c r="C85" s="189" t="s">
        <v>137</v>
      </c>
      <c r="D85" s="206" t="s">
        <v>3</v>
      </c>
      <c r="E85" s="207" t="s">
        <v>3</v>
      </c>
      <c r="F85" s="208"/>
      <c r="G85" s="209" t="s">
        <v>138</v>
      </c>
      <c r="H85" s="204">
        <f>SUM(H86:H86)</f>
        <v>300</v>
      </c>
      <c r="I85" s="204">
        <f>SUM(I86:I86)</f>
        <v>1210</v>
      </c>
      <c r="J85" s="204">
        <f>SUM(J86:J86)</f>
        <v>0</v>
      </c>
      <c r="K85" s="204">
        <f>SUM(K86:K86)</f>
        <v>1210</v>
      </c>
    </row>
    <row r="86" spans="1:11" s="213" customFormat="1" ht="12.75" customHeight="1" thickBot="1">
      <c r="A86" s="242"/>
      <c r="B86" s="72"/>
      <c r="C86" s="14"/>
      <c r="D86" s="210">
        <v>6310</v>
      </c>
      <c r="E86" s="211">
        <v>5909</v>
      </c>
      <c r="F86" s="122"/>
      <c r="G86" s="212" t="s">
        <v>139</v>
      </c>
      <c r="H86" s="3">
        <v>300</v>
      </c>
      <c r="I86" s="3">
        <f>300+910</f>
        <v>1210</v>
      </c>
      <c r="J86" s="3"/>
      <c r="K86" s="157">
        <f>I86+J86</f>
        <v>1210</v>
      </c>
    </row>
    <row r="87" spans="1:11" s="84" customFormat="1" ht="12.75" customHeight="1" thickBot="1">
      <c r="A87" s="242"/>
      <c r="B87" s="94" t="s">
        <v>5</v>
      </c>
      <c r="C87" s="95" t="s">
        <v>3</v>
      </c>
      <c r="D87" s="96" t="s">
        <v>3</v>
      </c>
      <c r="E87" s="97" t="s">
        <v>3</v>
      </c>
      <c r="F87" s="98"/>
      <c r="G87" s="99" t="s">
        <v>140</v>
      </c>
      <c r="H87" s="100">
        <f>H88+H98</f>
        <v>345</v>
      </c>
      <c r="I87" s="100">
        <f>I88+I98</f>
        <v>3545</v>
      </c>
      <c r="J87" s="100">
        <f>J88+J98</f>
        <v>0</v>
      </c>
      <c r="K87" s="101">
        <f>K88+K98</f>
        <v>3545</v>
      </c>
    </row>
    <row r="88" spans="1:11" ht="12.75" customHeight="1">
      <c r="A88" s="242"/>
      <c r="B88" s="214" t="s">
        <v>5</v>
      </c>
      <c r="C88" s="103" t="s">
        <v>141</v>
      </c>
      <c r="D88" s="215" t="s">
        <v>3</v>
      </c>
      <c r="E88" s="216" t="s">
        <v>3</v>
      </c>
      <c r="F88" s="217"/>
      <c r="G88" s="107" t="s">
        <v>142</v>
      </c>
      <c r="H88" s="109">
        <f>SUM(H89:H97)</f>
        <v>345</v>
      </c>
      <c r="I88" s="108">
        <f>SUM(I89:I97)</f>
        <v>545</v>
      </c>
      <c r="J88" s="108">
        <f>SUM(J89:J97)</f>
        <v>0</v>
      </c>
      <c r="K88" s="108">
        <f>SUM(K89:K97)</f>
        <v>545</v>
      </c>
    </row>
    <row r="89" spans="1:11" s="213" customFormat="1" ht="12.75" customHeight="1">
      <c r="A89" s="242"/>
      <c r="B89" s="64"/>
      <c r="C89" s="218"/>
      <c r="D89" s="112">
        <v>2219</v>
      </c>
      <c r="E89" s="68">
        <v>5169</v>
      </c>
      <c r="F89" s="120" t="s">
        <v>143</v>
      </c>
      <c r="G89" s="219" t="s">
        <v>71</v>
      </c>
      <c r="H89" s="220">
        <v>33</v>
      </c>
      <c r="I89" s="221">
        <f>33+18</f>
        <v>51</v>
      </c>
      <c r="J89" s="128"/>
      <c r="K89" s="118">
        <f aca="true" t="shared" si="3" ref="K89:K97">I89+J89</f>
        <v>51</v>
      </c>
    </row>
    <row r="90" spans="1:11" s="84" customFormat="1" ht="12.75" customHeight="1">
      <c r="A90" s="242"/>
      <c r="B90" s="64"/>
      <c r="C90" s="218"/>
      <c r="D90" s="112">
        <v>2219</v>
      </c>
      <c r="E90" s="68">
        <v>5169</v>
      </c>
      <c r="F90" s="120" t="s">
        <v>144</v>
      </c>
      <c r="G90" s="219" t="s">
        <v>71</v>
      </c>
      <c r="H90" s="222">
        <v>16</v>
      </c>
      <c r="I90" s="223">
        <f>16+9</f>
        <v>25</v>
      </c>
      <c r="J90" s="128"/>
      <c r="K90" s="118">
        <f t="shared" si="3"/>
        <v>25</v>
      </c>
    </row>
    <row r="91" spans="1:11" s="213" customFormat="1" ht="12.75" customHeight="1">
      <c r="A91" s="242"/>
      <c r="B91" s="64"/>
      <c r="C91" s="218"/>
      <c r="D91" s="112">
        <v>2219</v>
      </c>
      <c r="E91" s="68">
        <v>5169</v>
      </c>
      <c r="F91" s="160" t="s">
        <v>145</v>
      </c>
      <c r="G91" s="219" t="s">
        <v>71</v>
      </c>
      <c r="H91" s="222">
        <v>276</v>
      </c>
      <c r="I91" s="223">
        <f>276+153</f>
        <v>429</v>
      </c>
      <c r="J91" s="128"/>
      <c r="K91" s="118">
        <f t="shared" si="3"/>
        <v>429</v>
      </c>
    </row>
    <row r="92" spans="1:11" s="213" customFormat="1" ht="12.75" customHeight="1">
      <c r="A92" s="242"/>
      <c r="B92" s="64"/>
      <c r="C92" s="218"/>
      <c r="D92" s="112">
        <v>2219</v>
      </c>
      <c r="E92" s="224">
        <v>5173</v>
      </c>
      <c r="F92" s="160" t="s">
        <v>143</v>
      </c>
      <c r="G92" s="219" t="s">
        <v>146</v>
      </c>
      <c r="H92" s="141">
        <v>0</v>
      </c>
      <c r="I92" s="223">
        <v>2</v>
      </c>
      <c r="J92" s="128"/>
      <c r="K92" s="118">
        <f t="shared" si="3"/>
        <v>2</v>
      </c>
    </row>
    <row r="93" spans="1:11" s="213" customFormat="1" ht="12.75" customHeight="1">
      <c r="A93" s="242"/>
      <c r="B93" s="64"/>
      <c r="C93" s="218"/>
      <c r="D93" s="112">
        <v>2219</v>
      </c>
      <c r="E93" s="224">
        <v>5173</v>
      </c>
      <c r="F93" s="160" t="s">
        <v>144</v>
      </c>
      <c r="G93" s="219" t="s">
        <v>146</v>
      </c>
      <c r="H93" s="69">
        <v>0</v>
      </c>
      <c r="I93" s="223">
        <v>1</v>
      </c>
      <c r="J93" s="128"/>
      <c r="K93" s="118">
        <f t="shared" si="3"/>
        <v>1</v>
      </c>
    </row>
    <row r="94" spans="1:11" s="213" customFormat="1" ht="12.75" customHeight="1">
      <c r="A94" s="242"/>
      <c r="B94" s="64"/>
      <c r="C94" s="218"/>
      <c r="D94" s="112">
        <v>2219</v>
      </c>
      <c r="E94" s="224">
        <v>5173</v>
      </c>
      <c r="F94" s="160" t="s">
        <v>145</v>
      </c>
      <c r="G94" s="225" t="s">
        <v>146</v>
      </c>
      <c r="H94" s="69">
        <v>0</v>
      </c>
      <c r="I94" s="223">
        <v>17</v>
      </c>
      <c r="J94" s="128"/>
      <c r="K94" s="118">
        <f t="shared" si="3"/>
        <v>17</v>
      </c>
    </row>
    <row r="95" spans="1:11" s="213" customFormat="1" ht="12.75" customHeight="1">
      <c r="A95" s="242"/>
      <c r="B95" s="64"/>
      <c r="C95" s="218"/>
      <c r="D95" s="112">
        <v>2219</v>
      </c>
      <c r="E95" s="224">
        <v>5175</v>
      </c>
      <c r="F95" s="160" t="s">
        <v>143</v>
      </c>
      <c r="G95" s="225" t="s">
        <v>70</v>
      </c>
      <c r="H95" s="141">
        <v>2</v>
      </c>
      <c r="I95" s="6">
        <v>2</v>
      </c>
      <c r="J95" s="128"/>
      <c r="K95" s="118">
        <f t="shared" si="3"/>
        <v>2</v>
      </c>
    </row>
    <row r="96" spans="1:11" ht="12.75" customHeight="1">
      <c r="A96" s="242"/>
      <c r="B96" s="64"/>
      <c r="C96" s="218"/>
      <c r="D96" s="112">
        <v>2219</v>
      </c>
      <c r="E96" s="68">
        <v>5175</v>
      </c>
      <c r="F96" s="120" t="s">
        <v>144</v>
      </c>
      <c r="G96" s="225" t="s">
        <v>70</v>
      </c>
      <c r="H96" s="69">
        <v>1</v>
      </c>
      <c r="I96" s="5">
        <v>1</v>
      </c>
      <c r="J96" s="128"/>
      <c r="K96" s="118">
        <f t="shared" si="3"/>
        <v>1</v>
      </c>
    </row>
    <row r="97" spans="1:11" s="213" customFormat="1" ht="12.75" customHeight="1" thickBot="1">
      <c r="A97" s="242"/>
      <c r="B97" s="73"/>
      <c r="C97" s="226"/>
      <c r="D97" s="12">
        <v>2219</v>
      </c>
      <c r="E97" s="227">
        <v>5175</v>
      </c>
      <c r="F97" s="122" t="s">
        <v>145</v>
      </c>
      <c r="G97" s="228" t="s">
        <v>70</v>
      </c>
      <c r="H97" s="17">
        <v>17</v>
      </c>
      <c r="I97" s="3">
        <v>17</v>
      </c>
      <c r="J97" s="161"/>
      <c r="K97" s="157">
        <f t="shared" si="3"/>
        <v>17</v>
      </c>
    </row>
    <row r="98" spans="1:11" s="71" customFormat="1" ht="12" customHeight="1">
      <c r="A98" s="242"/>
      <c r="B98" s="180" t="s">
        <v>5</v>
      </c>
      <c r="C98" s="103" t="s">
        <v>147</v>
      </c>
      <c r="D98" s="104"/>
      <c r="E98" s="105" t="s">
        <v>3</v>
      </c>
      <c r="F98" s="106"/>
      <c r="G98" s="181" t="s">
        <v>148</v>
      </c>
      <c r="H98" s="204">
        <f>SUM(H99:H99)</f>
        <v>0</v>
      </c>
      <c r="I98" s="204">
        <f>SUM(I99:I99)</f>
        <v>3000</v>
      </c>
      <c r="J98" s="204">
        <f>SUM(J99:J99)</f>
        <v>0</v>
      </c>
      <c r="K98" s="204">
        <f>SUM(K99:K99)</f>
        <v>3000</v>
      </c>
    </row>
    <row r="99" spans="1:11" s="71" customFormat="1" ht="12" customHeight="1" thickBot="1">
      <c r="A99" s="243"/>
      <c r="B99" s="202"/>
      <c r="C99" s="175"/>
      <c r="D99" s="12">
        <v>2212</v>
      </c>
      <c r="E99" s="121">
        <v>5901</v>
      </c>
      <c r="F99" s="122" t="s">
        <v>96</v>
      </c>
      <c r="G99" s="203" t="s">
        <v>134</v>
      </c>
      <c r="H99" s="3">
        <v>0</v>
      </c>
      <c r="I99" s="3">
        <v>3000</v>
      </c>
      <c r="J99" s="3"/>
      <c r="K99" s="229">
        <f>I99+J99</f>
        <v>3000</v>
      </c>
    </row>
  </sheetData>
  <sheetProtection/>
  <mergeCells count="13">
    <mergeCell ref="A1:K1"/>
    <mergeCell ref="A3:K3"/>
    <mergeCell ref="I5:I6"/>
    <mergeCell ref="J5:K5"/>
    <mergeCell ref="A5:A6"/>
    <mergeCell ref="B5:B6"/>
    <mergeCell ref="C5:C6"/>
    <mergeCell ref="D5:D6"/>
    <mergeCell ref="E5:E6"/>
    <mergeCell ref="F5:F6"/>
    <mergeCell ref="A7:A99"/>
    <mergeCell ref="G5:G6"/>
    <mergeCell ref="H5:H6"/>
  </mergeCells>
  <printOptions horizontalCentered="1"/>
  <pageMargins left="0.31496062992125984" right="0.31496062992125984" top="0.5905511811023623" bottom="0.5905511811023623" header="0" footer="0"/>
  <pageSetup horizontalDpi="600" verticalDpi="600" orientation="portrait" paperSize="9" scale="85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2014-03-25T10:33:35Z</cp:lastPrinted>
  <dcterms:created xsi:type="dcterms:W3CDTF">2006-09-25T08:49:57Z</dcterms:created>
  <dcterms:modified xsi:type="dcterms:W3CDTF">2014-03-25T13:42:47Z</dcterms:modified>
  <cp:category/>
  <cp:version/>
  <cp:contentType/>
  <cp:contentStatus/>
</cp:coreProperties>
</file>