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3"/>
  </bookViews>
  <sheets>
    <sheet name="Bilance P+V" sheetId="1" r:id="rId1"/>
    <sheet name="91306" sheetId="2" r:id="rId2"/>
    <sheet name="92006" sheetId="3" r:id="rId3"/>
    <sheet name="92306" sheetId="4" r:id="rId4"/>
  </sheets>
  <definedNames>
    <definedName name="_xlnm.Print_Titles" localSheetId="3">'92306'!$5:$6</definedName>
  </definedNames>
  <calcPr fullCalcOnLoad="1"/>
</workbook>
</file>

<file path=xl/sharedStrings.xml><?xml version="1.0" encoding="utf-8"?>
<sst xmlns="http://schemas.openxmlformats.org/spreadsheetml/2006/main" count="1136" uniqueCount="373">
  <si>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</si>
  <si>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</si>
  <si>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</si>
  <si>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</si>
  <si>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</si>
  <si>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</si>
  <si>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</si>
  <si>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</si>
  <si>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</si>
  <si>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</si>
  <si>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</si>
  <si>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</si>
  <si>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</si>
  <si>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</si>
  <si>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</si>
  <si>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</si>
  <si>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</si>
  <si>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</si>
  <si>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</si>
  <si>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</si>
  <si>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</si>
  <si>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</si>
  <si>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</si>
  <si>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</si>
  <si>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</si>
  <si>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</si>
  <si>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</si>
  <si>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</si>
  <si>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</si>
  <si>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</si>
  <si>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</si>
  <si>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</si>
  <si>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</si>
  <si>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</si>
  <si>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</si>
  <si>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</si>
  <si>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</si>
  <si>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</si>
  <si>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</si>
  <si>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</si>
  <si>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</si>
  <si>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</si>
  <si>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</si>
  <si>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</si>
  <si>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</si>
  <si>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</si>
  <si>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</si>
  <si>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</si>
  <si>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</si>
  <si>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</si>
  <si>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</si>
  <si>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</si>
  <si>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</si>
  <si>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</si>
  <si>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</si>
  <si>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</si>
  <si>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</si>
  <si>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</si>
  <si>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</si>
  <si>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</si>
  <si>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</si>
  <si>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</si>
  <si>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</si>
  <si>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</si>
  <si>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</si>
  <si>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</si>
  <si>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</si>
  <si>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</si>
  <si>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</si>
  <si>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06</t>
  </si>
  <si>
    <t>nákup ostatních služeb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</si>
  <si>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</si>
  <si>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</si>
  <si>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</si>
  <si>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</si>
  <si>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</si>
  <si>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</si>
  <si>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38585505</t>
  </si>
  <si>
    <t>služby peněžních ústavů</t>
  </si>
  <si>
    <t>00000000</t>
  </si>
  <si>
    <t>0650450000</t>
  </si>
  <si>
    <t>ROP - III/2921, 2922 vč. 2 mostů, Pelechov - Záhoří - Semily</t>
  </si>
  <si>
    <t>0650480000</t>
  </si>
  <si>
    <t>ROP - II/270 Luhov - Postřelná</t>
  </si>
  <si>
    <t>0650540000</t>
  </si>
  <si>
    <t>ROP - II/270 Mimoň-humanizace průtahu a OK Tyršovo náměstí</t>
  </si>
  <si>
    <t>0659000000</t>
  </si>
  <si>
    <t>Vratky úroků RRRS z předfinancování 3. výzvy ROP</t>
  </si>
  <si>
    <t>ostatní neinvestiční výdaje jinde nezařazené</t>
  </si>
  <si>
    <t>OP PS pro cíl EÚS</t>
  </si>
  <si>
    <t>41100000</t>
  </si>
  <si>
    <t>41500000</t>
  </si>
  <si>
    <t>41117007</t>
  </si>
  <si>
    <t>0650570000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</si>
  <si>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</si>
  <si>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</si>
  <si>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</si>
  <si>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</si>
  <si>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</si>
  <si>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</si>
  <si>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</si>
  <si>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</si>
  <si>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</si>
  <si>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</si>
  <si>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vypořádání minulých let mezi RRRS a krajem</t>
  </si>
  <si>
    <t>Cíl 3 - LUBAHN</t>
  </si>
  <si>
    <t>Kap.926-dotační fond</t>
  </si>
  <si>
    <t>Rozpis výdajů kapitoly 913</t>
  </si>
  <si>
    <t>91306 - Příspěvkové organizace</t>
  </si>
  <si>
    <t>tis. Kč</t>
  </si>
  <si>
    <t>P Ř Í S P Ě V K O V É  O R G A N I Z A C E</t>
  </si>
  <si>
    <t>provozní příspěvky PO v resortu celkem</t>
  </si>
  <si>
    <t>1601</t>
  </si>
  <si>
    <t>Krajská správa silnic Libereckého kraje</t>
  </si>
  <si>
    <t>provozní příspěvek</t>
  </si>
  <si>
    <t>SR 2014</t>
  </si>
  <si>
    <t>UR I 2014</t>
  </si>
  <si>
    <t>UR II 2014</t>
  </si>
  <si>
    <t>Krajská správa silnic LK p.o. - realizace příkazní smlouvy Silnice LK a.s. na ZIMNÍ ÚDRŽBU 2014</t>
  </si>
  <si>
    <t>provozní příspěvek celkem</t>
  </si>
  <si>
    <t>Krajská správa silnic LK p.o. - realizace příkazní smlouvy Silnice LK a.s. na BĚŽNOU ÚDRŽBU 2014</t>
  </si>
  <si>
    <t>budovy, haly a stavby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</si>
  <si>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</si>
  <si>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</si>
  <si>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</si>
  <si>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</si>
  <si>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</si>
  <si>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</si>
  <si>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</si>
  <si>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</si>
  <si>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</si>
  <si>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</si>
  <si>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</si>
  <si>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</si>
  <si>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</si>
  <si>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</si>
  <si>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</si>
  <si>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</si>
  <si>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IROP (2014 - 2020) - rekonstrukce silnic II. a III. třídy</t>
  </si>
  <si>
    <t>0650710000</t>
  </si>
  <si>
    <t>CÍL 3 – ČR-PL (2014 – 2020) - rekonstrukce silnic II. a III. třídy</t>
  </si>
  <si>
    <t>ZDROJOVÁ  A VÝDAJOVÁ ČÁST ROZPOČTU LK 2014</t>
  </si>
  <si>
    <t>1. Zapojení fondů z r. 2013</t>
  </si>
  <si>
    <t>2. Zapojení  zvl.účtů z r. 2013</t>
  </si>
  <si>
    <t>3. Zapojení výsl. hosp.2013</t>
  </si>
  <si>
    <t>Kap.917-transfery</t>
  </si>
  <si>
    <t>0650420000</t>
  </si>
  <si>
    <t>ROP - III/28724 Malá Skála - Frýdštejn</t>
  </si>
  <si>
    <t>38185501</t>
  </si>
  <si>
    <t>0650440000</t>
  </si>
  <si>
    <t>ROP - přeložka komunikace II/592 Chrastava - II.etapa</t>
  </si>
  <si>
    <t>0650441601</t>
  </si>
  <si>
    <t>investiční transfery zřízeným příspěvkovým organizacím</t>
  </si>
  <si>
    <t>0650470000</t>
  </si>
  <si>
    <r>
      <t>ROP - III/2784 Liberec, přestavba křižovatky Č. mládeže - 2. etapa</t>
    </r>
  </si>
  <si>
    <t>nákup materiálu</t>
  </si>
  <si>
    <t>0650340000</t>
  </si>
  <si>
    <t>ROP - III/29023 Tanvald - ul. Nemocniční a Pod Špičákem</t>
  </si>
  <si>
    <t>0650580000</t>
  </si>
  <si>
    <t>ROP IV. výzva - silnice III/27017 Krompach - státní hranice</t>
  </si>
  <si>
    <t>cestovné</t>
  </si>
  <si>
    <t>2.změna-RO č. 72/14</t>
  </si>
  <si>
    <t>5.změna-RO č. 72/14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</si>
  <si>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</si>
  <si>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</si>
  <si>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</si>
  <si>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</si>
  <si>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</si>
  <si>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</si>
  <si>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</si>
  <si>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</si>
  <si>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0681760000</t>
  </si>
  <si>
    <t>Most přes Valteřický potok ve Valteřicích ev.č. 2634-1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</si>
  <si>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</si>
  <si>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</si>
  <si>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</si>
  <si>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</si>
  <si>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</si>
  <si>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</si>
  <si>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</si>
  <si>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</si>
  <si>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</si>
  <si>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</si>
  <si>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</si>
  <si>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</si>
  <si>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</si>
  <si>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</si>
  <si>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</si>
  <si>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</si>
  <si>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</si>
  <si>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</si>
  <si>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</si>
  <si>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</si>
  <si>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</si>
  <si>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</si>
  <si>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</si>
  <si>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</si>
  <si>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</si>
  <si>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</si>
  <si>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</si>
  <si>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</si>
  <si>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</si>
  <si>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</si>
  <si>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</si>
  <si>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</si>
  <si>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</si>
  <si>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</si>
  <si>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</si>
  <si>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</si>
  <si>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</si>
  <si>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</si>
  <si>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</si>
  <si>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</si>
  <si>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</si>
  <si>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</si>
  <si>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</si>
  <si>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</si>
  <si>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</si>
  <si>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</si>
  <si>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</si>
  <si>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</si>
  <si>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</si>
  <si>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</si>
  <si>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</si>
  <si>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</si>
  <si>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</si>
  <si>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</si>
  <si>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</si>
  <si>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</si>
  <si>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</si>
  <si>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</si>
  <si>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</si>
  <si>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</si>
  <si>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</si>
  <si>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</si>
  <si>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</si>
  <si>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</si>
  <si>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</si>
  <si>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</si>
  <si>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</si>
  <si>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</si>
  <si>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</si>
  <si>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</si>
  <si>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</si>
  <si>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</si>
  <si>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</si>
  <si>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</si>
  <si>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</si>
  <si>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</si>
  <si>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</si>
  <si>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</si>
  <si>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</si>
  <si>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</si>
  <si>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</si>
  <si>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</si>
  <si>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</si>
  <si>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</si>
  <si>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</si>
  <si>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</si>
  <si>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</si>
  <si>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</si>
  <si>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</si>
  <si>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</si>
  <si>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</si>
  <si>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</si>
  <si>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</si>
  <si>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</si>
  <si>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</si>
  <si>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</si>
  <si>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</si>
  <si>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</si>
  <si>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</si>
  <si>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</si>
  <si>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</si>
  <si>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</si>
  <si>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</si>
  <si>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</si>
  <si>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</si>
  <si>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</si>
  <si>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</si>
  <si>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</si>
  <si>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</si>
  <si>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</si>
  <si>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</si>
  <si>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</si>
  <si>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</si>
  <si>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</si>
  <si>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</si>
  <si>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</si>
  <si>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</si>
  <si>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</si>
  <si>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</si>
  <si>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</si>
  <si>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</si>
  <si>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</si>
  <si>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</si>
  <si>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</si>
  <si>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</si>
  <si>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</si>
  <si>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</si>
  <si>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</si>
  <si>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</si>
  <si>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</si>
  <si>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</si>
  <si>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</si>
  <si>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</si>
  <si>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</si>
  <si>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</si>
  <si>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</si>
  <si>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</si>
  <si>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</si>
  <si>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</si>
  <si>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</si>
  <si>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</si>
  <si>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</si>
  <si>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</si>
  <si>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</si>
  <si>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</si>
  <si>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</si>
  <si>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</si>
  <si>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</si>
  <si>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</si>
  <si>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</si>
  <si>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</si>
  <si>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</si>
  <si>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</si>
  <si>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</si>
  <si>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</si>
  <si>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</si>
  <si>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</si>
  <si>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</si>
  <si>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</si>
  <si>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</si>
  <si>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</si>
  <si>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</si>
  <si>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</si>
  <si>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</si>
  <si>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</si>
  <si>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</si>
  <si>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</si>
  <si>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</si>
  <si>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</si>
  <si>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</si>
  <si>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</si>
  <si>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</si>
  <si>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</si>
  <si>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</si>
  <si>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</si>
  <si>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</si>
  <si>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</si>
  <si>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</si>
  <si>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</si>
  <si>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</si>
  <si>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</si>
  <si>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</si>
  <si>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</si>
  <si>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</si>
  <si>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</si>
  <si>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</si>
  <si>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</si>
  <si>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</si>
  <si>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</si>
  <si>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</si>
  <si>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</si>
  <si>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</si>
  <si>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</si>
  <si>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</si>
  <si>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</si>
  <si>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</si>
  <si>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0683140000</t>
  </si>
  <si>
    <t>III/26834 Velký Grunov, havárie nábřežní zdi</t>
  </si>
  <si>
    <t>7.změna-RO č. 72/14</t>
  </si>
  <si>
    <t>úhrady sankcí jiným rozpočtům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</si>
</sst>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14">
    <xf numFmtId="0" fontId="0" fillId="0" borderId="0" xfId="0" applyAlignment="1">
      <alignment/>
    </xf>
    <xf numFmtId="4" fontId="4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" fontId="1" fillId="0" borderId="15" xfId="52" applyNumberFormat="1" applyFont="1" applyFill="1" applyBorder="1" applyAlignment="1">
      <alignment vertical="center"/>
      <protection/>
    </xf>
    <xf numFmtId="49" fontId="33" fillId="0" borderId="0" xfId="50" applyNumberFormat="1" applyFont="1" applyBorder="1" applyAlignment="1">
      <alignment vertical="center" textRotation="90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175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35" fillId="0" borderId="17" xfId="48" applyFont="1" applyBorder="1" applyAlignment="1">
      <alignment vertical="center"/>
      <protection/>
    </xf>
    <xf numFmtId="0" fontId="36" fillId="0" borderId="18" xfId="48" applyFont="1" applyFill="1" applyBorder="1" applyAlignment="1">
      <alignment vertical="center"/>
      <protection/>
    </xf>
    <xf numFmtId="0" fontId="37" fillId="0" borderId="19" xfId="48" applyFont="1" applyFill="1" applyBorder="1" applyAlignment="1">
      <alignment vertical="center" wrapText="1"/>
      <protection/>
    </xf>
    <xf numFmtId="4" fontId="1" fillId="0" borderId="14" xfId="54" applyNumberFormat="1" applyFont="1" applyFill="1" applyBorder="1" applyAlignment="1">
      <alignment vertical="center"/>
      <protection/>
    </xf>
    <xf numFmtId="49" fontId="1" fillId="0" borderId="20" xfId="54" applyNumberFormat="1" applyFont="1" applyFill="1" applyBorder="1" applyAlignment="1">
      <alignment horizontal="center" vertical="center"/>
      <protection/>
    </xf>
    <xf numFmtId="0" fontId="37" fillId="0" borderId="21" xfId="48" applyFont="1" applyFill="1" applyBorder="1" applyAlignment="1">
      <alignment vertical="center" wrapText="1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vertical="center"/>
      <protection/>
    </xf>
    <xf numFmtId="0" fontId="39" fillId="0" borderId="0" xfId="54" applyFont="1" applyAlignment="1">
      <alignment vertical="center"/>
      <protection/>
    </xf>
    <xf numFmtId="4" fontId="1" fillId="0" borderId="23" xfId="54" applyNumberFormat="1" applyFont="1" applyFill="1" applyBorder="1" applyAlignment="1">
      <alignment vertical="center"/>
      <protection/>
    </xf>
    <xf numFmtId="0" fontId="36" fillId="0" borderId="19" xfId="48" applyFont="1" applyFill="1" applyBorder="1" applyAlignment="1">
      <alignment vertical="center"/>
      <protection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25" xfId="54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4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49" fontId="4" fillId="0" borderId="28" xfId="52" applyNumberFormat="1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34" fillId="0" borderId="26" xfId="52" applyFont="1" applyBorder="1" applyAlignment="1">
      <alignment horizontal="center" vertical="center"/>
      <protection/>
    </xf>
    <xf numFmtId="49" fontId="34" fillId="0" borderId="27" xfId="52" applyNumberFormat="1" applyFont="1" applyBorder="1" applyAlignment="1">
      <alignment horizontal="center" vertical="center"/>
      <protection/>
    </xf>
    <xf numFmtId="0" fontId="34" fillId="0" borderId="27" xfId="52" applyFont="1" applyBorder="1" applyAlignment="1">
      <alignment horizontal="center" vertical="center"/>
      <protection/>
    </xf>
    <xf numFmtId="0" fontId="34" fillId="0" borderId="27" xfId="52" applyFont="1" applyBorder="1" applyAlignment="1">
      <alignment horizontal="center" vertical="center"/>
      <protection/>
    </xf>
    <xf numFmtId="49" fontId="34" fillId="0" borderId="28" xfId="52" applyNumberFormat="1" applyFont="1" applyBorder="1" applyAlignment="1">
      <alignment horizontal="center" vertical="center"/>
      <protection/>
    </xf>
    <xf numFmtId="4" fontId="34" fillId="0" borderId="29" xfId="52" applyNumberFormat="1" applyFont="1" applyFill="1" applyBorder="1" applyAlignment="1">
      <alignment vertical="center"/>
      <protection/>
    </xf>
    <xf numFmtId="0" fontId="1" fillId="0" borderId="30" xfId="52" applyFont="1" applyBorder="1" applyAlignment="1">
      <alignment horizontal="center" vertical="center"/>
      <protection/>
    </xf>
    <xf numFmtId="0" fontId="6" fillId="0" borderId="31" xfId="52" applyFont="1" applyFill="1" applyBorder="1" applyAlignment="1">
      <alignment horizontal="center" vertical="center"/>
      <protection/>
    </xf>
    <xf numFmtId="49" fontId="6" fillId="0" borderId="32" xfId="52" applyNumberFormat="1" applyFont="1" applyFill="1" applyBorder="1" applyAlignment="1">
      <alignment horizontal="center" vertical="center"/>
      <protection/>
    </xf>
    <xf numFmtId="0" fontId="6" fillId="0" borderId="32" xfId="52" applyFont="1" applyFill="1" applyBorder="1" applyAlignment="1">
      <alignment horizontal="center" vertical="center"/>
      <protection/>
    </xf>
    <xf numFmtId="0" fontId="6" fillId="0" borderId="32" xfId="52" applyFont="1" applyFill="1" applyBorder="1" applyAlignment="1">
      <alignment horizontal="center" vertical="center"/>
      <protection/>
    </xf>
    <xf numFmtId="49" fontId="6" fillId="0" borderId="3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vertical="center"/>
      <protection/>
    </xf>
    <xf numFmtId="0" fontId="34" fillId="0" borderId="34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49" fontId="1" fillId="0" borderId="20" xfId="52" applyNumberFormat="1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49" fontId="5" fillId="0" borderId="35" xfId="52" applyNumberFormat="1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4" fontId="1" fillId="0" borderId="37" xfId="52" applyNumberFormat="1" applyFont="1" applyFill="1" applyBorder="1" applyAlignment="1">
      <alignment vertical="center"/>
      <protection/>
    </xf>
    <xf numFmtId="4" fontId="38" fillId="0" borderId="14" xfId="52" applyNumberFormat="1" applyFont="1" applyFill="1" applyBorder="1" applyAlignment="1">
      <alignment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49" fontId="1" fillId="0" borderId="24" xfId="52" applyNumberFormat="1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" fontId="6" fillId="0" borderId="40" xfId="52" applyNumberFormat="1" applyFont="1" applyFill="1" applyBorder="1" applyAlignment="1">
      <alignment vertical="center"/>
      <protection/>
    </xf>
    <xf numFmtId="4" fontId="1" fillId="0" borderId="41" xfId="52" applyNumberFormat="1" applyFont="1" applyFill="1" applyBorder="1" applyAlignment="1">
      <alignment vertical="center"/>
      <protection/>
    </xf>
    <xf numFmtId="4" fontId="38" fillId="0" borderId="11" xfId="52" applyNumberFormat="1" applyFont="1" applyFill="1" applyBorder="1" applyAlignment="1">
      <alignment vertical="center"/>
      <protection/>
    </xf>
    <xf numFmtId="49" fontId="1" fillId="0" borderId="20" xfId="52" applyNumberFormat="1" applyFont="1" applyFill="1" applyBorder="1" applyAlignment="1">
      <alignment horizontal="center" vertical="center"/>
      <protection/>
    </xf>
    <xf numFmtId="4" fontId="38" fillId="24" borderId="14" xfId="52" applyNumberFormat="1" applyFont="1" applyFill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center" vertical="center"/>
      <protection/>
    </xf>
    <xf numFmtId="0" fontId="1" fillId="0" borderId="43" xfId="52" applyFont="1" applyBorder="1" applyAlignment="1">
      <alignment horizontal="center" vertical="center"/>
      <protection/>
    </xf>
    <xf numFmtId="49" fontId="6" fillId="0" borderId="35" xfId="52" applyNumberFormat="1" applyFont="1" applyFill="1" applyBorder="1" applyAlignment="1">
      <alignment horizontal="center" vertical="center"/>
      <protection/>
    </xf>
    <xf numFmtId="4" fontId="6" fillId="0" borderId="23" xfId="52" applyNumberFormat="1" applyFont="1" applyFill="1" applyBorder="1" applyAlignment="1">
      <alignment vertical="center"/>
      <protection/>
    </xf>
    <xf numFmtId="4" fontId="1" fillId="0" borderId="44" xfId="52" applyNumberFormat="1" applyFont="1" applyFill="1" applyBorder="1" applyAlignment="1">
      <alignment vertical="center"/>
      <protection/>
    </xf>
    <xf numFmtId="0" fontId="34" fillId="0" borderId="38" xfId="52" applyFont="1" applyFill="1" applyBorder="1" applyAlignment="1">
      <alignment horizontal="center" vertical="center"/>
      <protection/>
    </xf>
    <xf numFmtId="4" fontId="38" fillId="24" borderId="11" xfId="52" applyNumberFormat="1" applyFont="1" applyFill="1" applyBorder="1" applyAlignment="1">
      <alignment vertical="center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45" xfId="52" applyFont="1" applyFill="1" applyBorder="1" applyAlignment="1">
      <alignment horizontal="center" vertical="center"/>
      <protection/>
    </xf>
    <xf numFmtId="49" fontId="5" fillId="0" borderId="46" xfId="52" applyNumberFormat="1" applyFont="1" applyFill="1" applyBorder="1" applyAlignment="1">
      <alignment horizontal="center" vertical="center"/>
      <protection/>
    </xf>
    <xf numFmtId="49" fontId="1" fillId="0" borderId="39" xfId="52" applyNumberFormat="1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left" vertical="center" wrapText="1"/>
      <protection/>
    </xf>
    <xf numFmtId="4" fontId="38" fillId="24" borderId="47" xfId="52" applyNumberFormat="1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5" fillId="0" borderId="49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49" fontId="6" fillId="0" borderId="50" xfId="52" applyNumberFormat="1" applyFont="1" applyBorder="1" applyAlignment="1">
      <alignment horizontal="center" vertical="center"/>
      <protection/>
    </xf>
    <xf numFmtId="0" fontId="1" fillId="0" borderId="51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49" fontId="6" fillId="0" borderId="33" xfId="52" applyNumberFormat="1" applyFont="1" applyBorder="1" applyAlignment="1">
      <alignment horizontal="center" vertical="center"/>
      <protection/>
    </xf>
    <xf numFmtId="0" fontId="0" fillId="0" borderId="52" xfId="52" applyFont="1" applyBorder="1" applyAlignment="1">
      <alignment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1" fillId="0" borderId="36" xfId="52" applyFont="1" applyBorder="1" applyAlignment="1">
      <alignment horizontal="center" vertical="center"/>
      <protection/>
    </xf>
    <xf numFmtId="0" fontId="1" fillId="0" borderId="53" xfId="52" applyFont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0" fontId="1" fillId="0" borderId="50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vertical="center"/>
      <protection/>
    </xf>
    <xf numFmtId="0" fontId="1" fillId="0" borderId="54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vertical="center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5" xfId="52" applyFont="1" applyBorder="1" applyAlignment="1">
      <alignment vertical="center"/>
      <protection/>
    </xf>
    <xf numFmtId="4" fontId="34" fillId="0" borderId="10" xfId="52" applyNumberFormat="1" applyFont="1" applyFill="1" applyBorder="1" applyAlignment="1">
      <alignment vertical="center"/>
      <protection/>
    </xf>
    <xf numFmtId="0" fontId="31" fillId="0" borderId="0" xfId="54" applyFont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171" fontId="38" fillId="24" borderId="14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4" fontId="8" fillId="0" borderId="50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171" fontId="9" fillId="0" borderId="20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 wrapText="1"/>
    </xf>
    <xf numFmtId="4" fontId="8" fillId="0" borderId="37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5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9" fillId="0" borderId="46" xfId="0" applyNumberFormat="1" applyFont="1" applyBorder="1" applyAlignment="1">
      <alignment horizontal="right" vertical="center" wrapText="1"/>
    </xf>
    <xf numFmtId="4" fontId="9" fillId="0" borderId="60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1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62" xfId="52" applyFont="1" applyBorder="1" applyAlignment="1">
      <alignment horizontal="center" vertical="center"/>
      <protection/>
    </xf>
    <xf numFmtId="2" fontId="4" fillId="0" borderId="28" xfId="52" applyNumberFormat="1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vertical="center"/>
      <protection/>
    </xf>
    <xf numFmtId="2" fontId="6" fillId="0" borderId="57" xfId="52" applyNumberFormat="1" applyFont="1" applyBorder="1" applyAlignment="1">
      <alignment horizontal="center" vertical="center"/>
      <protection/>
    </xf>
    <xf numFmtId="2" fontId="6" fillId="0" borderId="27" xfId="52" applyNumberFormat="1" applyFont="1" applyBorder="1" applyAlignment="1">
      <alignment horizontal="center" vertical="center"/>
      <protection/>
    </xf>
    <xf numFmtId="2" fontId="36" fillId="0" borderId="24" xfId="56" applyNumberFormat="1" applyFont="1" applyFill="1" applyBorder="1" applyAlignment="1">
      <alignment horizontal="left" vertical="center"/>
      <protection/>
    </xf>
    <xf numFmtId="4" fontId="6" fillId="0" borderId="10" xfId="52" applyNumberFormat="1" applyFont="1" applyBorder="1" applyAlignment="1">
      <alignment vertical="center"/>
      <protection/>
    </xf>
    <xf numFmtId="2" fontId="0" fillId="0" borderId="0" xfId="52" applyNumberFormat="1" applyAlignment="1">
      <alignment vertical="center"/>
      <protection/>
    </xf>
    <xf numFmtId="2" fontId="40" fillId="0" borderId="42" xfId="52" applyNumberFormat="1" applyFont="1" applyBorder="1" applyAlignment="1">
      <alignment horizontal="center" vertical="center"/>
      <protection/>
    </xf>
    <xf numFmtId="2" fontId="1" fillId="0" borderId="32" xfId="52" applyNumberFormat="1" applyFont="1" applyBorder="1" applyAlignment="1">
      <alignment horizontal="center" vertical="center"/>
      <protection/>
    </xf>
    <xf numFmtId="1" fontId="1" fillId="0" borderId="32" xfId="52" applyNumberFormat="1" applyFont="1" applyBorder="1" applyAlignment="1">
      <alignment horizontal="center" vertical="center"/>
      <protection/>
    </xf>
    <xf numFmtId="2" fontId="37" fillId="0" borderId="33" xfId="56" applyNumberFormat="1" applyFont="1" applyBorder="1" applyAlignment="1">
      <alignment horizontal="left" vertical="center"/>
      <protection/>
    </xf>
    <xf numFmtId="4" fontId="1" fillId="0" borderId="13" xfId="52" applyNumberFormat="1" applyFont="1" applyBorder="1" applyAlignment="1">
      <alignment vertical="center"/>
      <protection/>
    </xf>
    <xf numFmtId="4" fontId="41" fillId="0" borderId="13" xfId="52" applyNumberFormat="1" applyFont="1" applyBorder="1" applyAlignment="1">
      <alignment vertical="center" wrapText="1"/>
      <protection/>
    </xf>
    <xf numFmtId="49" fontId="42" fillId="0" borderId="24" xfId="52" applyNumberFormat="1" applyFont="1" applyBorder="1" applyAlignment="1">
      <alignment vertical="center" wrapText="1"/>
      <protection/>
    </xf>
    <xf numFmtId="4" fontId="1" fillId="0" borderId="63" xfId="52" applyNumberFormat="1" applyFont="1" applyFill="1" applyBorder="1" applyAlignment="1">
      <alignment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1" fillId="0" borderId="58" xfId="52" applyFont="1" applyFill="1" applyBorder="1" applyAlignment="1">
      <alignment horizontal="center" vertical="center"/>
      <protection/>
    </xf>
    <xf numFmtId="4" fontId="38" fillId="0" borderId="23" xfId="52" applyNumberFormat="1" applyFont="1" applyFill="1" applyBorder="1" applyAlignment="1">
      <alignment vertical="center"/>
      <protection/>
    </xf>
    <xf numFmtId="4" fontId="8" fillId="0" borderId="28" xfId="0" applyNumberFormat="1" applyFont="1" applyBorder="1" applyAlignment="1">
      <alignment horizontal="right" vertical="center" wrapText="1"/>
    </xf>
    <xf numFmtId="0" fontId="42" fillId="0" borderId="40" xfId="53" applyFont="1" applyBorder="1" applyAlignment="1">
      <alignment horizontal="center" vertical="center"/>
      <protection/>
    </xf>
    <xf numFmtId="0" fontId="42" fillId="0" borderId="32" xfId="53" applyFont="1" applyBorder="1" applyAlignment="1">
      <alignment horizontal="center" vertical="center"/>
      <protection/>
    </xf>
    <xf numFmtId="2" fontId="42" fillId="0" borderId="61" xfId="53" applyNumberFormat="1" applyFont="1" applyBorder="1" applyAlignment="1">
      <alignment horizontal="center" vertical="center"/>
      <protection/>
    </xf>
    <xf numFmtId="2" fontId="42" fillId="0" borderId="64" xfId="53" applyNumberFormat="1" applyFont="1" applyBorder="1" applyAlignment="1">
      <alignment horizontal="center" vertical="center"/>
      <protection/>
    </xf>
    <xf numFmtId="0" fontId="42" fillId="0" borderId="33" xfId="53" applyFont="1" applyFill="1" applyBorder="1" applyAlignment="1">
      <alignment vertical="center" wrapText="1"/>
      <protection/>
    </xf>
    <xf numFmtId="4" fontId="42" fillId="0" borderId="65" xfId="53" applyNumberFormat="1" applyFont="1" applyBorder="1" applyAlignment="1">
      <alignment vertical="center"/>
      <protection/>
    </xf>
    <xf numFmtId="0" fontId="40" fillId="0" borderId="43" xfId="53" applyFont="1" applyBorder="1" applyAlignment="1">
      <alignment horizontal="center" vertical="center"/>
      <protection/>
    </xf>
    <xf numFmtId="1" fontId="1" fillId="0" borderId="20" xfId="53" applyNumberFormat="1" applyFont="1" applyBorder="1" applyAlignment="1">
      <alignment horizontal="center" vertical="center"/>
      <protection/>
    </xf>
    <xf numFmtId="1" fontId="1" fillId="0" borderId="36" xfId="53" applyNumberFormat="1" applyFont="1" applyBorder="1" applyAlignment="1">
      <alignment horizontal="center" vertical="center"/>
      <protection/>
    </xf>
    <xf numFmtId="2" fontId="37" fillId="0" borderId="36" xfId="57" applyNumberFormat="1" applyFont="1" applyBorder="1" applyAlignment="1">
      <alignment horizontal="left" vertical="center"/>
      <protection/>
    </xf>
    <xf numFmtId="4" fontId="1" fillId="0" borderId="14" xfId="53" applyNumberFormat="1" applyFont="1" applyBorder="1" applyAlignment="1">
      <alignment vertical="center"/>
      <protection/>
    </xf>
    <xf numFmtId="0" fontId="42" fillId="0" borderId="42" xfId="53" applyFont="1" applyBorder="1" applyAlignment="1">
      <alignment horizontal="center" vertical="center"/>
      <protection/>
    </xf>
    <xf numFmtId="1" fontId="1" fillId="0" borderId="22" xfId="53" applyNumberFormat="1" applyFont="1" applyBorder="1" applyAlignment="1">
      <alignment horizontal="center" vertical="center"/>
      <protection/>
    </xf>
    <xf numFmtId="1" fontId="1" fillId="0" borderId="24" xfId="53" applyNumberFormat="1" applyFont="1" applyBorder="1" applyAlignment="1">
      <alignment horizontal="center" vertical="center"/>
      <protection/>
    </xf>
    <xf numFmtId="2" fontId="37" fillId="0" borderId="24" xfId="57" applyNumberFormat="1" applyFont="1" applyBorder="1" applyAlignment="1">
      <alignment horizontal="left" vertical="center"/>
      <protection/>
    </xf>
    <xf numFmtId="4" fontId="1" fillId="0" borderId="11" xfId="53" applyNumberFormat="1" applyFont="1" applyBorder="1" applyAlignment="1">
      <alignment vertical="center"/>
      <protection/>
    </xf>
    <xf numFmtId="0" fontId="36" fillId="0" borderId="18" xfId="48" applyFont="1" applyFill="1" applyBorder="1" applyAlignment="1">
      <alignment vertical="center" wrapText="1"/>
      <protection/>
    </xf>
    <xf numFmtId="0" fontId="6" fillId="0" borderId="42" xfId="52" applyFont="1" applyFill="1" applyBorder="1" applyAlignment="1">
      <alignment vertical="center"/>
      <protection/>
    </xf>
    <xf numFmtId="0" fontId="36" fillId="0" borderId="18" xfId="49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2" fontId="1" fillId="0" borderId="24" xfId="52" applyNumberFormat="1" applyFont="1" applyFill="1" applyBorder="1" applyAlignment="1">
      <alignment horizontal="left" vertical="center"/>
      <protection/>
    </xf>
    <xf numFmtId="4" fontId="1" fillId="0" borderId="36" xfId="55" applyNumberFormat="1" applyFont="1" applyFill="1" applyBorder="1" applyAlignment="1">
      <alignment vertical="center"/>
      <protection/>
    </xf>
    <xf numFmtId="4" fontId="1" fillId="0" borderId="14" xfId="55" applyNumberFormat="1" applyFont="1" applyFill="1" applyBorder="1" applyAlignment="1">
      <alignment vertical="center"/>
      <protection/>
    </xf>
    <xf numFmtId="4" fontId="1" fillId="0" borderId="50" xfId="55" applyNumberFormat="1" applyFont="1" applyFill="1" applyBorder="1" applyAlignment="1">
      <alignment vertical="center"/>
      <protection/>
    </xf>
    <xf numFmtId="4" fontId="1" fillId="0" borderId="23" xfId="55" applyNumberFormat="1" applyFont="1" applyFill="1" applyBorder="1" applyAlignment="1">
      <alignment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49" fontId="1" fillId="0" borderId="66" xfId="52" applyNumberFormat="1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0" fontId="37" fillId="0" borderId="21" xfId="49" applyFont="1" applyFill="1" applyBorder="1" applyAlignment="1">
      <alignment vertical="center" wrapText="1"/>
      <protection/>
    </xf>
    <xf numFmtId="0" fontId="1" fillId="0" borderId="58" xfId="52" applyFont="1" applyFill="1" applyBorder="1" applyAlignment="1">
      <alignment vertical="center"/>
      <protection/>
    </xf>
    <xf numFmtId="0" fontId="37" fillId="0" borderId="19" xfId="49" applyFont="1" applyFill="1" applyBorder="1" applyAlignment="1">
      <alignment vertical="center" wrapText="1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49" fontId="6" fillId="0" borderId="50" xfId="52" applyNumberFormat="1" applyFont="1" applyFill="1" applyBorder="1" applyAlignment="1">
      <alignment horizontal="center" vertical="center"/>
      <protection/>
    </xf>
    <xf numFmtId="0" fontId="36" fillId="0" borderId="19" xfId="49" applyFont="1" applyFill="1" applyBorder="1" applyAlignment="1">
      <alignment vertical="center"/>
      <protection/>
    </xf>
    <xf numFmtId="49" fontId="1" fillId="0" borderId="49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49" fontId="1" fillId="0" borderId="67" xfId="52" applyNumberFormat="1" applyFont="1" applyFill="1" applyBorder="1" applyAlignment="1">
      <alignment horizontal="center" vertical="center"/>
      <protection/>
    </xf>
    <xf numFmtId="0" fontId="37" fillId="0" borderId="68" xfId="48" applyFont="1" applyFill="1" applyBorder="1" applyAlignment="1">
      <alignment vertical="center" wrapText="1"/>
      <protection/>
    </xf>
    <xf numFmtId="4" fontId="1" fillId="0" borderId="12" xfId="54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0" fontId="37" fillId="0" borderId="60" xfId="48" applyFont="1" applyFill="1" applyBorder="1" applyAlignment="1">
      <alignment vertical="center" wrapText="1"/>
      <protection/>
    </xf>
    <xf numFmtId="4" fontId="1" fillId="0" borderId="69" xfId="54" applyNumberFormat="1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37" fillId="0" borderId="25" xfId="48" applyFont="1" applyFill="1" applyBorder="1" applyAlignment="1">
      <alignment vertical="center" wrapText="1"/>
      <protection/>
    </xf>
    <xf numFmtId="0" fontId="1" fillId="0" borderId="70" xfId="52" applyFont="1" applyFill="1" applyBorder="1" applyAlignment="1">
      <alignment horizontal="center" vertical="center"/>
      <protection/>
    </xf>
    <xf numFmtId="49" fontId="1" fillId="0" borderId="35" xfId="52" applyNumberFormat="1" applyFont="1" applyFill="1" applyBorder="1" applyAlignment="1">
      <alignment horizontal="center" vertical="center"/>
      <protection/>
    </xf>
    <xf numFmtId="4" fontId="38" fillId="0" borderId="23" xfId="53" applyNumberFormat="1" applyFont="1" applyFill="1" applyBorder="1" applyAlignment="1">
      <alignment vertical="center"/>
      <protection/>
    </xf>
    <xf numFmtId="49" fontId="1" fillId="0" borderId="35" xfId="52" applyNumberFormat="1" applyFont="1" applyFill="1" applyBorder="1" applyAlignment="1">
      <alignment horizontal="center" vertical="center"/>
      <protection/>
    </xf>
    <xf numFmtId="0" fontId="1" fillId="0" borderId="50" xfId="52" applyFont="1" applyBorder="1" applyAlignment="1">
      <alignment vertical="center"/>
      <protection/>
    </xf>
    <xf numFmtId="0" fontId="1" fillId="0" borderId="35" xfId="52" applyFont="1" applyBorder="1" applyAlignment="1">
      <alignment horizontal="center" vertical="center"/>
      <protection/>
    </xf>
    <xf numFmtId="0" fontId="1" fillId="0" borderId="36" xfId="52" applyFont="1" applyBorder="1" applyAlignment="1">
      <alignment vertical="center"/>
      <protection/>
    </xf>
    <xf numFmtId="0" fontId="1" fillId="0" borderId="20" xfId="52" applyFont="1" applyBorder="1" applyAlignment="1">
      <alignment horizontal="center" vertical="center"/>
      <protection/>
    </xf>
    <xf numFmtId="4" fontId="38" fillId="24" borderId="36" xfId="52" applyNumberFormat="1" applyFont="1" applyFill="1" applyBorder="1" applyAlignment="1">
      <alignment vertical="center"/>
      <protection/>
    </xf>
    <xf numFmtId="4" fontId="38" fillId="0" borderId="37" xfId="52" applyNumberFormat="1" applyFont="1" applyFill="1" applyBorder="1" applyAlignment="1">
      <alignment vertical="center"/>
      <protection/>
    </xf>
    <xf numFmtId="4" fontId="38" fillId="0" borderId="44" xfId="53" applyNumberFormat="1" applyFont="1" applyFill="1" applyBorder="1" applyAlignment="1">
      <alignment vertical="center"/>
      <protection/>
    </xf>
    <xf numFmtId="4" fontId="1" fillId="24" borderId="36" xfId="52" applyNumberFormat="1" applyFont="1" applyFill="1" applyBorder="1" applyAlignment="1">
      <alignment vertical="center"/>
      <protection/>
    </xf>
    <xf numFmtId="4" fontId="38" fillId="24" borderId="37" xfId="52" applyNumberFormat="1" applyFont="1" applyFill="1" applyBorder="1" applyAlignment="1">
      <alignment vertical="center"/>
      <protection/>
    </xf>
    <xf numFmtId="4" fontId="1" fillId="24" borderId="14" xfId="52" applyNumberFormat="1" applyFont="1" applyFill="1" applyBorder="1" applyAlignment="1">
      <alignment vertical="center"/>
      <protection/>
    </xf>
    <xf numFmtId="4" fontId="38" fillId="0" borderId="11" xfId="53" applyNumberFormat="1" applyFont="1" applyFill="1" applyBorder="1" applyAlignment="1">
      <alignment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49" fontId="6" fillId="0" borderId="49" xfId="52" applyNumberFormat="1" applyFont="1" applyFill="1" applyBorder="1" applyAlignment="1">
      <alignment horizontal="center" vertical="center"/>
      <protection/>
    </xf>
    <xf numFmtId="49" fontId="1" fillId="0" borderId="67" xfId="52" applyNumberFormat="1" applyFont="1" applyFill="1" applyBorder="1" applyAlignment="1">
      <alignment horizontal="center" vertical="center"/>
      <protection/>
    </xf>
    <xf numFmtId="0" fontId="37" fillId="0" borderId="68" xfId="48" applyFont="1" applyFill="1" applyBorder="1" applyAlignment="1">
      <alignment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4" fontId="38" fillId="0" borderId="37" xfId="53" applyNumberFormat="1" applyFont="1" applyFill="1" applyBorder="1" applyAlignment="1">
      <alignment vertical="center"/>
      <protection/>
    </xf>
    <xf numFmtId="2" fontId="4" fillId="0" borderId="64" xfId="52" applyNumberFormat="1" applyFont="1" applyBorder="1" applyAlignment="1">
      <alignment horizontal="center" vertical="center"/>
      <protection/>
    </xf>
    <xf numFmtId="4" fontId="8" fillId="0" borderId="35" xfId="0" applyNumberFormat="1" applyFont="1" applyBorder="1" applyAlignment="1">
      <alignment horizontal="right" vertical="center" wrapText="1"/>
    </xf>
    <xf numFmtId="1" fontId="4" fillId="0" borderId="29" xfId="52" applyNumberFormat="1" applyFont="1" applyFill="1" applyBorder="1" applyAlignment="1">
      <alignment horizontal="center" vertical="center"/>
      <protection/>
    </xf>
    <xf numFmtId="2" fontId="4" fillId="0" borderId="71" xfId="52" applyNumberFormat="1" applyFont="1" applyBorder="1" applyAlignment="1">
      <alignment horizontal="center" vertical="center"/>
      <protection/>
    </xf>
    <xf numFmtId="2" fontId="4" fillId="0" borderId="27" xfId="52" applyNumberFormat="1" applyFont="1" applyBorder="1" applyAlignment="1">
      <alignment horizontal="center" vertical="center"/>
      <protection/>
    </xf>
    <xf numFmtId="2" fontId="4" fillId="0" borderId="61" xfId="52" applyNumberFormat="1" applyFont="1" applyBorder="1" applyAlignment="1">
      <alignment horizontal="center" vertical="center"/>
      <protection/>
    </xf>
    <xf numFmtId="4" fontId="4" fillId="0" borderId="57" xfId="52" applyNumberFormat="1" applyFont="1" applyFill="1" applyBorder="1" applyAlignment="1">
      <alignment vertical="center"/>
      <protection/>
    </xf>
    <xf numFmtId="2" fontId="4" fillId="0" borderId="31" xfId="52" applyNumberFormat="1" applyFont="1" applyBorder="1" applyAlignment="1">
      <alignment horizontal="center" vertical="center"/>
      <protection/>
    </xf>
    <xf numFmtId="49" fontId="4" fillId="0" borderId="32" xfId="52" applyNumberFormat="1" applyFont="1" applyBorder="1" applyAlignment="1">
      <alignment horizontal="center" vertical="center"/>
      <protection/>
    </xf>
    <xf numFmtId="2" fontId="4" fillId="0" borderId="32" xfId="52" applyNumberFormat="1" applyFont="1" applyBorder="1" applyAlignment="1">
      <alignment horizontal="center" vertical="center"/>
      <protection/>
    </xf>
    <xf numFmtId="2" fontId="4" fillId="0" borderId="33" xfId="52" applyNumberFormat="1" applyFont="1" applyBorder="1" applyAlignment="1">
      <alignment vertical="center"/>
      <protection/>
    </xf>
    <xf numFmtId="4" fontId="4" fillId="0" borderId="13" xfId="52" applyNumberFormat="1" applyFont="1" applyFill="1" applyBorder="1" applyAlignment="1">
      <alignment vertical="center"/>
      <protection/>
    </xf>
    <xf numFmtId="4" fontId="4" fillId="0" borderId="42" xfId="52" applyNumberFormat="1" applyFont="1" applyFill="1" applyBorder="1" applyAlignment="1">
      <alignment vertical="center"/>
      <protection/>
    </xf>
    <xf numFmtId="2" fontId="1" fillId="0" borderId="51" xfId="52" applyNumberFormat="1" applyFont="1" applyBorder="1" applyAlignment="1">
      <alignment horizontal="center" vertical="center"/>
      <protection/>
    </xf>
    <xf numFmtId="2" fontId="1" fillId="0" borderId="22" xfId="52" applyNumberFormat="1" applyFont="1" applyBorder="1" applyAlignment="1">
      <alignment horizontal="center" vertical="center"/>
      <protection/>
    </xf>
    <xf numFmtId="1" fontId="1" fillId="0" borderId="22" xfId="52" applyNumberFormat="1" applyFont="1" applyBorder="1" applyAlignment="1">
      <alignment horizontal="center" vertical="center"/>
      <protection/>
    </xf>
    <xf numFmtId="2" fontId="1" fillId="0" borderId="24" xfId="52" applyNumberFormat="1" applyFont="1" applyBorder="1" applyAlignment="1">
      <alignment vertical="center"/>
      <protection/>
    </xf>
    <xf numFmtId="4" fontId="1" fillId="0" borderId="43" xfId="52" applyNumberFormat="1" applyFont="1" applyFill="1" applyBorder="1" applyAlignment="1">
      <alignment vertical="center"/>
      <protection/>
    </xf>
    <xf numFmtId="2" fontId="4" fillId="0" borderId="31" xfId="52" applyNumberFormat="1" applyFont="1" applyFill="1" applyBorder="1" applyAlignment="1">
      <alignment horizontal="center" vertical="center" wrapText="1"/>
      <protection/>
    </xf>
    <xf numFmtId="49" fontId="4" fillId="0" borderId="32" xfId="51" applyNumberFormat="1" applyFont="1" applyFill="1" applyBorder="1" applyAlignment="1">
      <alignment horizontal="center" vertical="center"/>
      <protection/>
    </xf>
    <xf numFmtId="1" fontId="4" fillId="0" borderId="32" xfId="52" applyNumberFormat="1" applyFont="1" applyFill="1" applyBorder="1" applyAlignment="1">
      <alignment horizontal="center" vertical="center" wrapText="1"/>
      <protection/>
    </xf>
    <xf numFmtId="2" fontId="4" fillId="0" borderId="18" xfId="52" applyNumberFormat="1" applyFont="1" applyFill="1" applyBorder="1" applyAlignment="1">
      <alignment horizontal="left" vertical="center"/>
      <protection/>
    </xf>
    <xf numFmtId="2" fontId="1" fillId="0" borderId="54" xfId="52" applyNumberFormat="1" applyFont="1" applyFill="1" applyBorder="1" applyAlignment="1">
      <alignment horizontal="center" vertical="center"/>
      <protection/>
    </xf>
    <xf numFmtId="2" fontId="4" fillId="0" borderId="49" xfId="52" applyNumberFormat="1" applyFont="1" applyFill="1" applyBorder="1" applyAlignment="1">
      <alignment horizontal="center" vertical="center"/>
      <protection/>
    </xf>
    <xf numFmtId="1" fontId="1" fillId="0" borderId="49" xfId="52" applyNumberFormat="1" applyFont="1" applyFill="1" applyBorder="1" applyAlignment="1">
      <alignment horizontal="center" vertical="center"/>
      <protection/>
    </xf>
    <xf numFmtId="1" fontId="1" fillId="0" borderId="20" xfId="52" applyNumberFormat="1" applyFont="1" applyFill="1" applyBorder="1" applyAlignment="1">
      <alignment horizontal="center" vertical="center"/>
      <protection/>
    </xf>
    <xf numFmtId="4" fontId="1" fillId="0" borderId="48" xfId="52" applyNumberFormat="1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 wrapText="1"/>
      <protection/>
    </xf>
    <xf numFmtId="2" fontId="4" fillId="0" borderId="33" xfId="52" applyNumberFormat="1" applyFont="1" applyFill="1" applyBorder="1" applyAlignment="1">
      <alignment vertical="center" wrapText="1"/>
      <protection/>
    </xf>
    <xf numFmtId="1" fontId="1" fillId="0" borderId="22" xfId="52" applyNumberFormat="1" applyFont="1" applyFill="1" applyBorder="1" applyAlignment="1">
      <alignment horizontal="center" vertical="center"/>
      <protection/>
    </xf>
    <xf numFmtId="4" fontId="1" fillId="0" borderId="48" xfId="53" applyNumberFormat="1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2" fontId="4" fillId="0" borderId="49" xfId="52" applyNumberFormat="1" applyFont="1" applyBorder="1" applyAlignment="1">
      <alignment horizontal="center" vertical="center"/>
      <protection/>
    </xf>
    <xf numFmtId="0" fontId="4" fillId="0" borderId="33" xfId="52" applyFont="1" applyFill="1" applyBorder="1" applyAlignment="1">
      <alignment vertical="center" wrapText="1"/>
      <protection/>
    </xf>
    <xf numFmtId="2" fontId="4" fillId="0" borderId="31" xfId="52" applyNumberFormat="1" applyFont="1" applyBorder="1" applyAlignment="1">
      <alignment horizontal="center" vertical="center" wrapText="1"/>
      <protection/>
    </xf>
    <xf numFmtId="1" fontId="4" fillId="0" borderId="32" xfId="52" applyNumberFormat="1" applyFont="1" applyBorder="1" applyAlignment="1">
      <alignment horizontal="center" vertical="center" wrapText="1"/>
      <protection/>
    </xf>
    <xf numFmtId="2" fontId="1" fillId="0" borderId="54" xfId="52" applyNumberFormat="1" applyFont="1" applyBorder="1" applyAlignment="1">
      <alignment horizontal="center" vertical="center"/>
      <protection/>
    </xf>
    <xf numFmtId="0" fontId="37" fillId="0" borderId="25" xfId="48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43" fillId="0" borderId="57" xfId="53" applyFont="1" applyFill="1" applyBorder="1" applyAlignment="1">
      <alignment horizontal="center" vertical="center"/>
      <protection/>
    </xf>
    <xf numFmtId="0" fontId="43" fillId="0" borderId="28" xfId="53" applyFont="1" applyFill="1" applyBorder="1" applyAlignment="1">
      <alignment horizontal="center" vertical="center"/>
      <protection/>
    </xf>
    <xf numFmtId="0" fontId="44" fillId="0" borderId="27" xfId="52" applyFont="1" applyFill="1" applyBorder="1" applyAlignment="1">
      <alignment horizontal="center" vertical="center"/>
      <protection/>
    </xf>
    <xf numFmtId="0" fontId="43" fillId="0" borderId="28" xfId="52" applyFont="1" applyFill="1" applyBorder="1" applyAlignment="1">
      <alignment vertical="center"/>
      <protection/>
    </xf>
    <xf numFmtId="4" fontId="43" fillId="0" borderId="10" xfId="52" applyNumberFormat="1" applyFont="1" applyFill="1" applyBorder="1" applyAlignment="1">
      <alignment vertical="center"/>
      <protection/>
    </xf>
    <xf numFmtId="4" fontId="0" fillId="0" borderId="0" xfId="52" applyNumberFormat="1" applyFill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4" fillId="0" borderId="42" xfId="53" applyFont="1" applyFill="1" applyBorder="1" applyAlignment="1">
      <alignment horizontal="center" vertical="center"/>
      <protection/>
    </xf>
    <xf numFmtId="49" fontId="4" fillId="0" borderId="33" xfId="53" applyNumberFormat="1" applyFont="1" applyFill="1" applyBorder="1" applyAlignment="1">
      <alignment horizontal="center" vertical="center"/>
      <protection/>
    </xf>
    <xf numFmtId="4" fontId="4" fillId="0" borderId="13" xfId="53" applyNumberFormat="1" applyFont="1" applyFill="1" applyBorder="1" applyAlignment="1">
      <alignment vertical="center"/>
      <protection/>
    </xf>
    <xf numFmtId="0" fontId="1" fillId="0" borderId="37" xfId="53" applyFont="1" applyFill="1" applyBorder="1" applyAlignment="1">
      <alignment horizontal="center"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1" fontId="1" fillId="0" borderId="36" xfId="52" applyNumberFormat="1" applyFont="1" applyFill="1" applyBorder="1" applyAlignment="1">
      <alignment horizontal="center" vertical="center"/>
      <protection/>
    </xf>
    <xf numFmtId="2" fontId="1" fillId="0" borderId="36" xfId="52" applyNumberFormat="1" applyFont="1" applyFill="1" applyBorder="1" applyAlignment="1">
      <alignment horizontal="left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2" fontId="1" fillId="25" borderId="49" xfId="52" applyNumberFormat="1" applyFont="1" applyFill="1" applyBorder="1" applyAlignment="1">
      <alignment horizontal="center" vertical="center"/>
      <protection/>
    </xf>
    <xf numFmtId="1" fontId="1" fillId="0" borderId="67" xfId="52" applyNumberFormat="1" applyFont="1" applyBorder="1" applyAlignment="1">
      <alignment horizontal="center" vertical="center"/>
      <protection/>
    </xf>
    <xf numFmtId="2" fontId="1" fillId="0" borderId="49" xfId="52" applyNumberFormat="1" applyFont="1" applyBorder="1" applyAlignment="1">
      <alignment horizontal="left" vertical="center"/>
      <protection/>
    </xf>
    <xf numFmtId="0" fontId="4" fillId="0" borderId="42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vertical="center"/>
      <protection/>
    </xf>
    <xf numFmtId="0" fontId="1" fillId="0" borderId="38" xfId="52" applyFont="1" applyFill="1" applyBorder="1" applyAlignment="1">
      <alignment horizontal="center" vertical="center"/>
      <protection/>
    </xf>
    <xf numFmtId="2" fontId="4" fillId="0" borderId="20" xfId="52" applyNumberFormat="1" applyFont="1" applyBorder="1" applyAlignment="1">
      <alignment horizontal="center" vertical="center"/>
      <protection/>
    </xf>
    <xf numFmtId="1" fontId="1" fillId="0" borderId="36" xfId="52" applyNumberFormat="1" applyFont="1" applyBorder="1" applyAlignment="1">
      <alignment horizontal="center" vertical="center"/>
      <protection/>
    </xf>
    <xf numFmtId="2" fontId="1" fillId="25" borderId="20" xfId="52" applyNumberFormat="1" applyFont="1" applyFill="1" applyBorder="1" applyAlignment="1">
      <alignment horizontal="center" vertical="center"/>
      <protection/>
    </xf>
    <xf numFmtId="2" fontId="1" fillId="0" borderId="20" xfId="52" applyNumberFormat="1" applyFont="1" applyBorder="1" applyAlignment="1">
      <alignment horizontal="left" vertical="center"/>
      <protection/>
    </xf>
    <xf numFmtId="1" fontId="1" fillId="0" borderId="24" xfId="52" applyNumberFormat="1" applyFont="1" applyBorder="1" applyAlignment="1">
      <alignment horizontal="center" vertical="center"/>
      <protection/>
    </xf>
    <xf numFmtId="2" fontId="1" fillId="0" borderId="22" xfId="52" applyNumberFormat="1" applyFont="1" applyBorder="1" applyAlignment="1">
      <alignment horizontal="left" vertical="center"/>
      <protection/>
    </xf>
    <xf numFmtId="0" fontId="1" fillId="0" borderId="58" xfId="52" applyFont="1" applyFill="1" applyBorder="1" applyAlignment="1">
      <alignment horizontal="center" vertical="center"/>
      <protection/>
    </xf>
    <xf numFmtId="2" fontId="4" fillId="0" borderId="35" xfId="52" applyNumberFormat="1" applyFont="1" applyBorder="1" applyAlignment="1">
      <alignment horizontal="center" vertical="center"/>
      <protection/>
    </xf>
    <xf numFmtId="1" fontId="1" fillId="0" borderId="35" xfId="52" applyNumberFormat="1" applyFont="1" applyFill="1" applyBorder="1" applyAlignment="1">
      <alignment horizontal="center" vertical="center"/>
      <protection/>
    </xf>
    <xf numFmtId="1" fontId="1" fillId="0" borderId="50" xfId="52" applyNumberFormat="1" applyFont="1" applyBorder="1" applyAlignment="1">
      <alignment horizontal="center" vertical="center"/>
      <protection/>
    </xf>
    <xf numFmtId="2" fontId="1" fillId="0" borderId="35" xfId="52" applyNumberFormat="1" applyFont="1" applyBorder="1" applyAlignment="1">
      <alignment horizontal="left" vertical="center"/>
      <protection/>
    </xf>
    <xf numFmtId="0" fontId="4" fillId="0" borderId="58" xfId="53" applyFont="1" applyFill="1" applyBorder="1" applyAlignment="1">
      <alignment horizontal="center" vertical="center"/>
      <protection/>
    </xf>
    <xf numFmtId="49" fontId="4" fillId="0" borderId="50" xfId="53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horizontal="center" vertical="center"/>
      <protection/>
    </xf>
    <xf numFmtId="0" fontId="4" fillId="0" borderId="50" xfId="52" applyFont="1" applyFill="1" applyBorder="1" applyAlignment="1">
      <alignment vertical="center"/>
      <protection/>
    </xf>
    <xf numFmtId="4" fontId="4" fillId="0" borderId="23" xfId="52" applyNumberFormat="1" applyFont="1" applyFill="1" applyBorder="1" applyAlignment="1">
      <alignment vertical="center"/>
      <protection/>
    </xf>
    <xf numFmtId="49" fontId="4" fillId="0" borderId="36" xfId="53" applyNumberFormat="1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vertical="center"/>
      <protection/>
    </xf>
    <xf numFmtId="0" fontId="1" fillId="0" borderId="41" xfId="53" applyFont="1" applyFill="1" applyBorder="1" applyAlignment="1">
      <alignment horizontal="center" vertical="center"/>
      <protection/>
    </xf>
    <xf numFmtId="49" fontId="4" fillId="0" borderId="24" xfId="53" applyNumberFormat="1" applyFont="1" applyFill="1" applyBorder="1" applyAlignment="1">
      <alignment horizontal="center" vertical="center"/>
      <protection/>
    </xf>
    <xf numFmtId="1" fontId="1" fillId="0" borderId="24" xfId="52" applyNumberFormat="1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1" fillId="0" borderId="72" xfId="52" applyNumberFormat="1" applyFont="1" applyFill="1" applyBorder="1" applyAlignment="1">
      <alignment vertical="center"/>
      <protection/>
    </xf>
    <xf numFmtId="173" fontId="0" fillId="0" borderId="0" xfId="52" applyNumberFormat="1" applyFill="1" applyAlignment="1">
      <alignment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2" fontId="1" fillId="25" borderId="46" xfId="52" applyNumberFormat="1" applyFont="1" applyFill="1" applyBorder="1" applyAlignment="1">
      <alignment horizontal="center" vertical="center"/>
      <protection/>
    </xf>
    <xf numFmtId="4" fontId="1" fillId="0" borderId="69" xfId="52" applyNumberFormat="1" applyFont="1" applyFill="1" applyBorder="1" applyAlignment="1">
      <alignment vertical="center"/>
      <protection/>
    </xf>
    <xf numFmtId="0" fontId="1" fillId="0" borderId="24" xfId="52" applyFont="1" applyBorder="1" applyAlignment="1">
      <alignment vertical="center"/>
      <protection/>
    </xf>
    <xf numFmtId="2" fontId="1" fillId="25" borderId="22" xfId="52" applyNumberFormat="1" applyFont="1" applyFill="1" applyBorder="1" applyAlignment="1">
      <alignment horizontal="center"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0" fontId="37" fillId="0" borderId="50" xfId="48" applyFont="1" applyFill="1" applyBorder="1" applyAlignment="1">
      <alignment vertical="center" wrapText="1"/>
      <protection/>
    </xf>
    <xf numFmtId="171" fontId="38" fillId="0" borderId="14" xfId="53" applyNumberFormat="1" applyFont="1" applyFill="1" applyBorder="1" applyAlignment="1">
      <alignment vertical="center"/>
      <protection/>
    </xf>
    <xf numFmtId="171" fontId="38" fillId="0" borderId="23" xfId="53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61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2" fontId="4" fillId="0" borderId="64" xfId="52" applyNumberFormat="1" applyFont="1" applyBorder="1" applyAlignment="1">
      <alignment horizontal="center" vertical="center"/>
      <protection/>
    </xf>
    <xf numFmtId="2" fontId="4" fillId="0" borderId="66" xfId="52" applyNumberFormat="1" applyFont="1" applyBorder="1" applyAlignment="1">
      <alignment horizontal="center" vertical="center"/>
      <protection/>
    </xf>
    <xf numFmtId="0" fontId="4" fillId="0" borderId="71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73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center" vertical="center" textRotation="90" wrapText="1"/>
      <protection/>
    </xf>
    <xf numFmtId="0" fontId="1" fillId="0" borderId="69" xfId="52" applyFont="1" applyBorder="1" applyAlignment="1">
      <alignment horizontal="center" vertical="center" textRotation="90" wrapText="1"/>
      <protection/>
    </xf>
    <xf numFmtId="0" fontId="1" fillId="0" borderId="12" xfId="52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74" xfId="52" applyNumberFormat="1" applyFont="1" applyBorder="1" applyAlignment="1">
      <alignment horizontal="center" vertical="center"/>
      <protection/>
    </xf>
    <xf numFmtId="49" fontId="4" fillId="0" borderId="48" xfId="52" applyNumberFormat="1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2" fontId="4" fillId="0" borderId="61" xfId="52" applyNumberFormat="1" applyFont="1" applyBorder="1" applyAlignment="1">
      <alignment horizontal="center" vertical="center"/>
      <protection/>
    </xf>
    <xf numFmtId="2" fontId="4" fillId="0" borderId="49" xfId="52" applyNumberFormat="1" applyFont="1" applyBorder="1" applyAlignment="1">
      <alignment horizontal="center" vertical="center"/>
      <protection/>
    </xf>
    <xf numFmtId="2" fontId="4" fillId="0" borderId="64" xfId="52" applyNumberFormat="1" applyFont="1" applyBorder="1" applyAlignment="1">
      <alignment horizontal="center" vertical="center"/>
      <protection/>
    </xf>
    <xf numFmtId="2" fontId="4" fillId="0" borderId="67" xfId="52" applyNumberFormat="1" applyFont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73" xfId="52" applyFont="1" applyFill="1" applyBorder="1" applyAlignment="1">
      <alignment horizontal="center" vertical="center"/>
      <protection/>
    </xf>
    <xf numFmtId="2" fontId="4" fillId="0" borderId="74" xfId="52" applyNumberFormat="1" applyFont="1" applyBorder="1" applyAlignment="1">
      <alignment horizontal="center" vertical="center"/>
      <protection/>
    </xf>
    <xf numFmtId="2" fontId="4" fillId="0" borderId="45" xfId="52" applyNumberFormat="1" applyFont="1" applyBorder="1" applyAlignment="1">
      <alignment horizontal="center" vertical="center"/>
      <protection/>
    </xf>
    <xf numFmtId="2" fontId="4" fillId="0" borderId="48" xfId="52" applyNumberFormat="1" applyFont="1" applyBorder="1" applyAlignment="1">
      <alignment horizontal="center" vertical="center"/>
      <protection/>
    </xf>
    <xf numFmtId="0" fontId="32" fillId="0" borderId="0" xfId="50" applyFont="1" applyAlignment="1">
      <alignment horizontal="center" vertical="center"/>
      <protection/>
    </xf>
    <xf numFmtId="0" fontId="4" fillId="0" borderId="75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5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49" fontId="4" fillId="0" borderId="65" xfId="54" applyNumberFormat="1" applyFont="1" applyBorder="1" applyAlignment="1">
      <alignment horizontal="center" vertical="center"/>
      <protection/>
    </xf>
    <xf numFmtId="49" fontId="4" fillId="0" borderId="12" xfId="54" applyNumberFormat="1" applyFont="1" applyBorder="1" applyAlignment="1">
      <alignment horizontal="center" vertical="center"/>
      <protection/>
    </xf>
    <xf numFmtId="0" fontId="4" fillId="0" borderId="74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49" xfId="54" applyFont="1" applyBorder="1" applyAlignment="1">
      <alignment horizontal="center" vertical="center"/>
      <protection/>
    </xf>
    <xf numFmtId="0" fontId="1" fillId="0" borderId="65" xfId="54" applyFont="1" applyBorder="1" applyAlignment="1">
      <alignment horizontal="center" vertical="center" textRotation="90" wrapText="1"/>
      <protection/>
    </xf>
    <xf numFmtId="0" fontId="1" fillId="0" borderId="69" xfId="54" applyFont="1" applyBorder="1" applyAlignment="1">
      <alignment horizontal="center" vertical="center" textRotation="90" wrapText="1"/>
      <protection/>
    </xf>
    <xf numFmtId="0" fontId="1" fillId="0" borderId="12" xfId="54" applyFont="1" applyBorder="1" applyAlignment="1">
      <alignment horizontal="center" vertical="center" textRotation="90" wrapText="1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1" fillId="0" borderId="43" xfId="52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Kapitola 924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5 (ZK)" xfId="56"/>
    <cellStyle name="normální_Rozpočet 2005 (ZK) 2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28">
      <selection activeCell="D33" sqref="D33:D49"/>
    </sheetView>
  </sheetViews>
  <sheetFormatPr defaultColWidth="9.140625" defaultRowHeight="12.75"/>
  <cols>
    <col min="1" max="1" width="37.8515625" style="114" customWidth="1"/>
    <col min="2" max="2" width="7.421875" style="114" customWidth="1"/>
    <col min="3" max="4" width="12.8515625" style="114" customWidth="1"/>
    <col min="5" max="6" width="13.140625" style="114" bestFit="1" customWidth="1"/>
    <col min="7" max="16384" width="9.140625" style="114" customWidth="1"/>
  </cols>
  <sheetData>
    <row r="1" spans="1:6" ht="20.25">
      <c r="A1" s="364" t="s">
        <v>141</v>
      </c>
      <c r="B1" s="364"/>
      <c r="C1" s="364"/>
      <c r="D1" s="364"/>
      <c r="E1" s="364"/>
      <c r="F1" s="364"/>
    </row>
    <row r="2" ht="18" customHeight="1"/>
    <row r="3" spans="1:6" ht="16.5" customHeight="1">
      <c r="A3" s="365" t="s">
        <v>52</v>
      </c>
      <c r="B3" s="365"/>
      <c r="C3" s="365"/>
      <c r="D3" s="365"/>
      <c r="E3" s="365"/>
      <c r="F3" s="365"/>
    </row>
    <row r="4" ht="12.75" customHeight="1" thickBot="1"/>
    <row r="5" spans="1:6" ht="14.25" thickBot="1">
      <c r="A5" s="115" t="s">
        <v>1</v>
      </c>
      <c r="B5" s="116" t="s">
        <v>2</v>
      </c>
      <c r="C5" s="117" t="s">
        <v>115</v>
      </c>
      <c r="D5" s="148" t="s">
        <v>116</v>
      </c>
      <c r="E5" s="117" t="s">
        <v>0</v>
      </c>
      <c r="F5" s="118" t="s">
        <v>117</v>
      </c>
    </row>
    <row r="6" spans="1:6" ht="16.5" customHeight="1">
      <c r="A6" s="119" t="s">
        <v>9</v>
      </c>
      <c r="B6" s="120" t="s">
        <v>28</v>
      </c>
      <c r="C6" s="121">
        <f>C7+C8+C9</f>
        <v>2179932</v>
      </c>
      <c r="D6" s="266">
        <f>D7+D8+D9</f>
        <v>2220777.93</v>
      </c>
      <c r="E6" s="122">
        <f>SUM(E7:E9)</f>
        <v>0</v>
      </c>
      <c r="F6" s="123">
        <f>SUM(F7:F9)</f>
        <v>2220777.93</v>
      </c>
    </row>
    <row r="7" spans="1:6" ht="15" customHeight="1">
      <c r="A7" s="124" t="s">
        <v>10</v>
      </c>
      <c r="B7" s="125" t="s">
        <v>11</v>
      </c>
      <c r="C7" s="126">
        <v>2122000</v>
      </c>
      <c r="D7" s="127">
        <v>2122000</v>
      </c>
      <c r="E7" s="128"/>
      <c r="F7" s="129">
        <f aca="true" t="shared" si="0" ref="F7:F23">D7+E7</f>
        <v>2122000</v>
      </c>
    </row>
    <row r="8" spans="1:6" ht="13.5">
      <c r="A8" s="124" t="s">
        <v>12</v>
      </c>
      <c r="B8" s="125" t="s">
        <v>13</v>
      </c>
      <c r="C8" s="126">
        <v>57932</v>
      </c>
      <c r="D8" s="127">
        <v>94727.93</v>
      </c>
      <c r="E8" s="137"/>
      <c r="F8" s="129">
        <f t="shared" si="0"/>
        <v>94727.93</v>
      </c>
    </row>
    <row r="9" spans="1:6" ht="13.5">
      <c r="A9" s="124" t="s">
        <v>14</v>
      </c>
      <c r="B9" s="125" t="s">
        <v>15</v>
      </c>
      <c r="C9" s="126">
        <v>0</v>
      </c>
      <c r="D9" s="127">
        <v>4050</v>
      </c>
      <c r="E9" s="137"/>
      <c r="F9" s="129">
        <f t="shared" si="0"/>
        <v>4050</v>
      </c>
    </row>
    <row r="10" spans="1:6" ht="13.5">
      <c r="A10" s="130" t="s">
        <v>16</v>
      </c>
      <c r="B10" s="125" t="s">
        <v>17</v>
      </c>
      <c r="C10" s="131">
        <f>C11+C16</f>
        <v>85842</v>
      </c>
      <c r="D10" s="132">
        <f>D11+D16</f>
        <v>3664530.9</v>
      </c>
      <c r="E10" s="133">
        <f>E11+E16</f>
        <v>0</v>
      </c>
      <c r="F10" s="134">
        <f>F11+F16</f>
        <v>3664530.9</v>
      </c>
    </row>
    <row r="11" spans="1:6" ht="13.5">
      <c r="A11" s="135" t="s">
        <v>54</v>
      </c>
      <c r="B11" s="125" t="s">
        <v>18</v>
      </c>
      <c r="C11" s="126">
        <f>SUM(C12:C15)</f>
        <v>85842</v>
      </c>
      <c r="D11" s="127">
        <f>SUM(D12:D15)</f>
        <v>3664530.9</v>
      </c>
      <c r="E11" s="127">
        <f>SUM(E12:E15)</f>
        <v>0</v>
      </c>
      <c r="F11" s="129">
        <f>SUM(F12:F15)</f>
        <v>3664530.9</v>
      </c>
    </row>
    <row r="12" spans="1:6" ht="13.5">
      <c r="A12" s="135" t="s">
        <v>55</v>
      </c>
      <c r="B12" s="125" t="s">
        <v>19</v>
      </c>
      <c r="C12" s="136">
        <v>61072</v>
      </c>
      <c r="D12" s="127">
        <v>61072</v>
      </c>
      <c r="E12" s="137"/>
      <c r="F12" s="129">
        <f t="shared" si="0"/>
        <v>61072</v>
      </c>
    </row>
    <row r="13" spans="1:6" ht="13.5">
      <c r="A13" s="135" t="s">
        <v>56</v>
      </c>
      <c r="B13" s="125" t="s">
        <v>18</v>
      </c>
      <c r="C13" s="136">
        <v>0</v>
      </c>
      <c r="D13" s="127">
        <v>3578688.9</v>
      </c>
      <c r="E13" s="128"/>
      <c r="F13" s="129">
        <f>D13+E13</f>
        <v>3578688.9</v>
      </c>
    </row>
    <row r="14" spans="1:6" ht="13.5">
      <c r="A14" s="135" t="s">
        <v>64</v>
      </c>
      <c r="B14" s="125" t="s">
        <v>65</v>
      </c>
      <c r="C14" s="136">
        <v>0</v>
      </c>
      <c r="D14" s="127">
        <v>0</v>
      </c>
      <c r="E14" s="137"/>
      <c r="F14" s="129">
        <f>D14+E14</f>
        <v>0</v>
      </c>
    </row>
    <row r="15" spans="1:6" ht="13.5">
      <c r="A15" s="135" t="s">
        <v>57</v>
      </c>
      <c r="B15" s="125">
        <v>4121</v>
      </c>
      <c r="C15" s="136">
        <v>24770</v>
      </c>
      <c r="D15" s="127">
        <v>24770</v>
      </c>
      <c r="E15" s="137"/>
      <c r="F15" s="129">
        <f t="shared" si="0"/>
        <v>24770</v>
      </c>
    </row>
    <row r="16" spans="1:6" ht="13.5">
      <c r="A16" s="124" t="s">
        <v>29</v>
      </c>
      <c r="B16" s="125" t="s">
        <v>20</v>
      </c>
      <c r="C16" s="136">
        <f>SUM(C17:C19)</f>
        <v>0</v>
      </c>
      <c r="D16" s="127">
        <f>SUM(D17:D19)</f>
        <v>0</v>
      </c>
      <c r="E16" s="127">
        <f>SUM(E17:E19)</f>
        <v>0</v>
      </c>
      <c r="F16" s="129">
        <f>SUM(F17:F19)</f>
        <v>0</v>
      </c>
    </row>
    <row r="17" spans="1:6" ht="13.5">
      <c r="A17" s="124" t="s">
        <v>61</v>
      </c>
      <c r="B17" s="125" t="s">
        <v>20</v>
      </c>
      <c r="C17" s="136">
        <v>0</v>
      </c>
      <c r="D17" s="127">
        <v>0</v>
      </c>
      <c r="E17" s="128"/>
      <c r="F17" s="129">
        <f t="shared" si="0"/>
        <v>0</v>
      </c>
    </row>
    <row r="18" spans="1:6" ht="13.5">
      <c r="A18" s="135" t="s">
        <v>62</v>
      </c>
      <c r="B18" s="125">
        <v>4221</v>
      </c>
      <c r="C18" s="136">
        <v>0</v>
      </c>
      <c r="D18" s="127">
        <v>0</v>
      </c>
      <c r="E18" s="137"/>
      <c r="F18" s="129">
        <f>D18+E18</f>
        <v>0</v>
      </c>
    </row>
    <row r="19" spans="1:6" ht="13.5">
      <c r="A19" s="135" t="s">
        <v>66</v>
      </c>
      <c r="B19" s="125">
        <v>4232</v>
      </c>
      <c r="C19" s="136">
        <v>0</v>
      </c>
      <c r="D19" s="127">
        <v>0</v>
      </c>
      <c r="E19" s="137"/>
      <c r="F19" s="129">
        <f>D19+E19</f>
        <v>0</v>
      </c>
    </row>
    <row r="20" spans="1:6" ht="13.5">
      <c r="A20" s="130" t="s">
        <v>21</v>
      </c>
      <c r="B20" s="138" t="s">
        <v>30</v>
      </c>
      <c r="C20" s="131">
        <f>C6+C10</f>
        <v>2265774</v>
      </c>
      <c r="D20" s="132">
        <f>D6+D10</f>
        <v>5885308.83</v>
      </c>
      <c r="E20" s="132">
        <f>E6+E10</f>
        <v>0</v>
      </c>
      <c r="F20" s="134">
        <f>F6+F10</f>
        <v>5885308.83</v>
      </c>
    </row>
    <row r="21" spans="1:6" ht="13.5">
      <c r="A21" s="130" t="s">
        <v>22</v>
      </c>
      <c r="B21" s="138" t="s">
        <v>23</v>
      </c>
      <c r="C21" s="131">
        <f>SUM(C22:C26)</f>
        <v>-96875</v>
      </c>
      <c r="D21" s="132">
        <f>SUM(D22:D26)</f>
        <v>958807.31</v>
      </c>
      <c r="E21" s="132">
        <f>SUM(E22:E26)</f>
        <v>0</v>
      </c>
      <c r="F21" s="139">
        <f>SUM(F22:F26)</f>
        <v>958807.31</v>
      </c>
    </row>
    <row r="22" spans="1:6" ht="13.5">
      <c r="A22" s="135" t="s">
        <v>142</v>
      </c>
      <c r="B22" s="125" t="s">
        <v>24</v>
      </c>
      <c r="C22" s="136">
        <v>0</v>
      </c>
      <c r="D22" s="127">
        <v>88242.1</v>
      </c>
      <c r="E22" s="140"/>
      <c r="F22" s="129">
        <f t="shared" si="0"/>
        <v>88242.1</v>
      </c>
    </row>
    <row r="23" spans="1:6" ht="13.5">
      <c r="A23" s="135" t="s">
        <v>143</v>
      </c>
      <c r="B23" s="125" t="s">
        <v>24</v>
      </c>
      <c r="C23" s="136">
        <v>0</v>
      </c>
      <c r="D23" s="127">
        <v>202563.47</v>
      </c>
      <c r="E23" s="141"/>
      <c r="F23" s="129">
        <f t="shared" si="0"/>
        <v>202563.47</v>
      </c>
    </row>
    <row r="24" spans="1:6" ht="13.5">
      <c r="A24" s="135" t="s">
        <v>144</v>
      </c>
      <c r="B24" s="125" t="s">
        <v>24</v>
      </c>
      <c r="C24" s="136">
        <v>0</v>
      </c>
      <c r="D24" s="127">
        <v>764876.74</v>
      </c>
      <c r="E24" s="141"/>
      <c r="F24" s="129">
        <f>D24+E24</f>
        <v>764876.74</v>
      </c>
    </row>
    <row r="25" spans="1:6" ht="13.5">
      <c r="A25" s="135" t="s">
        <v>58</v>
      </c>
      <c r="B25" s="125" t="s">
        <v>59</v>
      </c>
      <c r="C25" s="136">
        <v>0</v>
      </c>
      <c r="D25" s="127">
        <v>0</v>
      </c>
      <c r="E25" s="137"/>
      <c r="F25" s="129">
        <f>D25+E25</f>
        <v>0</v>
      </c>
    </row>
    <row r="26" spans="1:6" ht="14.25" thickBot="1">
      <c r="A26" s="135" t="s">
        <v>63</v>
      </c>
      <c r="B26" s="125">
        <v>8124</v>
      </c>
      <c r="C26" s="136">
        <v>-96875</v>
      </c>
      <c r="D26" s="127">
        <v>-96875</v>
      </c>
      <c r="E26" s="141"/>
      <c r="F26" s="129">
        <f>D26+E26</f>
        <v>-96875</v>
      </c>
    </row>
    <row r="27" spans="1:6" ht="14.25" thickBot="1">
      <c r="A27" s="142" t="s">
        <v>25</v>
      </c>
      <c r="B27" s="143"/>
      <c r="C27" s="144">
        <f>C21+C10+C6</f>
        <v>2168899</v>
      </c>
      <c r="D27" s="145">
        <f>D21+D10+D6</f>
        <v>6844116.140000001</v>
      </c>
      <c r="E27" s="192">
        <f>E6+E10+E21</f>
        <v>0</v>
      </c>
      <c r="F27" s="146">
        <f>D27+E27</f>
        <v>6844116.140000001</v>
      </c>
    </row>
    <row r="29" ht="9.75">
      <c r="E29" s="156"/>
    </row>
    <row r="30" spans="1:6" ht="17.25">
      <c r="A30" s="365" t="s">
        <v>53</v>
      </c>
      <c r="B30" s="365"/>
      <c r="C30" s="365"/>
      <c r="D30" s="365"/>
      <c r="E30" s="365"/>
      <c r="F30" s="365"/>
    </row>
    <row r="31" spans="1:6" ht="12" customHeight="1" thickBot="1">
      <c r="A31" s="33"/>
      <c r="B31" s="33"/>
      <c r="C31" s="33"/>
      <c r="D31" s="33"/>
      <c r="E31" s="33"/>
      <c r="F31" s="33"/>
    </row>
    <row r="32" spans="1:6" ht="14.25" thickBot="1">
      <c r="A32" s="147" t="s">
        <v>31</v>
      </c>
      <c r="B32" s="148" t="s">
        <v>2</v>
      </c>
      <c r="C32" s="117" t="s">
        <v>115</v>
      </c>
      <c r="D32" s="117" t="s">
        <v>116</v>
      </c>
      <c r="E32" s="117" t="s">
        <v>0</v>
      </c>
      <c r="F32" s="118" t="s">
        <v>117</v>
      </c>
    </row>
    <row r="33" spans="1:6" ht="13.5">
      <c r="A33" s="149" t="s">
        <v>32</v>
      </c>
      <c r="B33" s="150" t="s">
        <v>33</v>
      </c>
      <c r="C33" s="151">
        <v>30454</v>
      </c>
      <c r="D33" s="151">
        <v>27594</v>
      </c>
      <c r="E33" s="151"/>
      <c r="F33" s="153">
        <f>D33+E33</f>
        <v>27594</v>
      </c>
    </row>
    <row r="34" spans="1:6" ht="13.5">
      <c r="A34" s="154" t="s">
        <v>34</v>
      </c>
      <c r="B34" s="155" t="s">
        <v>33</v>
      </c>
      <c r="C34" s="127">
        <v>213803.25</v>
      </c>
      <c r="D34" s="127">
        <v>214061.09</v>
      </c>
      <c r="E34" s="151"/>
      <c r="F34" s="153">
        <f>D34+E34</f>
        <v>214061.09</v>
      </c>
    </row>
    <row r="35" spans="1:6" ht="13.5">
      <c r="A35" s="154" t="s">
        <v>35</v>
      </c>
      <c r="B35" s="155" t="s">
        <v>33</v>
      </c>
      <c r="C35" s="127">
        <v>870010</v>
      </c>
      <c r="D35" s="127">
        <v>873510.57</v>
      </c>
      <c r="E35" s="151">
        <f>'91306'!I7</f>
        <v>-219.44</v>
      </c>
      <c r="F35" s="153">
        <f aca="true" t="shared" si="1" ref="F35:F50">D35+E35</f>
        <v>873291.13</v>
      </c>
    </row>
    <row r="36" spans="1:6" ht="13.5">
      <c r="A36" s="154" t="s">
        <v>36</v>
      </c>
      <c r="B36" s="155" t="s">
        <v>33</v>
      </c>
      <c r="C36" s="127">
        <v>592559.15</v>
      </c>
      <c r="D36" s="127">
        <v>615595.03</v>
      </c>
      <c r="E36" s="152"/>
      <c r="F36" s="153">
        <f>D36+E36</f>
        <v>615595.03</v>
      </c>
    </row>
    <row r="37" spans="1:6" ht="13.5">
      <c r="A37" s="154" t="s">
        <v>37</v>
      </c>
      <c r="B37" s="155" t="s">
        <v>33</v>
      </c>
      <c r="C37" s="127">
        <v>0</v>
      </c>
      <c r="D37" s="127">
        <v>3400411.91</v>
      </c>
      <c r="E37" s="152"/>
      <c r="F37" s="153">
        <f>D37+E37</f>
        <v>3400411.91</v>
      </c>
    </row>
    <row r="38" spans="1:6" ht="13.5">
      <c r="A38" s="154" t="s">
        <v>145</v>
      </c>
      <c r="B38" s="155" t="s">
        <v>33</v>
      </c>
      <c r="C38" s="127">
        <v>40847</v>
      </c>
      <c r="D38" s="127">
        <v>84287.89</v>
      </c>
      <c r="E38" s="152"/>
      <c r="F38" s="153">
        <f>D38+E38</f>
        <v>84287.89</v>
      </c>
    </row>
    <row r="39" spans="1:6" ht="13.5">
      <c r="A39" s="154" t="s">
        <v>38</v>
      </c>
      <c r="B39" s="155" t="s">
        <v>33</v>
      </c>
      <c r="C39" s="127">
        <v>21210</v>
      </c>
      <c r="D39" s="127">
        <v>59727.86</v>
      </c>
      <c r="E39" s="152"/>
      <c r="F39" s="153">
        <f>D39+E39</f>
        <v>59727.86</v>
      </c>
    </row>
    <row r="40" spans="1:6" ht="13.5">
      <c r="A40" s="154" t="s">
        <v>39</v>
      </c>
      <c r="B40" s="155" t="s">
        <v>40</v>
      </c>
      <c r="C40" s="127">
        <v>191745</v>
      </c>
      <c r="D40" s="127">
        <v>592668.81</v>
      </c>
      <c r="E40" s="152">
        <f>'92006'!I7</f>
        <v>-50.5</v>
      </c>
      <c r="F40" s="153">
        <f>D40+E40</f>
        <v>592618.31</v>
      </c>
    </row>
    <row r="41" spans="1:6" ht="13.5">
      <c r="A41" s="154" t="s">
        <v>41</v>
      </c>
      <c r="B41" s="155" t="s">
        <v>40</v>
      </c>
      <c r="C41" s="127">
        <v>0</v>
      </c>
      <c r="D41" s="127">
        <v>0</v>
      </c>
      <c r="E41" s="152"/>
      <c r="F41" s="153">
        <f t="shared" si="1"/>
        <v>0</v>
      </c>
    </row>
    <row r="42" spans="1:6" ht="13.5">
      <c r="A42" s="154" t="s">
        <v>42</v>
      </c>
      <c r="B42" s="155" t="s">
        <v>43</v>
      </c>
      <c r="C42" s="127">
        <v>142850.6</v>
      </c>
      <c r="D42" s="127">
        <v>818410.66</v>
      </c>
      <c r="E42" s="152">
        <f>'92306'!J7</f>
        <v>269.94</v>
      </c>
      <c r="F42" s="153">
        <f t="shared" si="1"/>
        <v>818680.6</v>
      </c>
    </row>
    <row r="43" spans="1:8" ht="13.5">
      <c r="A43" s="154" t="s">
        <v>44</v>
      </c>
      <c r="B43" s="155" t="s">
        <v>43</v>
      </c>
      <c r="C43" s="127">
        <v>43995</v>
      </c>
      <c r="D43" s="127">
        <v>43995</v>
      </c>
      <c r="E43" s="151"/>
      <c r="F43" s="153">
        <f t="shared" si="1"/>
        <v>43995</v>
      </c>
      <c r="H43" s="156"/>
    </row>
    <row r="44" spans="1:6" ht="13.5">
      <c r="A44" s="154" t="s">
        <v>45</v>
      </c>
      <c r="B44" s="155" t="s">
        <v>33</v>
      </c>
      <c r="C44" s="127">
        <v>3425</v>
      </c>
      <c r="D44" s="127">
        <v>5278.19</v>
      </c>
      <c r="E44" s="151"/>
      <c r="F44" s="153">
        <f t="shared" si="1"/>
        <v>5278.19</v>
      </c>
    </row>
    <row r="45" spans="1:6" ht="13.5">
      <c r="A45" s="154" t="s">
        <v>106</v>
      </c>
      <c r="B45" s="155" t="s">
        <v>43</v>
      </c>
      <c r="C45" s="127">
        <v>0</v>
      </c>
      <c r="D45" s="127">
        <v>30734.69</v>
      </c>
      <c r="E45" s="151"/>
      <c r="F45" s="153">
        <f t="shared" si="1"/>
        <v>30734.69</v>
      </c>
    </row>
    <row r="46" spans="1:6" ht="13.5">
      <c r="A46" s="154" t="s">
        <v>46</v>
      </c>
      <c r="B46" s="155" t="s">
        <v>43</v>
      </c>
      <c r="C46" s="127">
        <v>0</v>
      </c>
      <c r="D46" s="127">
        <v>5000</v>
      </c>
      <c r="E46" s="151"/>
      <c r="F46" s="153">
        <f t="shared" si="1"/>
        <v>5000</v>
      </c>
    </row>
    <row r="47" spans="1:6" ht="13.5">
      <c r="A47" s="154" t="s">
        <v>47</v>
      </c>
      <c r="B47" s="155" t="s">
        <v>43</v>
      </c>
      <c r="C47" s="127">
        <v>18000</v>
      </c>
      <c r="D47" s="127">
        <v>72712.56</v>
      </c>
      <c r="E47" s="151"/>
      <c r="F47" s="153">
        <f t="shared" si="1"/>
        <v>72712.56</v>
      </c>
    </row>
    <row r="48" spans="1:6" ht="13.5">
      <c r="A48" s="154" t="s">
        <v>48</v>
      </c>
      <c r="B48" s="155" t="s">
        <v>43</v>
      </c>
      <c r="C48" s="127">
        <v>0</v>
      </c>
      <c r="D48" s="127">
        <v>6.28</v>
      </c>
      <c r="E48" s="151"/>
      <c r="F48" s="153">
        <f t="shared" si="1"/>
        <v>6.28</v>
      </c>
    </row>
    <row r="49" spans="1:6" ht="13.5">
      <c r="A49" s="154" t="s">
        <v>49</v>
      </c>
      <c r="B49" s="155" t="s">
        <v>43</v>
      </c>
      <c r="C49" s="127">
        <v>0</v>
      </c>
      <c r="D49" s="127">
        <v>121.6</v>
      </c>
      <c r="E49" s="151"/>
      <c r="F49" s="153">
        <f t="shared" si="1"/>
        <v>121.6</v>
      </c>
    </row>
    <row r="50" spans="1:6" ht="14.25" thickBot="1">
      <c r="A50" s="157" t="s">
        <v>50</v>
      </c>
      <c r="B50" s="158" t="s">
        <v>43</v>
      </c>
      <c r="C50" s="159">
        <v>0</v>
      </c>
      <c r="D50" s="159">
        <v>0</v>
      </c>
      <c r="E50" s="160"/>
      <c r="F50" s="161">
        <f t="shared" si="1"/>
        <v>0</v>
      </c>
    </row>
    <row r="51" spans="1:6" ht="14.25" thickBot="1">
      <c r="A51" s="162" t="s">
        <v>51</v>
      </c>
      <c r="B51" s="163"/>
      <c r="C51" s="145">
        <f>SUM(C33:C50)</f>
        <v>2168899</v>
      </c>
      <c r="D51" s="145">
        <f>SUM(D33:D50)</f>
        <v>6844116.140000001</v>
      </c>
      <c r="E51" s="145">
        <f>SUM(E33:E50)</f>
        <v>0</v>
      </c>
      <c r="F51" s="146">
        <f>SUM(F33:F50)</f>
        <v>6844116.140000001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7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"/>
  <sheetViews>
    <sheetView zoomScalePageLayoutView="0" workbookViewId="0" topLeftCell="A1">
      <selection activeCell="D33" sqref="D33:D49"/>
    </sheetView>
  </sheetViews>
  <sheetFormatPr defaultColWidth="9.140625" defaultRowHeight="12.75"/>
  <cols>
    <col min="1" max="1" width="3.8515625" style="33" customWidth="1"/>
    <col min="2" max="2" width="4.57421875" style="33" customWidth="1"/>
    <col min="3" max="3" width="9.57421875" style="33" bestFit="1" customWidth="1"/>
    <col min="4" max="4" width="5.57421875" style="33" customWidth="1"/>
    <col min="5" max="5" width="6.421875" style="33" customWidth="1"/>
    <col min="6" max="6" width="35.57421875" style="33" customWidth="1"/>
    <col min="7" max="8" width="9.140625" style="33" customWidth="1"/>
    <col min="9" max="9" width="8.57421875" style="33" customWidth="1"/>
    <col min="10" max="16384" width="9.140625" style="33" customWidth="1"/>
  </cols>
  <sheetData>
    <row r="1" spans="1:10" ht="17.25" customHeight="1">
      <c r="A1" s="379" t="s">
        <v>107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" customHeight="1">
      <c r="A2" s="164"/>
      <c r="B2" s="164"/>
      <c r="C2" s="164"/>
      <c r="D2" s="164"/>
      <c r="E2" s="164"/>
      <c r="F2" s="164"/>
      <c r="G2" s="164"/>
      <c r="H2" s="164"/>
      <c r="I2" s="164"/>
      <c r="J2" s="165"/>
    </row>
    <row r="3" spans="1:10" ht="16.5" customHeight="1">
      <c r="A3" s="380" t="s">
        <v>108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2" customHeight="1" thickBot="1">
      <c r="A4" s="166"/>
      <c r="B4" s="166"/>
      <c r="C4" s="166"/>
      <c r="D4" s="166"/>
      <c r="E4" s="166"/>
      <c r="F4" s="166"/>
      <c r="G4" s="166"/>
      <c r="H4" s="166"/>
      <c r="I4" s="166"/>
      <c r="J4" s="167" t="s">
        <v>109</v>
      </c>
    </row>
    <row r="5" spans="1:10" ht="12.75" customHeight="1" thickBot="1">
      <c r="A5" s="381" t="s">
        <v>69</v>
      </c>
      <c r="B5" s="383" t="s">
        <v>4</v>
      </c>
      <c r="C5" s="366" t="s">
        <v>6</v>
      </c>
      <c r="D5" s="366" t="s">
        <v>7</v>
      </c>
      <c r="E5" s="366" t="s">
        <v>8</v>
      </c>
      <c r="F5" s="368" t="s">
        <v>110</v>
      </c>
      <c r="G5" s="370" t="s">
        <v>115</v>
      </c>
      <c r="H5" s="372" t="s">
        <v>116</v>
      </c>
      <c r="I5" s="374" t="s">
        <v>161</v>
      </c>
      <c r="J5" s="375"/>
    </row>
    <row r="6" spans="1:10" ht="12.75" customHeight="1" thickBot="1">
      <c r="A6" s="382"/>
      <c r="B6" s="384"/>
      <c r="C6" s="367"/>
      <c r="D6" s="367"/>
      <c r="E6" s="367"/>
      <c r="F6" s="369"/>
      <c r="G6" s="371"/>
      <c r="H6" s="373"/>
      <c r="I6" s="169" t="s">
        <v>26</v>
      </c>
      <c r="J6" s="170" t="s">
        <v>117</v>
      </c>
    </row>
    <row r="7" spans="1:10" ht="12.75" customHeight="1" thickBot="1">
      <c r="A7" s="376" t="s">
        <v>60</v>
      </c>
      <c r="B7" s="171" t="s">
        <v>5</v>
      </c>
      <c r="C7" s="168" t="s">
        <v>6</v>
      </c>
      <c r="D7" s="168" t="s">
        <v>7</v>
      </c>
      <c r="E7" s="168" t="s">
        <v>8</v>
      </c>
      <c r="F7" s="172" t="s">
        <v>111</v>
      </c>
      <c r="G7" s="173">
        <f>G8+G10+G12</f>
        <v>256230</v>
      </c>
      <c r="H7" s="173">
        <f>H8+H10+H12</f>
        <v>256048.3</v>
      </c>
      <c r="I7" s="173">
        <f>I8+I10+I12</f>
        <v>-219.44</v>
      </c>
      <c r="J7" s="173">
        <f>J8+J10+J12</f>
        <v>255828.86</v>
      </c>
    </row>
    <row r="8" spans="1:10" s="178" customFormat="1" ht="13.5" thickBot="1">
      <c r="A8" s="377"/>
      <c r="B8" s="174" t="s">
        <v>27</v>
      </c>
      <c r="C8" s="175" t="s">
        <v>112</v>
      </c>
      <c r="D8" s="175" t="s">
        <v>3</v>
      </c>
      <c r="E8" s="175" t="s">
        <v>3</v>
      </c>
      <c r="F8" s="176" t="s">
        <v>113</v>
      </c>
      <c r="G8" s="177">
        <f>SUM(G9:G9)</f>
        <v>30230</v>
      </c>
      <c r="H8" s="177">
        <f>SUM(H9:H9)</f>
        <v>30048.3</v>
      </c>
      <c r="I8" s="177">
        <f>SUM(I9:I9)</f>
        <v>-219.44</v>
      </c>
      <c r="J8" s="177">
        <f>SUM(J9:J9)</f>
        <v>29828.86</v>
      </c>
    </row>
    <row r="9" spans="1:10" s="178" customFormat="1" ht="12.75" customHeight="1" thickBot="1">
      <c r="A9" s="377"/>
      <c r="B9" s="179"/>
      <c r="C9" s="180"/>
      <c r="D9" s="181">
        <v>2212</v>
      </c>
      <c r="E9" s="181">
        <v>5331</v>
      </c>
      <c r="F9" s="182" t="s">
        <v>114</v>
      </c>
      <c r="G9" s="183">
        <v>30230</v>
      </c>
      <c r="H9" s="4">
        <f>30230-181.7</f>
        <v>30048.3</v>
      </c>
      <c r="I9" s="4">
        <v>-219.44</v>
      </c>
      <c r="J9" s="4">
        <f>H9+I9</f>
        <v>29828.86</v>
      </c>
    </row>
    <row r="10" spans="1:10" s="178" customFormat="1" ht="26.25" customHeight="1">
      <c r="A10" s="377"/>
      <c r="B10" s="193" t="s">
        <v>27</v>
      </c>
      <c r="C10" s="194">
        <v>689951601</v>
      </c>
      <c r="D10" s="195" t="s">
        <v>3</v>
      </c>
      <c r="E10" s="196" t="s">
        <v>3</v>
      </c>
      <c r="F10" s="197" t="s">
        <v>118</v>
      </c>
      <c r="G10" s="198">
        <f>SUM(G11)</f>
        <v>100000</v>
      </c>
      <c r="H10" s="198">
        <f>SUM(H11)</f>
        <v>100000</v>
      </c>
      <c r="I10" s="184">
        <f>SUM(I11)</f>
        <v>0</v>
      </c>
      <c r="J10" s="184">
        <f>SUM(J11)</f>
        <v>100000</v>
      </c>
    </row>
    <row r="11" spans="1:10" s="178" customFormat="1" ht="13.5" thickBot="1">
      <c r="A11" s="377"/>
      <c r="B11" s="199"/>
      <c r="C11" s="185"/>
      <c r="D11" s="200">
        <v>2212</v>
      </c>
      <c r="E11" s="201">
        <v>5331</v>
      </c>
      <c r="F11" s="202" t="s">
        <v>119</v>
      </c>
      <c r="G11" s="203">
        <v>100000</v>
      </c>
      <c r="H11" s="203">
        <v>100000</v>
      </c>
      <c r="I11" s="3"/>
      <c r="J11" s="3">
        <f>H11+I11</f>
        <v>100000</v>
      </c>
    </row>
    <row r="12" spans="1:10" s="178" customFormat="1" ht="26.25" customHeight="1">
      <c r="A12" s="377"/>
      <c r="B12" s="204" t="s">
        <v>27</v>
      </c>
      <c r="C12" s="194">
        <v>689961601</v>
      </c>
      <c r="D12" s="195" t="s">
        <v>3</v>
      </c>
      <c r="E12" s="196" t="s">
        <v>3</v>
      </c>
      <c r="F12" s="197" t="s">
        <v>120</v>
      </c>
      <c r="G12" s="198">
        <f>SUM(G13)</f>
        <v>126000</v>
      </c>
      <c r="H12" s="198">
        <f>SUM(H13)</f>
        <v>126000</v>
      </c>
      <c r="I12" s="184">
        <f>SUM(I13)</f>
        <v>0</v>
      </c>
      <c r="J12" s="184">
        <f>SUM(J13)</f>
        <v>126000</v>
      </c>
    </row>
    <row r="13" spans="1:10" s="178" customFormat="1" ht="13.5" thickBot="1">
      <c r="A13" s="378"/>
      <c r="B13" s="199"/>
      <c r="C13" s="185"/>
      <c r="D13" s="205">
        <v>2212</v>
      </c>
      <c r="E13" s="206">
        <v>5331</v>
      </c>
      <c r="F13" s="207" t="s">
        <v>119</v>
      </c>
      <c r="G13" s="208">
        <v>126000</v>
      </c>
      <c r="H13" s="208">
        <v>126000</v>
      </c>
      <c r="I13" s="3"/>
      <c r="J13" s="3">
        <f>H13+I13</f>
        <v>126000</v>
      </c>
    </row>
  </sheetData>
  <sheetProtection/>
  <mergeCells count="12"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7:A1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8515625" style="33" customWidth="1"/>
    <col min="2" max="2" width="3.421875" style="33" bestFit="1" customWidth="1"/>
    <col min="3" max="3" width="10.00390625" style="33" bestFit="1" customWidth="1"/>
    <col min="4" max="4" width="5.57421875" style="33" customWidth="1"/>
    <col min="5" max="5" width="5.7109375" style="33" customWidth="1"/>
    <col min="6" max="6" width="40.00390625" style="33" customWidth="1"/>
    <col min="7" max="7" width="8.421875" style="33" customWidth="1"/>
    <col min="8" max="8" width="8.140625" style="33" customWidth="1"/>
    <col min="9" max="9" width="9.8515625" style="33" customWidth="1"/>
    <col min="10" max="16384" width="9.140625" style="33" customWidth="1"/>
  </cols>
  <sheetData>
    <row r="1" spans="1:10" ht="17.25">
      <c r="A1" s="379" t="s">
        <v>163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>
      <c r="A2" s="164"/>
      <c r="B2" s="164"/>
      <c r="C2" s="164"/>
      <c r="D2" s="164"/>
      <c r="E2" s="164"/>
      <c r="F2" s="164"/>
      <c r="G2" s="164"/>
      <c r="H2" s="164"/>
      <c r="I2" s="165"/>
      <c r="J2" s="165"/>
    </row>
    <row r="3" spans="1:10" ht="15">
      <c r="A3" s="380" t="s">
        <v>164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3.5" thickBot="1">
      <c r="A4" s="166"/>
      <c r="B4" s="166"/>
      <c r="C4" s="166"/>
      <c r="D4" s="166"/>
      <c r="E4" s="166"/>
      <c r="F4" s="166"/>
      <c r="G4" s="166"/>
      <c r="H4" s="166"/>
      <c r="I4" s="166"/>
      <c r="J4" s="167" t="s">
        <v>109</v>
      </c>
    </row>
    <row r="5" spans="1:10" ht="12.75" customHeight="1" thickBot="1">
      <c r="A5" s="391" t="s">
        <v>165</v>
      </c>
      <c r="B5" s="391" t="s">
        <v>4</v>
      </c>
      <c r="C5" s="385" t="s">
        <v>6</v>
      </c>
      <c r="D5" s="385" t="s">
        <v>7</v>
      </c>
      <c r="E5" s="385" t="s">
        <v>8</v>
      </c>
      <c r="F5" s="387" t="s">
        <v>166</v>
      </c>
      <c r="G5" s="370" t="s">
        <v>115</v>
      </c>
      <c r="H5" s="372" t="s">
        <v>116</v>
      </c>
      <c r="I5" s="389" t="s">
        <v>371</v>
      </c>
      <c r="J5" s="390"/>
    </row>
    <row r="6" spans="1:10" ht="12.75" customHeight="1" thickBot="1">
      <c r="A6" s="392"/>
      <c r="B6" s="393"/>
      <c r="C6" s="386"/>
      <c r="D6" s="386"/>
      <c r="E6" s="386"/>
      <c r="F6" s="388"/>
      <c r="G6" s="371"/>
      <c r="H6" s="373"/>
      <c r="I6" s="169" t="s">
        <v>26</v>
      </c>
      <c r="J6" s="170" t="s">
        <v>117</v>
      </c>
    </row>
    <row r="7" spans="1:10" ht="12.75" customHeight="1" thickBot="1">
      <c r="A7" s="267">
        <v>920</v>
      </c>
      <c r="B7" s="268" t="s">
        <v>5</v>
      </c>
      <c r="C7" s="269" t="s">
        <v>6</v>
      </c>
      <c r="D7" s="270" t="s">
        <v>7</v>
      </c>
      <c r="E7" s="270" t="s">
        <v>8</v>
      </c>
      <c r="F7" s="265" t="s">
        <v>167</v>
      </c>
      <c r="G7" s="271">
        <f>G8+G10+G12+G14+G16+G18+G20+G22+G24+G26+G28+G30+G32+G34+G36</f>
        <v>125605</v>
      </c>
      <c r="H7" s="271">
        <f>H8+H10+H12+H14+H16+H18+H20+H22+H24+H26+H28+H30+H32+H34+H36</f>
        <v>468176.9676400003</v>
      </c>
      <c r="I7" s="271">
        <f>I8+I10+I12+I14+I16+I18+I20+I22+I24+I26+I28+I30+I32+I34+I36</f>
        <v>-50.5</v>
      </c>
      <c r="J7" s="1">
        <f>J8+J10+J12+J14+J16+J18+J20+J22+J24+J26+J28+J30+J32+J34+J36</f>
        <v>468126.4676400003</v>
      </c>
    </row>
    <row r="8" spans="1:10" ht="12.75" customHeight="1">
      <c r="A8" s="376" t="s">
        <v>60</v>
      </c>
      <c r="B8" s="272" t="s">
        <v>5</v>
      </c>
      <c r="C8" s="273" t="s">
        <v>168</v>
      </c>
      <c r="D8" s="274" t="s">
        <v>3</v>
      </c>
      <c r="E8" s="274" t="s">
        <v>3</v>
      </c>
      <c r="F8" s="275" t="s">
        <v>169</v>
      </c>
      <c r="G8" s="276">
        <f>SUM(G9:G9)</f>
        <v>500</v>
      </c>
      <c r="H8" s="277">
        <f>SUM(H9:H9)</f>
        <v>7500</v>
      </c>
      <c r="I8" s="277">
        <f>SUM(I9:I9)</f>
        <v>0</v>
      </c>
      <c r="J8" s="276">
        <f>SUM(J9:J9)</f>
        <v>7500</v>
      </c>
    </row>
    <row r="9" spans="1:10" ht="12.75" customHeight="1" thickBot="1">
      <c r="A9" s="377"/>
      <c r="B9" s="278"/>
      <c r="C9" s="279"/>
      <c r="D9" s="280">
        <v>2212</v>
      </c>
      <c r="E9" s="280">
        <v>6130</v>
      </c>
      <c r="F9" s="281" t="s">
        <v>170</v>
      </c>
      <c r="G9" s="2">
        <v>500</v>
      </c>
      <c r="H9" s="282">
        <f>500+7000</f>
        <v>7500</v>
      </c>
      <c r="I9" s="282"/>
      <c r="J9" s="2">
        <f>H9+I9</f>
        <v>7500</v>
      </c>
    </row>
    <row r="10" spans="1:10" ht="12.75" customHeight="1">
      <c r="A10" s="377"/>
      <c r="B10" s="283" t="s">
        <v>5</v>
      </c>
      <c r="C10" s="284" t="s">
        <v>171</v>
      </c>
      <c r="D10" s="285" t="s">
        <v>3</v>
      </c>
      <c r="E10" s="285" t="s">
        <v>3</v>
      </c>
      <c r="F10" s="286" t="s">
        <v>172</v>
      </c>
      <c r="G10" s="277">
        <f>G11</f>
        <v>0</v>
      </c>
      <c r="H10" s="277">
        <f>SUM(H11:H11)</f>
        <v>60</v>
      </c>
      <c r="I10" s="277">
        <f>SUM(I11:I11)</f>
        <v>0</v>
      </c>
      <c r="J10" s="276">
        <f>J11</f>
        <v>60</v>
      </c>
    </row>
    <row r="11" spans="1:10" ht="12.75" customHeight="1" thickBot="1">
      <c r="A11" s="377"/>
      <c r="B11" s="287"/>
      <c r="C11" s="288"/>
      <c r="D11" s="289">
        <v>2212</v>
      </c>
      <c r="E11" s="290">
        <v>6121</v>
      </c>
      <c r="F11" s="24" t="s">
        <v>121</v>
      </c>
      <c r="G11" s="291">
        <v>0</v>
      </c>
      <c r="H11" s="5">
        <v>60</v>
      </c>
      <c r="I11" s="5"/>
      <c r="J11" s="2">
        <f>H11+I11</f>
        <v>60</v>
      </c>
    </row>
    <row r="12" spans="1:10" ht="12.75" customHeight="1">
      <c r="A12" s="377"/>
      <c r="B12" s="283" t="s">
        <v>5</v>
      </c>
      <c r="C12" s="292" t="s">
        <v>173</v>
      </c>
      <c r="D12" s="285" t="s">
        <v>3</v>
      </c>
      <c r="E12" s="285" t="s">
        <v>3</v>
      </c>
      <c r="F12" s="293" t="s">
        <v>174</v>
      </c>
      <c r="G12" s="277">
        <f>G13</f>
        <v>0</v>
      </c>
      <c r="H12" s="277">
        <f>H13</f>
        <v>43.2</v>
      </c>
      <c r="I12" s="277">
        <f>SUM(I13:I13)</f>
        <v>0</v>
      </c>
      <c r="J12" s="276">
        <f>J13</f>
        <v>43.2</v>
      </c>
    </row>
    <row r="13" spans="1:10" ht="12.75" customHeight="1" thickBot="1">
      <c r="A13" s="377"/>
      <c r="B13" s="287"/>
      <c r="C13" s="288"/>
      <c r="D13" s="289">
        <v>2212</v>
      </c>
      <c r="E13" s="294">
        <v>6119</v>
      </c>
      <c r="F13" s="214" t="s">
        <v>175</v>
      </c>
      <c r="G13" s="291">
        <v>0</v>
      </c>
      <c r="H13" s="291">
        <v>43.2</v>
      </c>
      <c r="I13" s="5"/>
      <c r="J13" s="2">
        <f>H13+I13</f>
        <v>43.2</v>
      </c>
    </row>
    <row r="14" spans="1:10" ht="12.75" customHeight="1">
      <c r="A14" s="377"/>
      <c r="B14" s="283" t="s">
        <v>5</v>
      </c>
      <c r="C14" s="292" t="s">
        <v>176</v>
      </c>
      <c r="D14" s="285" t="s">
        <v>3</v>
      </c>
      <c r="E14" s="285" t="s">
        <v>3</v>
      </c>
      <c r="F14" s="293" t="s">
        <v>177</v>
      </c>
      <c r="G14" s="277">
        <f>G15</f>
        <v>0</v>
      </c>
      <c r="H14" s="277">
        <f>H15</f>
        <v>92.64974</v>
      </c>
      <c r="I14" s="277">
        <f>SUM(I15:I15)</f>
        <v>-50.5</v>
      </c>
      <c r="J14" s="276">
        <f>J15</f>
        <v>42.149739999999994</v>
      </c>
    </row>
    <row r="15" spans="1:10" ht="12.75" customHeight="1" thickBot="1">
      <c r="A15" s="377"/>
      <c r="B15" s="287"/>
      <c r="C15" s="288"/>
      <c r="D15" s="289">
        <v>2212</v>
      </c>
      <c r="E15" s="294">
        <v>6121</v>
      </c>
      <c r="F15" s="81" t="s">
        <v>121</v>
      </c>
      <c r="G15" s="291">
        <v>0</v>
      </c>
      <c r="H15" s="295">
        <v>92.64974</v>
      </c>
      <c r="I15" s="5">
        <v>-50.5</v>
      </c>
      <c r="J15" s="2">
        <f>H15+I15</f>
        <v>42.149739999999994</v>
      </c>
    </row>
    <row r="16" spans="1:10" ht="12.75" customHeight="1">
      <c r="A16" s="377"/>
      <c r="B16" s="296" t="s">
        <v>5</v>
      </c>
      <c r="C16" s="292" t="s">
        <v>178</v>
      </c>
      <c r="D16" s="297" t="s">
        <v>3</v>
      </c>
      <c r="E16" s="297" t="s">
        <v>3</v>
      </c>
      <c r="F16" s="298" t="s">
        <v>179</v>
      </c>
      <c r="G16" s="277">
        <f>SUM(G17:G17)</f>
        <v>0</v>
      </c>
      <c r="H16" s="277">
        <f>SUM(H17:H17)</f>
        <v>26345.38</v>
      </c>
      <c r="I16" s="277">
        <f>SUM(I17:I17)</f>
        <v>0</v>
      </c>
      <c r="J16" s="276">
        <f>J17</f>
        <v>26345.38</v>
      </c>
    </row>
    <row r="17" spans="1:10" ht="12.75" customHeight="1" thickBot="1">
      <c r="A17" s="377"/>
      <c r="B17" s="299"/>
      <c r="C17" s="300"/>
      <c r="D17" s="290">
        <v>2212</v>
      </c>
      <c r="E17" s="290">
        <v>6121</v>
      </c>
      <c r="F17" s="24" t="s">
        <v>121</v>
      </c>
      <c r="G17" s="5">
        <v>0</v>
      </c>
      <c r="H17" s="5">
        <v>26345.38</v>
      </c>
      <c r="I17" s="5"/>
      <c r="J17" s="2">
        <f>H17+I17</f>
        <v>26345.38</v>
      </c>
    </row>
    <row r="18" spans="1:10" ht="12.75" customHeight="1">
      <c r="A18" s="377"/>
      <c r="B18" s="296" t="s">
        <v>5</v>
      </c>
      <c r="C18" s="292" t="s">
        <v>180</v>
      </c>
      <c r="D18" s="297" t="s">
        <v>3</v>
      </c>
      <c r="E18" s="297" t="s">
        <v>3</v>
      </c>
      <c r="F18" s="301" t="s">
        <v>181</v>
      </c>
      <c r="G18" s="277">
        <f>SUM(G19:G19)</f>
        <v>14090</v>
      </c>
      <c r="H18" s="277">
        <f>SUM(H19:H19)</f>
        <v>89560.03</v>
      </c>
      <c r="I18" s="277">
        <f>SUM(I19:I19)</f>
        <v>0</v>
      </c>
      <c r="J18" s="276">
        <f>J19</f>
        <v>89560.03</v>
      </c>
    </row>
    <row r="19" spans="1:10" ht="12.75" customHeight="1" thickBot="1">
      <c r="A19" s="377"/>
      <c r="B19" s="299"/>
      <c r="C19" s="300"/>
      <c r="D19" s="290">
        <v>2212</v>
      </c>
      <c r="E19" s="290">
        <v>6121</v>
      </c>
      <c r="F19" s="24" t="s">
        <v>121</v>
      </c>
      <c r="G19" s="5">
        <v>14090</v>
      </c>
      <c r="H19" s="5">
        <f>14090+75470.03</f>
        <v>89560.03</v>
      </c>
      <c r="I19" s="5"/>
      <c r="J19" s="2">
        <f>H19+I19</f>
        <v>89560.03</v>
      </c>
    </row>
    <row r="20" spans="1:10" ht="26.25" customHeight="1">
      <c r="A20" s="377"/>
      <c r="B20" s="296" t="s">
        <v>5</v>
      </c>
      <c r="C20" s="292" t="s">
        <v>182</v>
      </c>
      <c r="D20" s="297" t="s">
        <v>3</v>
      </c>
      <c r="E20" s="297" t="s">
        <v>3</v>
      </c>
      <c r="F20" s="293" t="s">
        <v>183</v>
      </c>
      <c r="G20" s="277">
        <f>SUM(G21:G21)</f>
        <v>36310</v>
      </c>
      <c r="H20" s="277">
        <f>SUM(H21:H21)</f>
        <v>69775.03</v>
      </c>
      <c r="I20" s="277">
        <f>SUM(I21:I21)</f>
        <v>0</v>
      </c>
      <c r="J20" s="276">
        <f>J21</f>
        <v>69775.03</v>
      </c>
    </row>
    <row r="21" spans="1:10" ht="12.75" customHeight="1" thickBot="1">
      <c r="A21" s="377"/>
      <c r="B21" s="299"/>
      <c r="C21" s="300"/>
      <c r="D21" s="290">
        <v>2212</v>
      </c>
      <c r="E21" s="290">
        <v>6121</v>
      </c>
      <c r="F21" s="24" t="s">
        <v>121</v>
      </c>
      <c r="G21" s="5">
        <v>36310</v>
      </c>
      <c r="H21" s="5">
        <f>36310+33465.03</f>
        <v>69775.03</v>
      </c>
      <c r="I21" s="5"/>
      <c r="J21" s="2">
        <f>H21+I21</f>
        <v>69775.03</v>
      </c>
    </row>
    <row r="22" spans="1:10" ht="26.25" customHeight="1">
      <c r="A22" s="377"/>
      <c r="B22" s="296" t="s">
        <v>5</v>
      </c>
      <c r="C22" s="292" t="s">
        <v>184</v>
      </c>
      <c r="D22" s="297" t="s">
        <v>3</v>
      </c>
      <c r="E22" s="297" t="s">
        <v>3</v>
      </c>
      <c r="F22" s="293" t="s">
        <v>185</v>
      </c>
      <c r="G22" s="277">
        <f>SUM(G23:G23)</f>
        <v>17205</v>
      </c>
      <c r="H22" s="277">
        <f>SUM(H23:H23)</f>
        <v>40405.04</v>
      </c>
      <c r="I22" s="277">
        <f>SUM(I23:I23)</f>
        <v>0</v>
      </c>
      <c r="J22" s="276">
        <f>J23</f>
        <v>40405.04</v>
      </c>
    </row>
    <row r="23" spans="1:10" ht="12.75" customHeight="1" thickBot="1">
      <c r="A23" s="377"/>
      <c r="B23" s="299"/>
      <c r="C23" s="300"/>
      <c r="D23" s="290">
        <v>2212</v>
      </c>
      <c r="E23" s="290">
        <v>6121</v>
      </c>
      <c r="F23" s="24" t="s">
        <v>121</v>
      </c>
      <c r="G23" s="5">
        <v>17205</v>
      </c>
      <c r="H23" s="5">
        <f>17205+23200.04</f>
        <v>40405.04</v>
      </c>
      <c r="I23" s="5"/>
      <c r="J23" s="2">
        <f>H23+I23</f>
        <v>40405.04</v>
      </c>
    </row>
    <row r="24" spans="1:10" ht="20.25">
      <c r="A24" s="377"/>
      <c r="B24" s="302" t="s">
        <v>5</v>
      </c>
      <c r="C24" s="292" t="s">
        <v>186</v>
      </c>
      <c r="D24" s="303" t="s">
        <v>3</v>
      </c>
      <c r="E24" s="303" t="s">
        <v>3</v>
      </c>
      <c r="F24" s="293" t="s">
        <v>187</v>
      </c>
      <c r="G24" s="276">
        <f>SUM(G25:G25)</f>
        <v>0</v>
      </c>
      <c r="H24" s="276">
        <f>SUM(H25:H25)</f>
        <v>605</v>
      </c>
      <c r="I24" s="277">
        <f>SUM(I25:I25)</f>
        <v>0</v>
      </c>
      <c r="J24" s="276">
        <f>J25</f>
        <v>605</v>
      </c>
    </row>
    <row r="25" spans="1:10" ht="12.75" customHeight="1" thickBot="1">
      <c r="A25" s="377"/>
      <c r="B25" s="304"/>
      <c r="C25" s="300"/>
      <c r="D25" s="289">
        <v>2242</v>
      </c>
      <c r="E25" s="294">
        <v>6119</v>
      </c>
      <c r="F25" s="214" t="s">
        <v>175</v>
      </c>
      <c r="G25" s="2">
        <v>0</v>
      </c>
      <c r="H25" s="2">
        <v>605</v>
      </c>
      <c r="I25" s="282"/>
      <c r="J25" s="2">
        <f>H25+I25</f>
        <v>605</v>
      </c>
    </row>
    <row r="26" spans="1:10" ht="12.75" customHeight="1">
      <c r="A26" s="377"/>
      <c r="B26" s="302" t="s">
        <v>5</v>
      </c>
      <c r="C26" s="292" t="s">
        <v>188</v>
      </c>
      <c r="D26" s="303" t="s">
        <v>3</v>
      </c>
      <c r="E26" s="303" t="s">
        <v>3</v>
      </c>
      <c r="F26" s="293" t="s">
        <v>189</v>
      </c>
      <c r="G26" s="276">
        <f>SUM(G27:G27)</f>
        <v>22000</v>
      </c>
      <c r="H26" s="276">
        <f>SUM(H27:H27)</f>
        <v>25859.2604</v>
      </c>
      <c r="I26" s="277">
        <f>SUM(I27:I27)</f>
        <v>0</v>
      </c>
      <c r="J26" s="276">
        <f>J27</f>
        <v>25859.2604</v>
      </c>
    </row>
    <row r="27" spans="1:10" ht="12.75" customHeight="1" thickBot="1">
      <c r="A27" s="377"/>
      <c r="B27" s="304"/>
      <c r="C27" s="300" t="s">
        <v>190</v>
      </c>
      <c r="D27" s="289">
        <v>2212</v>
      </c>
      <c r="E27" s="294">
        <v>6342</v>
      </c>
      <c r="F27" s="305" t="s">
        <v>191</v>
      </c>
      <c r="G27" s="2">
        <v>22000</v>
      </c>
      <c r="H27" s="2">
        <f>22000+3859.2604</f>
        <v>25859.2604</v>
      </c>
      <c r="I27" s="282"/>
      <c r="J27" s="2">
        <f>H27+I27</f>
        <v>25859.2604</v>
      </c>
    </row>
    <row r="28" spans="1:10" ht="20.25">
      <c r="A28" s="377"/>
      <c r="B28" s="296" t="s">
        <v>5</v>
      </c>
      <c r="C28" s="292" t="s">
        <v>192</v>
      </c>
      <c r="D28" s="297" t="s">
        <v>3</v>
      </c>
      <c r="E28" s="297" t="s">
        <v>3</v>
      </c>
      <c r="F28" s="293" t="s">
        <v>193</v>
      </c>
      <c r="G28" s="277">
        <f>SUM(G29:G29)</f>
        <v>4500</v>
      </c>
      <c r="H28" s="277">
        <f>SUM(H29:H29)</f>
        <v>4156.19</v>
      </c>
      <c r="I28" s="277">
        <f>SUM(I29:I29)</f>
        <v>0</v>
      </c>
      <c r="J28" s="276">
        <f>J29</f>
        <v>4156.19</v>
      </c>
    </row>
    <row r="29" spans="1:10" ht="13.5" thickBot="1">
      <c r="A29" s="377"/>
      <c r="B29" s="306"/>
      <c r="C29" s="300"/>
      <c r="D29" s="289">
        <v>2212</v>
      </c>
      <c r="E29" s="294">
        <v>6121</v>
      </c>
      <c r="F29" s="24" t="s">
        <v>121</v>
      </c>
      <c r="G29" s="2">
        <v>4500</v>
      </c>
      <c r="H29" s="2">
        <f>4500-283.81-60</f>
        <v>4156.19</v>
      </c>
      <c r="I29" s="2"/>
      <c r="J29" s="2">
        <f>H29+I29</f>
        <v>4156.19</v>
      </c>
    </row>
    <row r="30" spans="1:10" ht="12.75">
      <c r="A30" s="377"/>
      <c r="B30" s="296" t="s">
        <v>5</v>
      </c>
      <c r="C30" s="292" t="s">
        <v>194</v>
      </c>
      <c r="D30" s="297" t="s">
        <v>3</v>
      </c>
      <c r="E30" s="297" t="s">
        <v>3</v>
      </c>
      <c r="F30" s="298" t="s">
        <v>195</v>
      </c>
      <c r="G30" s="277">
        <f>SUM(G31:G31)</f>
        <v>9150</v>
      </c>
      <c r="H30" s="277">
        <f>SUM(H31:H31)</f>
        <v>9150</v>
      </c>
      <c r="I30" s="277">
        <f>SUM(I31:I31)</f>
        <v>0</v>
      </c>
      <c r="J30" s="276">
        <f>J31</f>
        <v>9150</v>
      </c>
    </row>
    <row r="31" spans="1:10" ht="13.5" thickBot="1">
      <c r="A31" s="377"/>
      <c r="B31" s="306"/>
      <c r="C31" s="300"/>
      <c r="D31" s="289">
        <v>2212</v>
      </c>
      <c r="E31" s="294">
        <v>6121</v>
      </c>
      <c r="F31" s="24" t="s">
        <v>121</v>
      </c>
      <c r="G31" s="2">
        <v>9150</v>
      </c>
      <c r="H31" s="2">
        <v>9150</v>
      </c>
      <c r="I31" s="2"/>
      <c r="J31" s="2">
        <f>H31+I31</f>
        <v>9150</v>
      </c>
    </row>
    <row r="32" spans="1:10" ht="12.75">
      <c r="A32" s="377"/>
      <c r="B32" s="296" t="s">
        <v>5</v>
      </c>
      <c r="C32" s="292" t="s">
        <v>196</v>
      </c>
      <c r="D32" s="297" t="s">
        <v>3</v>
      </c>
      <c r="E32" s="297" t="s">
        <v>3</v>
      </c>
      <c r="F32" s="298" t="s">
        <v>197</v>
      </c>
      <c r="G32" s="277">
        <f>SUM(G33:G33)</f>
        <v>6400</v>
      </c>
      <c r="H32" s="277">
        <f>SUM(H33:H33)</f>
        <v>6400</v>
      </c>
      <c r="I32" s="277">
        <f>SUM(I33:I33)</f>
        <v>0</v>
      </c>
      <c r="J32" s="276">
        <f>J33</f>
        <v>6400</v>
      </c>
    </row>
    <row r="33" spans="1:10" ht="13.5" thickBot="1">
      <c r="A33" s="377"/>
      <c r="B33" s="306"/>
      <c r="C33" s="300"/>
      <c r="D33" s="289">
        <v>2212</v>
      </c>
      <c r="E33" s="294">
        <v>6121</v>
      </c>
      <c r="F33" s="24" t="s">
        <v>121</v>
      </c>
      <c r="G33" s="2">
        <v>6400</v>
      </c>
      <c r="H33" s="2">
        <v>6400</v>
      </c>
      <c r="I33" s="2"/>
      <c r="J33" s="2">
        <f>H33+I33</f>
        <v>6400</v>
      </c>
    </row>
    <row r="34" spans="1:10" ht="12.75">
      <c r="A34" s="377"/>
      <c r="B34" s="296" t="s">
        <v>5</v>
      </c>
      <c r="C34" s="292" t="s">
        <v>198</v>
      </c>
      <c r="D34" s="297" t="s">
        <v>3</v>
      </c>
      <c r="E34" s="297" t="s">
        <v>3</v>
      </c>
      <c r="F34" s="298" t="s">
        <v>199</v>
      </c>
      <c r="G34" s="277">
        <f>SUM(G35:G35)</f>
        <v>15450</v>
      </c>
      <c r="H34" s="277">
        <f>SUM(H35:H35)</f>
        <v>15450</v>
      </c>
      <c r="I34" s="277">
        <f>SUM(I35:I35)</f>
        <v>0</v>
      </c>
      <c r="J34" s="276">
        <f>J35</f>
        <v>15450</v>
      </c>
    </row>
    <row r="35" spans="1:10" ht="13.5" thickBot="1">
      <c r="A35" s="377"/>
      <c r="B35" s="306"/>
      <c r="C35" s="300"/>
      <c r="D35" s="289">
        <v>2212</v>
      </c>
      <c r="E35" s="294">
        <v>6121</v>
      </c>
      <c r="F35" s="24" t="s">
        <v>121</v>
      </c>
      <c r="G35" s="2">
        <v>15450</v>
      </c>
      <c r="H35" s="2">
        <v>15450</v>
      </c>
      <c r="I35" s="2"/>
      <c r="J35" s="2">
        <f>H35+I35</f>
        <v>15450</v>
      </c>
    </row>
    <row r="36" spans="1:12" s="313" customFormat="1" ht="13.5" thickBot="1">
      <c r="A36" s="377"/>
      <c r="B36" s="307" t="s">
        <v>5</v>
      </c>
      <c r="C36" s="308" t="s">
        <v>3</v>
      </c>
      <c r="D36" s="309" t="s">
        <v>3</v>
      </c>
      <c r="E36" s="309" t="s">
        <v>3</v>
      </c>
      <c r="F36" s="310" t="s">
        <v>200</v>
      </c>
      <c r="G36" s="311">
        <f>G37+G40+G45+G50+G52+G54+G56+G58+G62+G66+G70+G72+G76+G78+G80+G82+G84+G86+G89+G92+G95+G100+G103+G108+G111+G114+G117+G120+G123+G126+G129+G132+G135+G138+G141+G144+G147+G150+G153+G156+G159+G162+G165+G168+G171+G174+G177+G180+G183+G186+G189+G192+G195+G198+G201+G205+G209+G213+G217+G219+G222+G225+G228+G231+G234+G237+G240+G243+G246+G249+G252+G255+G258+G261+G264+G267+G270+G273+G276+G279+G282+G287+G290+G293</f>
        <v>0</v>
      </c>
      <c r="H36" s="311">
        <f>H37+H40+H45+H50+H52+H54+H56+H58+H62+H66+H70+H72+H76+H78+H80+H82+H84+H86+H89+H92+H95+H100+H103+H108+H111+H114+H117+H120+H123+H126+H129+H132+H135+H138+H141+H144+H147+H150+H153+H156+H159+H162+H165+H168+H171+H174+H177+H180+H183+H186+H189+H192+H195+H198+H201+H205+H209+H213+H217+H219+H222+H225+H228+H231+H234+H237+H240+H243+H246+H249+H252+H255+H258+H261+H264+H267+H270+H273+H276+H279+H282+H287+H290+H293</f>
        <v>172775.18750000032</v>
      </c>
      <c r="I36" s="311">
        <f>I37+I40+I45+I50+I52+I54+I56+I58+I62+I66+I70+I72+I76+I78+I80+I82+I84+I86+I89+I92+I95+I100+I103+I108+I111+I114+I117+I120+I123+I126+I129+I132+I135+I138+I141+I144+I147+I150+I153+I156+I159+I162+I165+I168+I171+I174+I177+I180+I183+I186+I189+I192+I195+I198+I201+I205+I209+I213+I217+I219+I222+I225+I228+I231+I234+I237+I240+I243+I246+I249+I252+I255+I258+I261+I264+I267+I270+I273+I276+I279+I282+I287+I290+I293</f>
        <v>0</v>
      </c>
      <c r="J36" s="311">
        <f>J37+J40+J45+J50+J52+J54+J56+J58+J62+J66+J70+J72+J76+J78+J80+J82+J84+J86+J89+J92+J95+J100+J103+J108+J111+J114+J117+J120+J123+J126+J129+J132+J135+J138+J141+J144+J147+J150+J153+J156+J159+J162+J165+J168+J171+J174+J177+J180+J183+J186+J189+J192+J195+J198+J201+J205+J209+J213+J217+J219+J222+J225+J228+J231+J234+J237+J240+J243+J246+J249+J252+J255+J258+J261+J264+J267+J270+J273+J276+J279+J282+J287+J290+J293</f>
        <v>172775.18750000032</v>
      </c>
      <c r="K36" s="312"/>
      <c r="L36" s="312"/>
    </row>
    <row r="37" spans="1:12" s="313" customFormat="1" ht="12.75" hidden="1">
      <c r="A37" s="377"/>
      <c r="B37" s="314" t="s">
        <v>5</v>
      </c>
      <c r="C37" s="315" t="s">
        <v>201</v>
      </c>
      <c r="D37" s="297" t="s">
        <v>3</v>
      </c>
      <c r="E37" s="297" t="s">
        <v>3</v>
      </c>
      <c r="F37" s="298" t="s">
        <v>202</v>
      </c>
      <c r="G37" s="276">
        <f>SUM(G38:G39)</f>
        <v>0</v>
      </c>
      <c r="H37" s="316">
        <f>SUM(H38:H39)</f>
        <v>162067.48849999998</v>
      </c>
      <c r="I37" s="276">
        <f>SUM(I38:I39)</f>
        <v>0</v>
      </c>
      <c r="J37" s="276">
        <f>SUM(J38:J39)</f>
        <v>162067.48849999998</v>
      </c>
      <c r="K37" s="312"/>
      <c r="L37" s="312"/>
    </row>
    <row r="38" spans="1:12" s="313" customFormat="1" ht="12.75" hidden="1">
      <c r="A38" s="377"/>
      <c r="B38" s="317"/>
      <c r="C38" s="318"/>
      <c r="D38" s="290">
        <v>2212</v>
      </c>
      <c r="E38" s="319">
        <v>5901</v>
      </c>
      <c r="F38" s="320" t="s">
        <v>136</v>
      </c>
      <c r="G38" s="321">
        <v>0</v>
      </c>
      <c r="H38" s="5">
        <f>4100-338.8+21824.1875-1267.3645</f>
        <v>24318.023</v>
      </c>
      <c r="I38" s="5"/>
      <c r="J38" s="322">
        <f>H38+I38</f>
        <v>24318.023</v>
      </c>
      <c r="K38" s="312"/>
      <c r="L38" s="312"/>
    </row>
    <row r="39" spans="1:12" s="313" customFormat="1" ht="13.5" hidden="1" thickBot="1">
      <c r="A39" s="377"/>
      <c r="B39" s="323"/>
      <c r="C39" s="324" t="s">
        <v>203</v>
      </c>
      <c r="D39" s="289">
        <v>2212</v>
      </c>
      <c r="E39" s="325">
        <v>5901</v>
      </c>
      <c r="F39" s="326" t="s">
        <v>136</v>
      </c>
      <c r="G39" s="3">
        <v>0</v>
      </c>
      <c r="H39" s="2">
        <f>146851-9101.5345</f>
        <v>137749.4655</v>
      </c>
      <c r="I39" s="3"/>
      <c r="J39" s="3">
        <f>H39+I39</f>
        <v>137749.4655</v>
      </c>
      <c r="K39" s="312"/>
      <c r="L39" s="312"/>
    </row>
    <row r="40" spans="1:10" ht="12" customHeight="1" hidden="1">
      <c r="A40" s="377"/>
      <c r="B40" s="327" t="s">
        <v>27</v>
      </c>
      <c r="C40" s="292" t="s">
        <v>204</v>
      </c>
      <c r="D40" s="297" t="s">
        <v>3</v>
      </c>
      <c r="E40" s="297" t="s">
        <v>3</v>
      </c>
      <c r="F40" s="328" t="s">
        <v>205</v>
      </c>
      <c r="G40" s="276">
        <f>SUM(G41:G44)</f>
        <v>0</v>
      </c>
      <c r="H40" s="276">
        <f>SUM(H41:H44)</f>
        <v>2004.567</v>
      </c>
      <c r="I40" s="276">
        <f>SUM(I41:I44)</f>
        <v>0</v>
      </c>
      <c r="J40" s="276">
        <f>SUM(J41:J44)</f>
        <v>2004.567</v>
      </c>
    </row>
    <row r="41" spans="1:10" ht="12.75" hidden="1">
      <c r="A41" s="377"/>
      <c r="B41" s="329"/>
      <c r="C41" s="330"/>
      <c r="D41" s="290">
        <v>2212</v>
      </c>
      <c r="E41" s="331">
        <v>5169</v>
      </c>
      <c r="F41" s="249" t="s">
        <v>70</v>
      </c>
      <c r="G41" s="5">
        <v>0</v>
      </c>
      <c r="H41" s="5">
        <v>0</v>
      </c>
      <c r="I41" s="103"/>
      <c r="J41" s="5">
        <f>H41+I41</f>
        <v>0</v>
      </c>
    </row>
    <row r="42" spans="1:10" ht="12.75" hidden="1">
      <c r="A42" s="377"/>
      <c r="B42" s="329"/>
      <c r="C42" s="332" t="s">
        <v>203</v>
      </c>
      <c r="D42" s="290">
        <v>2212</v>
      </c>
      <c r="E42" s="331">
        <v>5169</v>
      </c>
      <c r="F42" s="249" t="s">
        <v>70</v>
      </c>
      <c r="G42" s="5">
        <v>0</v>
      </c>
      <c r="H42" s="5">
        <v>0</v>
      </c>
      <c r="I42" s="103"/>
      <c r="J42" s="5">
        <f>H42+I42</f>
        <v>0</v>
      </c>
    </row>
    <row r="43" spans="1:10" ht="12" customHeight="1" hidden="1">
      <c r="A43" s="377"/>
      <c r="B43" s="329"/>
      <c r="C43" s="330"/>
      <c r="D43" s="290">
        <v>2212</v>
      </c>
      <c r="E43" s="331">
        <v>5171</v>
      </c>
      <c r="F43" s="333" t="s">
        <v>206</v>
      </c>
      <c r="G43" s="5">
        <v>0</v>
      </c>
      <c r="H43" s="5">
        <f>2004.567*0.15+0.00045</f>
        <v>300.6855</v>
      </c>
      <c r="I43" s="5"/>
      <c r="J43" s="5">
        <f>H43+I43</f>
        <v>300.6855</v>
      </c>
    </row>
    <row r="44" spans="1:10" ht="12" customHeight="1" hidden="1">
      <c r="A44" s="377"/>
      <c r="B44" s="323"/>
      <c r="C44" s="324" t="s">
        <v>203</v>
      </c>
      <c r="D44" s="294">
        <v>2212</v>
      </c>
      <c r="E44" s="334">
        <v>5171</v>
      </c>
      <c r="F44" s="335" t="s">
        <v>206</v>
      </c>
      <c r="G44" s="3">
        <v>0</v>
      </c>
      <c r="H44" s="2">
        <f>2004.567*0.85-0.00045</f>
        <v>1703.8815</v>
      </c>
      <c r="I44" s="3"/>
      <c r="J44" s="2">
        <f>H44+I44</f>
        <v>1703.8815</v>
      </c>
    </row>
    <row r="45" spans="1:10" ht="12" customHeight="1" hidden="1">
      <c r="A45" s="377"/>
      <c r="B45" s="327" t="s">
        <v>27</v>
      </c>
      <c r="C45" s="292" t="s">
        <v>207</v>
      </c>
      <c r="D45" s="297" t="s">
        <v>3</v>
      </c>
      <c r="E45" s="297" t="s">
        <v>3</v>
      </c>
      <c r="F45" s="328" t="s">
        <v>208</v>
      </c>
      <c r="G45" s="276">
        <f>SUM(G46:G49)</f>
        <v>0</v>
      </c>
      <c r="H45" s="276">
        <f>SUM(H46:H49)</f>
        <v>1185.796</v>
      </c>
      <c r="I45" s="276">
        <f>SUM(I46:I49)</f>
        <v>0</v>
      </c>
      <c r="J45" s="276">
        <f>SUM(J46:J49)</f>
        <v>1185.796</v>
      </c>
    </row>
    <row r="46" spans="1:10" ht="12.75" hidden="1">
      <c r="A46" s="377"/>
      <c r="B46" s="329"/>
      <c r="C46" s="330"/>
      <c r="D46" s="290">
        <v>2212</v>
      </c>
      <c r="E46" s="331">
        <v>5169</v>
      </c>
      <c r="F46" s="249" t="s">
        <v>70</v>
      </c>
      <c r="G46" s="5">
        <v>0</v>
      </c>
      <c r="H46" s="5">
        <v>0</v>
      </c>
      <c r="I46" s="103"/>
      <c r="J46" s="5">
        <f>H46+I46</f>
        <v>0</v>
      </c>
    </row>
    <row r="47" spans="1:10" ht="12.75" hidden="1">
      <c r="A47" s="377"/>
      <c r="B47" s="329"/>
      <c r="C47" s="332" t="s">
        <v>203</v>
      </c>
      <c r="D47" s="290">
        <v>2212</v>
      </c>
      <c r="E47" s="331">
        <v>5169</v>
      </c>
      <c r="F47" s="249" t="s">
        <v>70</v>
      </c>
      <c r="G47" s="5">
        <v>0</v>
      </c>
      <c r="H47" s="5">
        <v>0</v>
      </c>
      <c r="I47" s="103"/>
      <c r="J47" s="5">
        <f>H47+I47</f>
        <v>0</v>
      </c>
    </row>
    <row r="48" spans="1:10" ht="12" customHeight="1" hidden="1">
      <c r="A48" s="377"/>
      <c r="B48" s="336"/>
      <c r="C48" s="337"/>
      <c r="D48" s="338">
        <v>2212</v>
      </c>
      <c r="E48" s="339">
        <v>5171</v>
      </c>
      <c r="F48" s="340" t="s">
        <v>206</v>
      </c>
      <c r="G48" s="103">
        <v>0</v>
      </c>
      <c r="H48" s="103">
        <f>1185.796*0.15+0.0001</f>
        <v>177.86950000000002</v>
      </c>
      <c r="I48" s="103"/>
      <c r="J48" s="103">
        <f>H48+I48</f>
        <v>177.86950000000002</v>
      </c>
    </row>
    <row r="49" spans="1:10" ht="12" customHeight="1" hidden="1">
      <c r="A49" s="377"/>
      <c r="B49" s="323"/>
      <c r="C49" s="324" t="s">
        <v>203</v>
      </c>
      <c r="D49" s="294">
        <v>2212</v>
      </c>
      <c r="E49" s="334">
        <v>5171</v>
      </c>
      <c r="F49" s="335" t="s">
        <v>206</v>
      </c>
      <c r="G49" s="3">
        <v>0</v>
      </c>
      <c r="H49" s="2">
        <f>1185.796*0.85-0.0001</f>
        <v>1007.9265</v>
      </c>
      <c r="I49" s="2"/>
      <c r="J49" s="2">
        <f>H49+I49</f>
        <v>1007.9265</v>
      </c>
    </row>
    <row r="50" spans="1:12" s="313" customFormat="1" ht="12.75" hidden="1">
      <c r="A50" s="377"/>
      <c r="B50" s="341" t="s">
        <v>5</v>
      </c>
      <c r="C50" s="342" t="s">
        <v>209</v>
      </c>
      <c r="D50" s="343" t="s">
        <v>3</v>
      </c>
      <c r="E50" s="343" t="s">
        <v>3</v>
      </c>
      <c r="F50" s="344" t="s">
        <v>210</v>
      </c>
      <c r="G50" s="345">
        <f>SUM(G51:G51)</f>
        <v>0</v>
      </c>
      <c r="H50" s="316">
        <f>SUM(H51)</f>
        <v>27.224999999999998</v>
      </c>
      <c r="I50" s="276">
        <f>SUM(I51:I51)</f>
        <v>0</v>
      </c>
      <c r="J50" s="345">
        <f>SUM(J51:J51)</f>
        <v>27.224999999999998</v>
      </c>
      <c r="K50" s="312"/>
      <c r="L50" s="312"/>
    </row>
    <row r="51" spans="1:12" s="313" customFormat="1" ht="13.5" hidden="1" thickBot="1">
      <c r="A51" s="377"/>
      <c r="B51" s="317"/>
      <c r="C51" s="346"/>
      <c r="D51" s="290">
        <v>2212</v>
      </c>
      <c r="E51" s="319">
        <v>5169</v>
      </c>
      <c r="F51" s="347" t="s">
        <v>70</v>
      </c>
      <c r="G51" s="321">
        <v>0</v>
      </c>
      <c r="H51" s="2">
        <f>20*1.21+2.5*1.21</f>
        <v>27.224999999999998</v>
      </c>
      <c r="I51" s="2"/>
      <c r="J51" s="322">
        <f>H51+I51</f>
        <v>27.224999999999998</v>
      </c>
      <c r="K51" s="312"/>
      <c r="L51" s="312"/>
    </row>
    <row r="52" spans="1:12" s="313" customFormat="1" ht="12.75" hidden="1">
      <c r="A52" s="377"/>
      <c r="B52" s="314" t="s">
        <v>5</v>
      </c>
      <c r="C52" s="315" t="s">
        <v>211</v>
      </c>
      <c r="D52" s="297" t="s">
        <v>3</v>
      </c>
      <c r="E52" s="297" t="s">
        <v>3</v>
      </c>
      <c r="F52" s="298" t="s">
        <v>212</v>
      </c>
      <c r="G52" s="276">
        <f>SUM(G53:G53)</f>
        <v>0</v>
      </c>
      <c r="H52" s="316">
        <f>SUM(H53)</f>
        <v>27.224999999999998</v>
      </c>
      <c r="I52" s="276">
        <f>SUM(I53:I53)</f>
        <v>0</v>
      </c>
      <c r="J52" s="276">
        <f>SUM(J53:J53)</f>
        <v>27.224999999999998</v>
      </c>
      <c r="K52" s="312"/>
      <c r="L52" s="312"/>
    </row>
    <row r="53" spans="1:12" s="313" customFormat="1" ht="13.5" hidden="1" thickBot="1">
      <c r="A53" s="377"/>
      <c r="B53" s="348"/>
      <c r="C53" s="349"/>
      <c r="D53" s="294">
        <v>2212</v>
      </c>
      <c r="E53" s="350">
        <v>5169</v>
      </c>
      <c r="F53" s="351" t="s">
        <v>70</v>
      </c>
      <c r="G53" s="352">
        <v>0</v>
      </c>
      <c r="H53" s="2">
        <f>20*1.21+2.5*1.21</f>
        <v>27.224999999999998</v>
      </c>
      <c r="I53" s="2"/>
      <c r="J53" s="353">
        <f>H53+I53</f>
        <v>27.224999999999998</v>
      </c>
      <c r="K53" s="312"/>
      <c r="L53" s="312"/>
    </row>
    <row r="54" spans="1:12" s="313" customFormat="1" ht="12.75" hidden="1">
      <c r="A54" s="377"/>
      <c r="B54" s="341" t="s">
        <v>5</v>
      </c>
      <c r="C54" s="342" t="s">
        <v>213</v>
      </c>
      <c r="D54" s="343" t="s">
        <v>3</v>
      </c>
      <c r="E54" s="343" t="s">
        <v>3</v>
      </c>
      <c r="F54" s="344" t="s">
        <v>214</v>
      </c>
      <c r="G54" s="345">
        <f>SUM(G55:G55)</f>
        <v>0</v>
      </c>
      <c r="H54" s="316">
        <f>SUM(H55)</f>
        <v>27.224999999999998</v>
      </c>
      <c r="I54" s="276">
        <f>SUM(I55:I55)</f>
        <v>0</v>
      </c>
      <c r="J54" s="345">
        <f>SUM(J55:J55)</f>
        <v>27.224999999999998</v>
      </c>
      <c r="K54" s="354"/>
      <c r="L54" s="312"/>
    </row>
    <row r="55" spans="1:12" s="313" customFormat="1" ht="13.5" hidden="1" thickBot="1">
      <c r="A55" s="377"/>
      <c r="B55" s="317"/>
      <c r="C55" s="346"/>
      <c r="D55" s="290">
        <v>2212</v>
      </c>
      <c r="E55" s="319">
        <v>5169</v>
      </c>
      <c r="F55" s="347" t="s">
        <v>70</v>
      </c>
      <c r="G55" s="321">
        <v>0</v>
      </c>
      <c r="H55" s="2">
        <f>20*1.21+2.5*1.21</f>
        <v>27.224999999999998</v>
      </c>
      <c r="I55" s="2"/>
      <c r="J55" s="322">
        <f>H55+I55</f>
        <v>27.224999999999998</v>
      </c>
      <c r="K55" s="312"/>
      <c r="L55" s="312"/>
    </row>
    <row r="56" spans="1:10" s="313" customFormat="1" ht="12.75" hidden="1">
      <c r="A56" s="377"/>
      <c r="B56" s="314" t="s">
        <v>5</v>
      </c>
      <c r="C56" s="315" t="s">
        <v>215</v>
      </c>
      <c r="D56" s="297" t="s">
        <v>3</v>
      </c>
      <c r="E56" s="297" t="s">
        <v>3</v>
      </c>
      <c r="F56" s="298" t="s">
        <v>216</v>
      </c>
      <c r="G56" s="276">
        <f>SUM(G57:G57)</f>
        <v>0</v>
      </c>
      <c r="H56" s="316">
        <f>SUM(H57)</f>
        <v>27.224999999999998</v>
      </c>
      <c r="I56" s="276">
        <f>SUM(I57:I57)</f>
        <v>0</v>
      </c>
      <c r="J56" s="276">
        <f>SUM(J57:J57)</f>
        <v>27.224999999999998</v>
      </c>
    </row>
    <row r="57" spans="1:10" s="313" customFormat="1" ht="13.5" hidden="1" thickBot="1">
      <c r="A57" s="377"/>
      <c r="B57" s="317"/>
      <c r="C57" s="346"/>
      <c r="D57" s="290">
        <v>2212</v>
      </c>
      <c r="E57" s="319">
        <v>5169</v>
      </c>
      <c r="F57" s="347" t="s">
        <v>70</v>
      </c>
      <c r="G57" s="321">
        <v>0</v>
      </c>
      <c r="H57" s="2">
        <f>20*1.21+2.5*1.21</f>
        <v>27.224999999999998</v>
      </c>
      <c r="I57" s="2"/>
      <c r="J57" s="322">
        <f>H57+I57</f>
        <v>27.224999999999998</v>
      </c>
    </row>
    <row r="58" spans="1:10" s="313" customFormat="1" ht="12.75" hidden="1">
      <c r="A58" s="377"/>
      <c r="B58" s="314" t="s">
        <v>5</v>
      </c>
      <c r="C58" s="315" t="s">
        <v>217</v>
      </c>
      <c r="D58" s="297" t="s">
        <v>3</v>
      </c>
      <c r="E58" s="297" t="s">
        <v>3</v>
      </c>
      <c r="F58" s="298" t="s">
        <v>218</v>
      </c>
      <c r="G58" s="276">
        <f>SUM(G59:G61)</f>
        <v>0</v>
      </c>
      <c r="H58" s="276">
        <f>SUM(H59:H61)</f>
        <v>27.224999999999998</v>
      </c>
      <c r="I58" s="276">
        <f>SUM(I59:I61)</f>
        <v>0</v>
      </c>
      <c r="J58" s="276">
        <f>SUM(J59:J61)</f>
        <v>27.224999999999998</v>
      </c>
    </row>
    <row r="59" spans="1:10" s="313" customFormat="1" ht="12.75" hidden="1">
      <c r="A59" s="377"/>
      <c r="B59" s="317"/>
      <c r="C59" s="346"/>
      <c r="D59" s="290">
        <v>2212</v>
      </c>
      <c r="E59" s="319">
        <v>5169</v>
      </c>
      <c r="F59" s="347" t="s">
        <v>70</v>
      </c>
      <c r="G59" s="321">
        <v>0</v>
      </c>
      <c r="H59" s="5">
        <f>20*1.21+2.5*1.21</f>
        <v>27.224999999999998</v>
      </c>
      <c r="I59" s="5"/>
      <c r="J59" s="322">
        <f>H59+I59</f>
        <v>27.224999999999998</v>
      </c>
    </row>
    <row r="60" spans="1:10" ht="12.75" hidden="1">
      <c r="A60" s="377"/>
      <c r="B60" s="336"/>
      <c r="C60" s="337"/>
      <c r="D60" s="338">
        <v>2212</v>
      </c>
      <c r="E60" s="339">
        <v>5171</v>
      </c>
      <c r="F60" s="340" t="s">
        <v>206</v>
      </c>
      <c r="G60" s="103">
        <v>0</v>
      </c>
      <c r="H60" s="103">
        <v>0</v>
      </c>
      <c r="I60" s="103"/>
      <c r="J60" s="103">
        <f>H60+I60</f>
        <v>0</v>
      </c>
    </row>
    <row r="61" spans="1:10" ht="13.5" hidden="1" thickBot="1">
      <c r="A61" s="377"/>
      <c r="B61" s="323"/>
      <c r="C61" s="324" t="s">
        <v>203</v>
      </c>
      <c r="D61" s="294">
        <v>2212</v>
      </c>
      <c r="E61" s="334">
        <v>5171</v>
      </c>
      <c r="F61" s="335" t="s">
        <v>206</v>
      </c>
      <c r="G61" s="3">
        <v>0</v>
      </c>
      <c r="H61" s="3">
        <v>0</v>
      </c>
      <c r="I61" s="103"/>
      <c r="J61" s="2">
        <f>H61+I61</f>
        <v>0</v>
      </c>
    </row>
    <row r="62" spans="1:10" s="313" customFormat="1" ht="12.75" hidden="1">
      <c r="A62" s="377"/>
      <c r="B62" s="314" t="s">
        <v>5</v>
      </c>
      <c r="C62" s="315" t="s">
        <v>219</v>
      </c>
      <c r="D62" s="297" t="s">
        <v>3</v>
      </c>
      <c r="E62" s="297" t="s">
        <v>3</v>
      </c>
      <c r="F62" s="328" t="s">
        <v>220</v>
      </c>
      <c r="G62" s="276">
        <f>SUM(G63:G65)</f>
        <v>0</v>
      </c>
      <c r="H62" s="276">
        <f>SUM(H63:H65)</f>
        <v>27.224999999999998</v>
      </c>
      <c r="I62" s="276">
        <f>SUM(I63:I65)</f>
        <v>0</v>
      </c>
      <c r="J62" s="276">
        <f>SUM(J63:J65)</f>
        <v>27.224999999999998</v>
      </c>
    </row>
    <row r="63" spans="1:10" s="313" customFormat="1" ht="12.75" hidden="1">
      <c r="A63" s="377"/>
      <c r="B63" s="317"/>
      <c r="C63" s="346"/>
      <c r="D63" s="290">
        <v>2212</v>
      </c>
      <c r="E63" s="319">
        <v>5169</v>
      </c>
      <c r="F63" s="347" t="s">
        <v>70</v>
      </c>
      <c r="G63" s="321">
        <v>0</v>
      </c>
      <c r="H63" s="5">
        <f>20*1.21+2.5*1.21</f>
        <v>27.224999999999998</v>
      </c>
      <c r="I63" s="5"/>
      <c r="J63" s="322">
        <f>H63+I63</f>
        <v>27.224999999999998</v>
      </c>
    </row>
    <row r="64" spans="1:10" ht="12.75" hidden="1">
      <c r="A64" s="377"/>
      <c r="B64" s="336"/>
      <c r="C64" s="337"/>
      <c r="D64" s="338">
        <v>2212</v>
      </c>
      <c r="E64" s="339">
        <v>5171</v>
      </c>
      <c r="F64" s="340" t="s">
        <v>206</v>
      </c>
      <c r="G64" s="103">
        <v>0</v>
      </c>
      <c r="H64" s="103">
        <v>0</v>
      </c>
      <c r="I64" s="103"/>
      <c r="J64" s="103">
        <f>H64+I64</f>
        <v>0</v>
      </c>
    </row>
    <row r="65" spans="1:10" ht="13.5" hidden="1" thickBot="1">
      <c r="A65" s="377"/>
      <c r="B65" s="323"/>
      <c r="C65" s="324" t="s">
        <v>203</v>
      </c>
      <c r="D65" s="294">
        <v>2212</v>
      </c>
      <c r="E65" s="334">
        <v>5171</v>
      </c>
      <c r="F65" s="335" t="s">
        <v>206</v>
      </c>
      <c r="G65" s="3">
        <v>0</v>
      </c>
      <c r="H65" s="3">
        <v>0</v>
      </c>
      <c r="I65" s="103"/>
      <c r="J65" s="2">
        <f>H65+I65</f>
        <v>0</v>
      </c>
    </row>
    <row r="66" spans="1:10" s="313" customFormat="1" ht="12.75" hidden="1">
      <c r="A66" s="377"/>
      <c r="B66" s="314" t="s">
        <v>5</v>
      </c>
      <c r="C66" s="315" t="s">
        <v>221</v>
      </c>
      <c r="D66" s="297" t="s">
        <v>3</v>
      </c>
      <c r="E66" s="297" t="s">
        <v>3</v>
      </c>
      <c r="F66" s="298" t="s">
        <v>222</v>
      </c>
      <c r="G66" s="276">
        <f>SUM(G67:G69)</f>
        <v>0</v>
      </c>
      <c r="H66" s="276">
        <f>SUM(H67:H69)</f>
        <v>27.224999999999998</v>
      </c>
      <c r="I66" s="276">
        <f>SUM(I67:I69)</f>
        <v>0</v>
      </c>
      <c r="J66" s="276">
        <f>SUM(J67:J69)</f>
        <v>27.224999999999998</v>
      </c>
    </row>
    <row r="67" spans="1:10" s="313" customFormat="1" ht="12.75" hidden="1">
      <c r="A67" s="377"/>
      <c r="B67" s="317"/>
      <c r="C67" s="346"/>
      <c r="D67" s="290">
        <v>2212</v>
      </c>
      <c r="E67" s="319">
        <v>5169</v>
      </c>
      <c r="F67" s="347" t="s">
        <v>70</v>
      </c>
      <c r="G67" s="321">
        <v>0</v>
      </c>
      <c r="H67" s="5">
        <f>20*1.21+2.5*1.21</f>
        <v>27.224999999999998</v>
      </c>
      <c r="I67" s="5"/>
      <c r="J67" s="322">
        <f>H67+I67</f>
        <v>27.224999999999998</v>
      </c>
    </row>
    <row r="68" spans="1:10" ht="12.75" hidden="1">
      <c r="A68" s="377"/>
      <c r="B68" s="336"/>
      <c r="C68" s="337"/>
      <c r="D68" s="338">
        <v>2212</v>
      </c>
      <c r="E68" s="339">
        <v>5171</v>
      </c>
      <c r="F68" s="340" t="s">
        <v>206</v>
      </c>
      <c r="G68" s="103">
        <v>0</v>
      </c>
      <c r="H68" s="103">
        <v>0</v>
      </c>
      <c r="I68" s="103"/>
      <c r="J68" s="103">
        <f>H68+I68</f>
        <v>0</v>
      </c>
    </row>
    <row r="69" spans="1:10" ht="13.5" hidden="1" thickBot="1">
      <c r="A69" s="377"/>
      <c r="B69" s="323"/>
      <c r="C69" s="324" t="s">
        <v>203</v>
      </c>
      <c r="D69" s="294">
        <v>2212</v>
      </c>
      <c r="E69" s="334">
        <v>5171</v>
      </c>
      <c r="F69" s="335" t="s">
        <v>206</v>
      </c>
      <c r="G69" s="3">
        <v>0</v>
      </c>
      <c r="H69" s="3">
        <v>0</v>
      </c>
      <c r="I69" s="103"/>
      <c r="J69" s="2">
        <f>H69+I69</f>
        <v>0</v>
      </c>
    </row>
    <row r="70" spans="1:10" s="313" customFormat="1" ht="12.75" hidden="1">
      <c r="A70" s="377"/>
      <c r="B70" s="341" t="s">
        <v>5</v>
      </c>
      <c r="C70" s="342" t="s">
        <v>223</v>
      </c>
      <c r="D70" s="343" t="s">
        <v>3</v>
      </c>
      <c r="E70" s="343" t="s">
        <v>3</v>
      </c>
      <c r="F70" s="344" t="s">
        <v>224</v>
      </c>
      <c r="G70" s="345">
        <f>SUM(G71:G71)</f>
        <v>0</v>
      </c>
      <c r="H70" s="316">
        <f>SUM(H71)</f>
        <v>27.224999999999998</v>
      </c>
      <c r="I70" s="276">
        <f>SUM(I71:I71)</f>
        <v>0</v>
      </c>
      <c r="J70" s="345">
        <f>SUM(J71:J71)</f>
        <v>27.224999999999998</v>
      </c>
    </row>
    <row r="71" spans="1:10" s="313" customFormat="1" ht="13.5" hidden="1" thickBot="1">
      <c r="A71" s="377"/>
      <c r="B71" s="317"/>
      <c r="C71" s="346"/>
      <c r="D71" s="290">
        <v>2212</v>
      </c>
      <c r="E71" s="319">
        <v>5169</v>
      </c>
      <c r="F71" s="347" t="s">
        <v>70</v>
      </c>
      <c r="G71" s="321">
        <v>0</v>
      </c>
      <c r="H71" s="2">
        <f>20*1.21+2.5*1.21</f>
        <v>27.224999999999998</v>
      </c>
      <c r="I71" s="2"/>
      <c r="J71" s="322">
        <f>H71+I71</f>
        <v>27.224999999999998</v>
      </c>
    </row>
    <row r="72" spans="1:10" s="313" customFormat="1" ht="12.75" hidden="1">
      <c r="A72" s="377"/>
      <c r="B72" s="314" t="s">
        <v>5</v>
      </c>
      <c r="C72" s="315" t="s">
        <v>225</v>
      </c>
      <c r="D72" s="297" t="s">
        <v>3</v>
      </c>
      <c r="E72" s="297" t="s">
        <v>3</v>
      </c>
      <c r="F72" s="298" t="s">
        <v>226</v>
      </c>
      <c r="G72" s="276">
        <f>SUM(G73:G75)</f>
        <v>0</v>
      </c>
      <c r="H72" s="276">
        <f>SUM(H73:H75)</f>
        <v>27.224999999999998</v>
      </c>
      <c r="I72" s="276">
        <f>SUM(I73:I75)</f>
        <v>0</v>
      </c>
      <c r="J72" s="276">
        <f>SUM(J73:J75)</f>
        <v>27.224999999999998</v>
      </c>
    </row>
    <row r="73" spans="1:10" s="313" customFormat="1" ht="12.75" hidden="1">
      <c r="A73" s="377"/>
      <c r="B73" s="317"/>
      <c r="C73" s="346"/>
      <c r="D73" s="290">
        <v>2212</v>
      </c>
      <c r="E73" s="319">
        <v>5169</v>
      </c>
      <c r="F73" s="347" t="s">
        <v>70</v>
      </c>
      <c r="G73" s="321">
        <v>0</v>
      </c>
      <c r="H73" s="5">
        <f>20*1.21+2.5*1.21</f>
        <v>27.224999999999998</v>
      </c>
      <c r="I73" s="5"/>
      <c r="J73" s="322">
        <f>H73+I73</f>
        <v>27.224999999999998</v>
      </c>
    </row>
    <row r="74" spans="1:10" ht="12.75" hidden="1">
      <c r="A74" s="377"/>
      <c r="B74" s="336"/>
      <c r="C74" s="337"/>
      <c r="D74" s="338">
        <v>2212</v>
      </c>
      <c r="E74" s="339">
        <v>5171</v>
      </c>
      <c r="F74" s="340" t="s">
        <v>206</v>
      </c>
      <c r="G74" s="103">
        <v>0</v>
      </c>
      <c r="H74" s="103">
        <v>0</v>
      </c>
      <c r="I74" s="103"/>
      <c r="J74" s="103">
        <f>H74+I74</f>
        <v>0</v>
      </c>
    </row>
    <row r="75" spans="1:10" ht="13.5" hidden="1" thickBot="1">
      <c r="A75" s="377"/>
      <c r="B75" s="323"/>
      <c r="C75" s="324" t="s">
        <v>203</v>
      </c>
      <c r="D75" s="294">
        <v>2212</v>
      </c>
      <c r="E75" s="334">
        <v>5171</v>
      </c>
      <c r="F75" s="335" t="s">
        <v>206</v>
      </c>
      <c r="G75" s="3">
        <v>0</v>
      </c>
      <c r="H75" s="3">
        <v>0</v>
      </c>
      <c r="I75" s="103"/>
      <c r="J75" s="2">
        <f>H75+I75</f>
        <v>0</v>
      </c>
    </row>
    <row r="76" spans="1:10" s="313" customFormat="1" ht="12.75" hidden="1">
      <c r="A76" s="377"/>
      <c r="B76" s="314" t="s">
        <v>5</v>
      </c>
      <c r="C76" s="315" t="s">
        <v>227</v>
      </c>
      <c r="D76" s="297" t="s">
        <v>3</v>
      </c>
      <c r="E76" s="297" t="s">
        <v>3</v>
      </c>
      <c r="F76" s="298" t="s">
        <v>228</v>
      </c>
      <c r="G76" s="276">
        <f>SUM(G77:G77)</f>
        <v>0</v>
      </c>
      <c r="H76" s="316">
        <f>SUM(H77)</f>
        <v>27.224999999999998</v>
      </c>
      <c r="I76" s="276">
        <f>SUM(I77:I77)</f>
        <v>0</v>
      </c>
      <c r="J76" s="276">
        <f>SUM(J77:J77)</f>
        <v>27.224999999999998</v>
      </c>
    </row>
    <row r="77" spans="1:10" s="313" customFormat="1" ht="13.5" hidden="1" thickBot="1">
      <c r="A77" s="377"/>
      <c r="B77" s="348"/>
      <c r="C77" s="349"/>
      <c r="D77" s="294">
        <v>2212</v>
      </c>
      <c r="E77" s="350">
        <v>5169</v>
      </c>
      <c r="F77" s="351" t="s">
        <v>70</v>
      </c>
      <c r="G77" s="352">
        <v>0</v>
      </c>
      <c r="H77" s="2">
        <f>20*1.21+2.5*1.21</f>
        <v>27.224999999999998</v>
      </c>
      <c r="I77" s="2"/>
      <c r="J77" s="353">
        <f>H77+I77</f>
        <v>27.224999999999998</v>
      </c>
    </row>
    <row r="78" spans="1:10" s="313" customFormat="1" ht="12.75" hidden="1">
      <c r="A78" s="377"/>
      <c r="B78" s="341" t="s">
        <v>5</v>
      </c>
      <c r="C78" s="342" t="s">
        <v>229</v>
      </c>
      <c r="D78" s="343" t="s">
        <v>3</v>
      </c>
      <c r="E78" s="343" t="s">
        <v>3</v>
      </c>
      <c r="F78" s="344" t="s">
        <v>230</v>
      </c>
      <c r="G78" s="345">
        <f>SUM(G79:G79)</f>
        <v>0</v>
      </c>
      <c r="H78" s="316">
        <f>SUM(H79)</f>
        <v>27.224999999999998</v>
      </c>
      <c r="I78" s="276">
        <f>SUM(I79:I79)</f>
        <v>0</v>
      </c>
      <c r="J78" s="345">
        <f>SUM(J79:J79)</f>
        <v>27.224999999999998</v>
      </c>
    </row>
    <row r="79" spans="1:10" s="313" customFormat="1" ht="13.5" hidden="1" thickBot="1">
      <c r="A79" s="377"/>
      <c r="B79" s="317"/>
      <c r="C79" s="346"/>
      <c r="D79" s="290">
        <v>2212</v>
      </c>
      <c r="E79" s="319">
        <v>5169</v>
      </c>
      <c r="F79" s="347" t="s">
        <v>70</v>
      </c>
      <c r="G79" s="321">
        <v>0</v>
      </c>
      <c r="H79" s="2">
        <f>20*1.21+2.5*1.21</f>
        <v>27.224999999999998</v>
      </c>
      <c r="I79" s="2"/>
      <c r="J79" s="322">
        <f>H79+I79</f>
        <v>27.224999999999998</v>
      </c>
    </row>
    <row r="80" spans="1:10" s="313" customFormat="1" ht="12.75" hidden="1">
      <c r="A80" s="377"/>
      <c r="B80" s="314" t="s">
        <v>5</v>
      </c>
      <c r="C80" s="315" t="s">
        <v>231</v>
      </c>
      <c r="D80" s="297" t="s">
        <v>3</v>
      </c>
      <c r="E80" s="297" t="s">
        <v>3</v>
      </c>
      <c r="F80" s="298" t="s">
        <v>232</v>
      </c>
      <c r="G80" s="276">
        <f>SUM(G81:G81)</f>
        <v>0</v>
      </c>
      <c r="H80" s="316">
        <f>SUM(H81)</f>
        <v>27.224999999999998</v>
      </c>
      <c r="I80" s="276">
        <f>SUM(I81:I81)</f>
        <v>0</v>
      </c>
      <c r="J80" s="276">
        <f>SUM(J81:J81)</f>
        <v>27.224999999999998</v>
      </c>
    </row>
    <row r="81" spans="1:10" s="313" customFormat="1" ht="13.5" hidden="1" thickBot="1">
      <c r="A81" s="377"/>
      <c r="B81" s="348"/>
      <c r="C81" s="349"/>
      <c r="D81" s="294">
        <v>2212</v>
      </c>
      <c r="E81" s="350">
        <v>5169</v>
      </c>
      <c r="F81" s="351" t="s">
        <v>70</v>
      </c>
      <c r="G81" s="352">
        <v>0</v>
      </c>
      <c r="H81" s="2">
        <f>20*1.21+2.5*1.21</f>
        <v>27.224999999999998</v>
      </c>
      <c r="I81" s="2"/>
      <c r="J81" s="353">
        <f>H81+I81</f>
        <v>27.224999999999998</v>
      </c>
    </row>
    <row r="82" spans="1:10" s="313" customFormat="1" ht="12.75" hidden="1">
      <c r="A82" s="377"/>
      <c r="B82" s="314" t="s">
        <v>5</v>
      </c>
      <c r="C82" s="315" t="s">
        <v>233</v>
      </c>
      <c r="D82" s="297" t="s">
        <v>3</v>
      </c>
      <c r="E82" s="297" t="s">
        <v>3</v>
      </c>
      <c r="F82" s="298" t="s">
        <v>234</v>
      </c>
      <c r="G82" s="276">
        <f>SUM(G83:G83)</f>
        <v>0</v>
      </c>
      <c r="H82" s="316">
        <f>SUM(H83)</f>
        <v>27.224999999999998</v>
      </c>
      <c r="I82" s="276">
        <f>SUM(I83:I83)</f>
        <v>0</v>
      </c>
      <c r="J82" s="276">
        <f>SUM(J83:J83)</f>
        <v>27.224999999999998</v>
      </c>
    </row>
    <row r="83" spans="1:10" s="313" customFormat="1" ht="13.5" hidden="1" thickBot="1">
      <c r="A83" s="377"/>
      <c r="B83" s="317"/>
      <c r="C83" s="346"/>
      <c r="D83" s="290">
        <v>2212</v>
      </c>
      <c r="E83" s="319">
        <v>5169</v>
      </c>
      <c r="F83" s="347" t="s">
        <v>70</v>
      </c>
      <c r="G83" s="321">
        <v>0</v>
      </c>
      <c r="H83" s="2">
        <f>20*1.21+2.5*1.21</f>
        <v>27.224999999999998</v>
      </c>
      <c r="I83" s="2"/>
      <c r="J83" s="322">
        <f>H83+I83</f>
        <v>27.224999999999998</v>
      </c>
    </row>
    <row r="84" spans="1:10" s="313" customFormat="1" ht="12.75" hidden="1">
      <c r="A84" s="377"/>
      <c r="B84" s="314" t="s">
        <v>5</v>
      </c>
      <c r="C84" s="315" t="s">
        <v>235</v>
      </c>
      <c r="D84" s="297" t="s">
        <v>3</v>
      </c>
      <c r="E84" s="297" t="s">
        <v>3</v>
      </c>
      <c r="F84" s="298" t="s">
        <v>236</v>
      </c>
      <c r="G84" s="276">
        <f>SUM(G85:G85)</f>
        <v>0</v>
      </c>
      <c r="H84" s="316">
        <f>SUM(H85)</f>
        <v>27.224999999999998</v>
      </c>
      <c r="I84" s="276">
        <f>SUM(I85:I85)</f>
        <v>0</v>
      </c>
      <c r="J84" s="276">
        <f>SUM(J85:J85)</f>
        <v>27.224999999999998</v>
      </c>
    </row>
    <row r="85" spans="1:10" s="313" customFormat="1" ht="13.5" hidden="1" thickBot="1">
      <c r="A85" s="377"/>
      <c r="B85" s="317"/>
      <c r="C85" s="346"/>
      <c r="D85" s="290">
        <v>2212</v>
      </c>
      <c r="E85" s="319">
        <v>5169</v>
      </c>
      <c r="F85" s="347" t="s">
        <v>70</v>
      </c>
      <c r="G85" s="321">
        <v>0</v>
      </c>
      <c r="H85" s="2">
        <f>20*1.21+2.5*1.21</f>
        <v>27.224999999999998</v>
      </c>
      <c r="I85" s="2"/>
      <c r="J85" s="322">
        <f>H85+I85</f>
        <v>27.224999999999998</v>
      </c>
    </row>
    <row r="86" spans="1:10" ht="12.75" hidden="1">
      <c r="A86" s="377"/>
      <c r="B86" s="314" t="s">
        <v>5</v>
      </c>
      <c r="C86" s="292" t="s">
        <v>237</v>
      </c>
      <c r="D86" s="297" t="s">
        <v>3</v>
      </c>
      <c r="E86" s="297" t="s">
        <v>3</v>
      </c>
      <c r="F86" s="328" t="s">
        <v>238</v>
      </c>
      <c r="G86" s="276">
        <f>SUM(G87:G88)</f>
        <v>0</v>
      </c>
      <c r="H86" s="316">
        <f>SUM(H87:H88)</f>
        <v>65.945</v>
      </c>
      <c r="I86" s="276">
        <f>SUM(I87:I88)</f>
        <v>0</v>
      </c>
      <c r="J86" s="276">
        <f>SUM(J87:J88)</f>
        <v>65.945</v>
      </c>
    </row>
    <row r="87" spans="1:10" ht="12.75" hidden="1">
      <c r="A87" s="377"/>
      <c r="B87" s="329"/>
      <c r="C87" s="330"/>
      <c r="D87" s="290">
        <v>2212</v>
      </c>
      <c r="E87" s="331">
        <v>5169</v>
      </c>
      <c r="F87" s="249" t="s">
        <v>70</v>
      </c>
      <c r="G87" s="5">
        <v>0</v>
      </c>
      <c r="H87" s="5">
        <v>9.892</v>
      </c>
      <c r="I87" s="5"/>
      <c r="J87" s="5">
        <f>H87+I87</f>
        <v>9.892</v>
      </c>
    </row>
    <row r="88" spans="1:10" ht="13.5" hidden="1" thickBot="1">
      <c r="A88" s="377"/>
      <c r="B88" s="355"/>
      <c r="C88" s="356" t="s">
        <v>203</v>
      </c>
      <c r="D88" s="290">
        <v>2212</v>
      </c>
      <c r="E88" s="331">
        <v>5169</v>
      </c>
      <c r="F88" s="249" t="s">
        <v>70</v>
      </c>
      <c r="G88" s="357">
        <v>0</v>
      </c>
      <c r="H88" s="2">
        <v>56.053</v>
      </c>
      <c r="I88" s="2"/>
      <c r="J88" s="5">
        <f>H88+I88</f>
        <v>56.053</v>
      </c>
    </row>
    <row r="89" spans="1:10" ht="12.75" hidden="1">
      <c r="A89" s="377"/>
      <c r="B89" s="314" t="s">
        <v>5</v>
      </c>
      <c r="C89" s="292" t="s">
        <v>239</v>
      </c>
      <c r="D89" s="297" t="s">
        <v>3</v>
      </c>
      <c r="E89" s="297" t="s">
        <v>3</v>
      </c>
      <c r="F89" s="328" t="s">
        <v>240</v>
      </c>
      <c r="G89" s="276">
        <f>SUM(G90:G91)</f>
        <v>0</v>
      </c>
      <c r="H89" s="316">
        <f>SUM(H90:H91)</f>
        <v>65.945</v>
      </c>
      <c r="I89" s="276">
        <f>SUM(I90:I91)</f>
        <v>0</v>
      </c>
      <c r="J89" s="276">
        <f>SUM(J90:J91)</f>
        <v>65.945</v>
      </c>
    </row>
    <row r="90" spans="1:10" ht="12.75" hidden="1">
      <c r="A90" s="377"/>
      <c r="B90" s="329"/>
      <c r="C90" s="330"/>
      <c r="D90" s="290">
        <v>2212</v>
      </c>
      <c r="E90" s="331">
        <v>5169</v>
      </c>
      <c r="F90" s="249" t="s">
        <v>70</v>
      </c>
      <c r="G90" s="5">
        <v>0</v>
      </c>
      <c r="H90" s="5">
        <v>9.892</v>
      </c>
      <c r="I90" s="5"/>
      <c r="J90" s="5">
        <f>H90+I90</f>
        <v>9.892</v>
      </c>
    </row>
    <row r="91" spans="1:10" ht="13.5" hidden="1" thickBot="1">
      <c r="A91" s="377"/>
      <c r="B91" s="355"/>
      <c r="C91" s="356" t="s">
        <v>203</v>
      </c>
      <c r="D91" s="290">
        <v>2212</v>
      </c>
      <c r="E91" s="331">
        <v>5169</v>
      </c>
      <c r="F91" s="249" t="s">
        <v>70</v>
      </c>
      <c r="G91" s="357">
        <v>0</v>
      </c>
      <c r="H91" s="2">
        <v>56.053</v>
      </c>
      <c r="I91" s="2"/>
      <c r="J91" s="5">
        <f>H91+I91</f>
        <v>56.053</v>
      </c>
    </row>
    <row r="92" spans="1:10" ht="12.75" hidden="1">
      <c r="A92" s="377"/>
      <c r="B92" s="314" t="s">
        <v>5</v>
      </c>
      <c r="C92" s="292" t="s">
        <v>241</v>
      </c>
      <c r="D92" s="297" t="s">
        <v>3</v>
      </c>
      <c r="E92" s="297" t="s">
        <v>3</v>
      </c>
      <c r="F92" s="328" t="s">
        <v>242</v>
      </c>
      <c r="G92" s="276">
        <f>SUM(G93:G94)</f>
        <v>0</v>
      </c>
      <c r="H92" s="316">
        <f>SUM(H93:H94)</f>
        <v>59.894999999999996</v>
      </c>
      <c r="I92" s="276">
        <f>SUM(I93:I94)</f>
        <v>0</v>
      </c>
      <c r="J92" s="276">
        <f>SUM(J93:J94)</f>
        <v>59.894999999999996</v>
      </c>
    </row>
    <row r="93" spans="1:10" ht="12.75" hidden="1">
      <c r="A93" s="377"/>
      <c r="B93" s="329"/>
      <c r="C93" s="330"/>
      <c r="D93" s="290">
        <v>2212</v>
      </c>
      <c r="E93" s="331">
        <v>5169</v>
      </c>
      <c r="F93" s="249" t="s">
        <v>70</v>
      </c>
      <c r="G93" s="5">
        <v>0</v>
      </c>
      <c r="H93" s="5">
        <v>8.9845</v>
      </c>
      <c r="I93" s="5"/>
      <c r="J93" s="5">
        <f>H93+I93</f>
        <v>8.9845</v>
      </c>
    </row>
    <row r="94" spans="1:10" ht="13.5" hidden="1" thickBot="1">
      <c r="A94" s="377"/>
      <c r="B94" s="355"/>
      <c r="C94" s="356" t="s">
        <v>203</v>
      </c>
      <c r="D94" s="290">
        <v>2212</v>
      </c>
      <c r="E94" s="331">
        <v>5169</v>
      </c>
      <c r="F94" s="249" t="s">
        <v>70</v>
      </c>
      <c r="G94" s="357">
        <v>0</v>
      </c>
      <c r="H94" s="2">
        <v>50.9105</v>
      </c>
      <c r="I94" s="2"/>
      <c r="J94" s="5">
        <f>H94+I94</f>
        <v>50.9105</v>
      </c>
    </row>
    <row r="95" spans="1:10" ht="12.75" hidden="1">
      <c r="A95" s="377"/>
      <c r="B95" s="314" t="s">
        <v>5</v>
      </c>
      <c r="C95" s="292" t="s">
        <v>243</v>
      </c>
      <c r="D95" s="297" t="s">
        <v>3</v>
      </c>
      <c r="E95" s="297" t="s">
        <v>3</v>
      </c>
      <c r="F95" s="328" t="s">
        <v>244</v>
      </c>
      <c r="G95" s="276">
        <f>SUM(G96:G99)</f>
        <v>0</v>
      </c>
      <c r="H95" s="276">
        <f>SUM(H96:H99)</f>
        <v>59.894999999999996</v>
      </c>
      <c r="I95" s="276">
        <f>SUM(I96:I99)</f>
        <v>0</v>
      </c>
      <c r="J95" s="276">
        <f>SUM(J96:J99)</f>
        <v>59.894999999999996</v>
      </c>
    </row>
    <row r="96" spans="1:10" ht="12.75" hidden="1">
      <c r="A96" s="377"/>
      <c r="B96" s="329"/>
      <c r="C96" s="330"/>
      <c r="D96" s="290">
        <v>2212</v>
      </c>
      <c r="E96" s="331">
        <v>5169</v>
      </c>
      <c r="F96" s="249" t="s">
        <v>70</v>
      </c>
      <c r="G96" s="5">
        <v>0</v>
      </c>
      <c r="H96" s="5">
        <v>8.9845</v>
      </c>
      <c r="I96" s="5"/>
      <c r="J96" s="5">
        <f>H96+I96</f>
        <v>8.9845</v>
      </c>
    </row>
    <row r="97" spans="1:10" ht="12.75" hidden="1">
      <c r="A97" s="377"/>
      <c r="B97" s="329"/>
      <c r="C97" s="332" t="s">
        <v>203</v>
      </c>
      <c r="D97" s="290">
        <v>2212</v>
      </c>
      <c r="E97" s="331">
        <v>5169</v>
      </c>
      <c r="F97" s="249" t="s">
        <v>70</v>
      </c>
      <c r="G97" s="5">
        <v>0</v>
      </c>
      <c r="H97" s="5">
        <v>50.9105</v>
      </c>
      <c r="I97" s="5"/>
      <c r="J97" s="5">
        <f>H97+I97</f>
        <v>50.9105</v>
      </c>
    </row>
    <row r="98" spans="1:10" ht="12.75" hidden="1">
      <c r="A98" s="377"/>
      <c r="B98" s="336"/>
      <c r="C98" s="337"/>
      <c r="D98" s="338">
        <v>2212</v>
      </c>
      <c r="E98" s="339">
        <v>5171</v>
      </c>
      <c r="F98" s="340" t="s">
        <v>206</v>
      </c>
      <c r="G98" s="103">
        <v>0</v>
      </c>
      <c r="H98" s="103">
        <v>0</v>
      </c>
      <c r="I98" s="103"/>
      <c r="J98" s="103">
        <f>H98+I98</f>
        <v>0</v>
      </c>
    </row>
    <row r="99" spans="1:10" ht="13.5" hidden="1" thickBot="1">
      <c r="A99" s="377"/>
      <c r="B99" s="323"/>
      <c r="C99" s="324" t="s">
        <v>203</v>
      </c>
      <c r="D99" s="294">
        <v>2212</v>
      </c>
      <c r="E99" s="334">
        <v>5171</v>
      </c>
      <c r="F99" s="335" t="s">
        <v>206</v>
      </c>
      <c r="G99" s="3">
        <v>0</v>
      </c>
      <c r="H99" s="3">
        <v>0</v>
      </c>
      <c r="I99" s="103"/>
      <c r="J99" s="2">
        <f>H99+I99</f>
        <v>0</v>
      </c>
    </row>
    <row r="100" spans="1:10" ht="12.75" hidden="1">
      <c r="A100" s="377"/>
      <c r="B100" s="314" t="s">
        <v>5</v>
      </c>
      <c r="C100" s="292" t="s">
        <v>245</v>
      </c>
      <c r="D100" s="297" t="s">
        <v>3</v>
      </c>
      <c r="E100" s="297" t="s">
        <v>3</v>
      </c>
      <c r="F100" s="328" t="s">
        <v>246</v>
      </c>
      <c r="G100" s="276">
        <f>SUM(G101:G102)</f>
        <v>0</v>
      </c>
      <c r="H100" s="316">
        <f>SUM(H101:H102)</f>
        <v>65.945</v>
      </c>
      <c r="I100" s="276">
        <f>SUM(I101:I102)</f>
        <v>0</v>
      </c>
      <c r="J100" s="276">
        <f>SUM(J101:J102)</f>
        <v>65.945</v>
      </c>
    </row>
    <row r="101" spans="1:10" ht="12.75" hidden="1">
      <c r="A101" s="377"/>
      <c r="B101" s="329"/>
      <c r="C101" s="330"/>
      <c r="D101" s="290">
        <v>2212</v>
      </c>
      <c r="E101" s="331">
        <v>5169</v>
      </c>
      <c r="F101" s="249" t="s">
        <v>70</v>
      </c>
      <c r="G101" s="5">
        <v>0</v>
      </c>
      <c r="H101" s="5">
        <v>9.892</v>
      </c>
      <c r="I101" s="5"/>
      <c r="J101" s="5">
        <f>H101+I101</f>
        <v>9.892</v>
      </c>
    </row>
    <row r="102" spans="1:10" ht="13.5" hidden="1" thickBot="1">
      <c r="A102" s="377"/>
      <c r="B102" s="355"/>
      <c r="C102" s="356" t="s">
        <v>203</v>
      </c>
      <c r="D102" s="290">
        <v>2212</v>
      </c>
      <c r="E102" s="331">
        <v>5169</v>
      </c>
      <c r="F102" s="249" t="s">
        <v>70</v>
      </c>
      <c r="G102" s="357">
        <v>0</v>
      </c>
      <c r="H102" s="2">
        <v>56.053</v>
      </c>
      <c r="I102" s="2"/>
      <c r="J102" s="5">
        <f>H102+I102</f>
        <v>56.053</v>
      </c>
    </row>
    <row r="103" spans="1:10" ht="12.75" hidden="1">
      <c r="A103" s="377"/>
      <c r="B103" s="314" t="s">
        <v>5</v>
      </c>
      <c r="C103" s="292" t="s">
        <v>247</v>
      </c>
      <c r="D103" s="297" t="s">
        <v>3</v>
      </c>
      <c r="E103" s="297" t="s">
        <v>3</v>
      </c>
      <c r="F103" s="328" t="s">
        <v>248</v>
      </c>
      <c r="G103" s="276">
        <f>SUM(G104:G107)</f>
        <v>0</v>
      </c>
      <c r="H103" s="276">
        <f>SUM(H104:H107)</f>
        <v>59.894999999999996</v>
      </c>
      <c r="I103" s="276">
        <f>SUM(I104:I107)</f>
        <v>0</v>
      </c>
      <c r="J103" s="276">
        <f>SUM(J104:J107)</f>
        <v>59.894999999999996</v>
      </c>
    </row>
    <row r="104" spans="1:10" ht="12.75" hidden="1">
      <c r="A104" s="377"/>
      <c r="B104" s="329"/>
      <c r="C104" s="330"/>
      <c r="D104" s="290">
        <v>2212</v>
      </c>
      <c r="E104" s="331">
        <v>5169</v>
      </c>
      <c r="F104" s="249" t="s">
        <v>70</v>
      </c>
      <c r="G104" s="5">
        <v>0</v>
      </c>
      <c r="H104" s="5">
        <v>8.9845</v>
      </c>
      <c r="I104" s="5"/>
      <c r="J104" s="5">
        <f>H104+I104</f>
        <v>8.9845</v>
      </c>
    </row>
    <row r="105" spans="1:10" ht="12.75" hidden="1">
      <c r="A105" s="377"/>
      <c r="B105" s="329"/>
      <c r="C105" s="332" t="s">
        <v>203</v>
      </c>
      <c r="D105" s="290">
        <v>2212</v>
      </c>
      <c r="E105" s="331">
        <v>5169</v>
      </c>
      <c r="F105" s="249" t="s">
        <v>70</v>
      </c>
      <c r="G105" s="5">
        <v>0</v>
      </c>
      <c r="H105" s="5">
        <v>50.9105</v>
      </c>
      <c r="I105" s="5"/>
      <c r="J105" s="5">
        <f>H105+I105</f>
        <v>50.9105</v>
      </c>
    </row>
    <row r="106" spans="1:10" ht="12.75" hidden="1">
      <c r="A106" s="377"/>
      <c r="B106" s="336"/>
      <c r="C106" s="337"/>
      <c r="D106" s="338">
        <v>2212</v>
      </c>
      <c r="E106" s="339">
        <v>5171</v>
      </c>
      <c r="F106" s="340" t="s">
        <v>206</v>
      </c>
      <c r="G106" s="103">
        <v>0</v>
      </c>
      <c r="H106" s="103">
        <v>0</v>
      </c>
      <c r="I106" s="103"/>
      <c r="J106" s="103">
        <f>H106+I106</f>
        <v>0</v>
      </c>
    </row>
    <row r="107" spans="1:10" ht="13.5" hidden="1" thickBot="1">
      <c r="A107" s="377"/>
      <c r="B107" s="323"/>
      <c r="C107" s="324" t="s">
        <v>203</v>
      </c>
      <c r="D107" s="294">
        <v>2212</v>
      </c>
      <c r="E107" s="334">
        <v>5171</v>
      </c>
      <c r="F107" s="335" t="s">
        <v>206</v>
      </c>
      <c r="G107" s="3">
        <v>0</v>
      </c>
      <c r="H107" s="3">
        <v>0</v>
      </c>
      <c r="I107" s="103"/>
      <c r="J107" s="2">
        <f>H107+I107</f>
        <v>0</v>
      </c>
    </row>
    <row r="108" spans="1:10" ht="12.75" hidden="1">
      <c r="A108" s="377"/>
      <c r="B108" s="314" t="s">
        <v>5</v>
      </c>
      <c r="C108" s="292" t="s">
        <v>249</v>
      </c>
      <c r="D108" s="297" t="s">
        <v>3</v>
      </c>
      <c r="E108" s="297" t="s">
        <v>3</v>
      </c>
      <c r="F108" s="328" t="s">
        <v>250</v>
      </c>
      <c r="G108" s="276">
        <f>SUM(G109:G110)</f>
        <v>0</v>
      </c>
      <c r="H108" s="316">
        <f>SUM(H109:H110)</f>
        <v>65.945</v>
      </c>
      <c r="I108" s="276">
        <f>SUM(I109:I110)</f>
        <v>0</v>
      </c>
      <c r="J108" s="276">
        <f>SUM(J109:J110)</f>
        <v>65.945</v>
      </c>
    </row>
    <row r="109" spans="1:10" ht="12.75" hidden="1">
      <c r="A109" s="377"/>
      <c r="B109" s="329"/>
      <c r="C109" s="330"/>
      <c r="D109" s="290">
        <v>2212</v>
      </c>
      <c r="E109" s="331">
        <v>5169</v>
      </c>
      <c r="F109" s="249" t="s">
        <v>70</v>
      </c>
      <c r="G109" s="5">
        <v>0</v>
      </c>
      <c r="H109" s="5">
        <v>9.892</v>
      </c>
      <c r="I109" s="5"/>
      <c r="J109" s="5">
        <f>H109+I109</f>
        <v>9.892</v>
      </c>
    </row>
    <row r="110" spans="1:10" ht="13.5" hidden="1" thickBot="1">
      <c r="A110" s="377"/>
      <c r="B110" s="355"/>
      <c r="C110" s="356" t="s">
        <v>203</v>
      </c>
      <c r="D110" s="290">
        <v>2212</v>
      </c>
      <c r="E110" s="331">
        <v>5169</v>
      </c>
      <c r="F110" s="249" t="s">
        <v>70</v>
      </c>
      <c r="G110" s="357">
        <v>0</v>
      </c>
      <c r="H110" s="2">
        <v>56.053</v>
      </c>
      <c r="I110" s="2"/>
      <c r="J110" s="5">
        <f>H110+I110</f>
        <v>56.053</v>
      </c>
    </row>
    <row r="111" spans="1:10" ht="12.75" hidden="1">
      <c r="A111" s="377"/>
      <c r="B111" s="314" t="s">
        <v>5</v>
      </c>
      <c r="C111" s="292" t="s">
        <v>251</v>
      </c>
      <c r="D111" s="297" t="s">
        <v>3</v>
      </c>
      <c r="E111" s="297" t="s">
        <v>3</v>
      </c>
      <c r="F111" s="328" t="s">
        <v>252</v>
      </c>
      <c r="G111" s="276">
        <f>SUM(G112:G113)</f>
        <v>0</v>
      </c>
      <c r="H111" s="316">
        <f>SUM(H112:H113)</f>
        <v>59.894999999999996</v>
      </c>
      <c r="I111" s="276">
        <f>SUM(I112:I113)</f>
        <v>0</v>
      </c>
      <c r="J111" s="276">
        <f>SUM(J112:J113)</f>
        <v>59.894999999999996</v>
      </c>
    </row>
    <row r="112" spans="1:10" ht="12.75" hidden="1">
      <c r="A112" s="377"/>
      <c r="B112" s="329"/>
      <c r="C112" s="330"/>
      <c r="D112" s="290">
        <v>2212</v>
      </c>
      <c r="E112" s="331">
        <v>5169</v>
      </c>
      <c r="F112" s="249" t="s">
        <v>70</v>
      </c>
      <c r="G112" s="5">
        <v>0</v>
      </c>
      <c r="H112" s="5">
        <v>8.9845</v>
      </c>
      <c r="I112" s="5"/>
      <c r="J112" s="5">
        <f>H112+I112</f>
        <v>8.9845</v>
      </c>
    </row>
    <row r="113" spans="1:10" ht="13.5" hidden="1" thickBot="1">
      <c r="A113" s="377"/>
      <c r="B113" s="355"/>
      <c r="C113" s="356" t="s">
        <v>203</v>
      </c>
      <c r="D113" s="290">
        <v>2212</v>
      </c>
      <c r="E113" s="331">
        <v>5169</v>
      </c>
      <c r="F113" s="249" t="s">
        <v>70</v>
      </c>
      <c r="G113" s="357">
        <v>0</v>
      </c>
      <c r="H113" s="2">
        <v>50.9105</v>
      </c>
      <c r="I113" s="2"/>
      <c r="J113" s="5">
        <f>H113+I113</f>
        <v>50.9105</v>
      </c>
    </row>
    <row r="114" spans="1:10" ht="12.75" hidden="1">
      <c r="A114" s="377"/>
      <c r="B114" s="314" t="s">
        <v>5</v>
      </c>
      <c r="C114" s="292" t="s">
        <v>253</v>
      </c>
      <c r="D114" s="297" t="s">
        <v>3</v>
      </c>
      <c r="E114" s="297" t="s">
        <v>3</v>
      </c>
      <c r="F114" s="328" t="s">
        <v>254</v>
      </c>
      <c r="G114" s="276">
        <f>SUM(G115:G116)</f>
        <v>0</v>
      </c>
      <c r="H114" s="316">
        <f>SUM(H115:H116)</f>
        <v>65.945</v>
      </c>
      <c r="I114" s="276">
        <f>SUM(I115:I116)</f>
        <v>0</v>
      </c>
      <c r="J114" s="276">
        <f>SUM(J115:J116)</f>
        <v>65.945</v>
      </c>
    </row>
    <row r="115" spans="1:10" ht="12.75" hidden="1">
      <c r="A115" s="377"/>
      <c r="B115" s="329"/>
      <c r="C115" s="330"/>
      <c r="D115" s="290">
        <v>2212</v>
      </c>
      <c r="E115" s="331">
        <v>5169</v>
      </c>
      <c r="F115" s="249" t="s">
        <v>70</v>
      </c>
      <c r="G115" s="5">
        <v>0</v>
      </c>
      <c r="H115" s="5">
        <v>9.892</v>
      </c>
      <c r="I115" s="5"/>
      <c r="J115" s="5">
        <f>H115+I115</f>
        <v>9.892</v>
      </c>
    </row>
    <row r="116" spans="1:10" ht="13.5" hidden="1" thickBot="1">
      <c r="A116" s="377"/>
      <c r="B116" s="355"/>
      <c r="C116" s="356" t="s">
        <v>203</v>
      </c>
      <c r="D116" s="290">
        <v>2212</v>
      </c>
      <c r="E116" s="331">
        <v>5169</v>
      </c>
      <c r="F116" s="249" t="s">
        <v>70</v>
      </c>
      <c r="G116" s="357">
        <v>0</v>
      </c>
      <c r="H116" s="2">
        <v>56.053</v>
      </c>
      <c r="I116" s="2"/>
      <c r="J116" s="5">
        <f>H116+I116</f>
        <v>56.053</v>
      </c>
    </row>
    <row r="117" spans="1:10" ht="12.75" hidden="1">
      <c r="A117" s="377"/>
      <c r="B117" s="314" t="s">
        <v>5</v>
      </c>
      <c r="C117" s="292" t="s">
        <v>255</v>
      </c>
      <c r="D117" s="297" t="s">
        <v>3</v>
      </c>
      <c r="E117" s="297" t="s">
        <v>3</v>
      </c>
      <c r="F117" s="328" t="s">
        <v>256</v>
      </c>
      <c r="G117" s="276">
        <f>SUM(G118:G119)</f>
        <v>0</v>
      </c>
      <c r="H117" s="316">
        <f>SUM(H118:H119)</f>
        <v>65.945</v>
      </c>
      <c r="I117" s="276">
        <f>SUM(I118:I119)</f>
        <v>0</v>
      </c>
      <c r="J117" s="276">
        <f>SUM(J118:J119)</f>
        <v>65.945</v>
      </c>
    </row>
    <row r="118" spans="1:10" ht="12.75" hidden="1">
      <c r="A118" s="377"/>
      <c r="B118" s="329"/>
      <c r="C118" s="330"/>
      <c r="D118" s="290">
        <v>2212</v>
      </c>
      <c r="E118" s="331">
        <v>5169</v>
      </c>
      <c r="F118" s="249" t="s">
        <v>70</v>
      </c>
      <c r="G118" s="5">
        <v>0</v>
      </c>
      <c r="H118" s="5">
        <v>9.892</v>
      </c>
      <c r="I118" s="5"/>
      <c r="J118" s="5">
        <f>H118+I118</f>
        <v>9.892</v>
      </c>
    </row>
    <row r="119" spans="1:10" ht="13.5" hidden="1" thickBot="1">
      <c r="A119" s="377"/>
      <c r="B119" s="355"/>
      <c r="C119" s="356" t="s">
        <v>203</v>
      </c>
      <c r="D119" s="290">
        <v>2212</v>
      </c>
      <c r="E119" s="331">
        <v>5169</v>
      </c>
      <c r="F119" s="249" t="s">
        <v>70</v>
      </c>
      <c r="G119" s="357">
        <v>0</v>
      </c>
      <c r="H119" s="2">
        <v>56.053</v>
      </c>
      <c r="I119" s="2"/>
      <c r="J119" s="5">
        <f>H119+I119</f>
        <v>56.053</v>
      </c>
    </row>
    <row r="120" spans="1:10" ht="12.75" hidden="1">
      <c r="A120" s="377"/>
      <c r="B120" s="314" t="s">
        <v>5</v>
      </c>
      <c r="C120" s="292" t="s">
        <v>257</v>
      </c>
      <c r="D120" s="297" t="s">
        <v>3</v>
      </c>
      <c r="E120" s="297" t="s">
        <v>3</v>
      </c>
      <c r="F120" s="328" t="s">
        <v>258</v>
      </c>
      <c r="G120" s="276">
        <f>SUM(G121:G122)</f>
        <v>0</v>
      </c>
      <c r="H120" s="316">
        <f>SUM(H121:H122)</f>
        <v>59.894999999999996</v>
      </c>
      <c r="I120" s="276">
        <f>SUM(I121:I122)</f>
        <v>0</v>
      </c>
      <c r="J120" s="276">
        <f>SUM(J121:J122)</f>
        <v>59.894999999999996</v>
      </c>
    </row>
    <row r="121" spans="1:10" ht="12.75" hidden="1">
      <c r="A121" s="377"/>
      <c r="B121" s="329"/>
      <c r="C121" s="330"/>
      <c r="D121" s="290">
        <v>2212</v>
      </c>
      <c r="E121" s="331">
        <v>5169</v>
      </c>
      <c r="F121" s="249" t="s">
        <v>70</v>
      </c>
      <c r="G121" s="5">
        <v>0</v>
      </c>
      <c r="H121" s="5">
        <v>8.9845</v>
      </c>
      <c r="I121" s="5"/>
      <c r="J121" s="5">
        <f>H121+I121</f>
        <v>8.9845</v>
      </c>
    </row>
    <row r="122" spans="1:10" ht="13.5" hidden="1" thickBot="1">
      <c r="A122" s="377"/>
      <c r="B122" s="355"/>
      <c r="C122" s="356" t="s">
        <v>203</v>
      </c>
      <c r="D122" s="290">
        <v>2212</v>
      </c>
      <c r="E122" s="331">
        <v>5169</v>
      </c>
      <c r="F122" s="249" t="s">
        <v>70</v>
      </c>
      <c r="G122" s="357">
        <v>0</v>
      </c>
      <c r="H122" s="2">
        <v>50.9105</v>
      </c>
      <c r="I122" s="2"/>
      <c r="J122" s="5">
        <f>H122+I122</f>
        <v>50.9105</v>
      </c>
    </row>
    <row r="123" spans="1:10" ht="12.75" hidden="1">
      <c r="A123" s="377"/>
      <c r="B123" s="314" t="s">
        <v>5</v>
      </c>
      <c r="C123" s="292" t="s">
        <v>259</v>
      </c>
      <c r="D123" s="297" t="s">
        <v>3</v>
      </c>
      <c r="E123" s="297" t="s">
        <v>3</v>
      </c>
      <c r="F123" s="328" t="s">
        <v>260</v>
      </c>
      <c r="G123" s="276">
        <f>SUM(G124:G125)</f>
        <v>0</v>
      </c>
      <c r="H123" s="316">
        <f>SUM(H124:H125)</f>
        <v>78.04499999999999</v>
      </c>
      <c r="I123" s="276">
        <f>SUM(I124:I125)</f>
        <v>0</v>
      </c>
      <c r="J123" s="276">
        <f>SUM(J124:J125)</f>
        <v>78.04499999999999</v>
      </c>
    </row>
    <row r="124" spans="1:10" ht="12.75" hidden="1">
      <c r="A124" s="377"/>
      <c r="B124" s="329"/>
      <c r="C124" s="330"/>
      <c r="D124" s="290">
        <v>2212</v>
      </c>
      <c r="E124" s="331">
        <v>5169</v>
      </c>
      <c r="F124" s="249" t="s">
        <v>70</v>
      </c>
      <c r="G124" s="5">
        <v>0</v>
      </c>
      <c r="H124" s="5">
        <v>11.707</v>
      </c>
      <c r="I124" s="5"/>
      <c r="J124" s="5">
        <f>H124+I124</f>
        <v>11.707</v>
      </c>
    </row>
    <row r="125" spans="1:10" ht="13.5" hidden="1" thickBot="1">
      <c r="A125" s="377"/>
      <c r="B125" s="355"/>
      <c r="C125" s="356" t="s">
        <v>203</v>
      </c>
      <c r="D125" s="290">
        <v>2212</v>
      </c>
      <c r="E125" s="331">
        <v>5169</v>
      </c>
      <c r="F125" s="249" t="s">
        <v>70</v>
      </c>
      <c r="G125" s="357">
        <v>0</v>
      </c>
      <c r="H125" s="2">
        <v>66.338</v>
      </c>
      <c r="I125" s="2"/>
      <c r="J125" s="5">
        <f>H125+I125</f>
        <v>66.338</v>
      </c>
    </row>
    <row r="126" spans="1:10" ht="12.75" hidden="1">
      <c r="A126" s="377"/>
      <c r="B126" s="314" t="s">
        <v>5</v>
      </c>
      <c r="C126" s="292" t="s">
        <v>261</v>
      </c>
      <c r="D126" s="297" t="s">
        <v>3</v>
      </c>
      <c r="E126" s="297" t="s">
        <v>3</v>
      </c>
      <c r="F126" s="328" t="s">
        <v>262</v>
      </c>
      <c r="G126" s="276">
        <f>SUM(G127:G128)</f>
        <v>0</v>
      </c>
      <c r="H126" s="316">
        <f>SUM(H127:H128)</f>
        <v>78.04499999999999</v>
      </c>
      <c r="I126" s="276">
        <f>SUM(I127:I128)</f>
        <v>0</v>
      </c>
      <c r="J126" s="276">
        <f>SUM(J127:J128)</f>
        <v>78.04499999999999</v>
      </c>
    </row>
    <row r="127" spans="1:10" ht="12.75" hidden="1">
      <c r="A127" s="377"/>
      <c r="B127" s="329"/>
      <c r="C127" s="330"/>
      <c r="D127" s="290">
        <v>2212</v>
      </c>
      <c r="E127" s="331">
        <v>5169</v>
      </c>
      <c r="F127" s="249" t="s">
        <v>70</v>
      </c>
      <c r="G127" s="5">
        <v>0</v>
      </c>
      <c r="H127" s="5">
        <v>11.707</v>
      </c>
      <c r="I127" s="5"/>
      <c r="J127" s="5">
        <f>H127+I127</f>
        <v>11.707</v>
      </c>
    </row>
    <row r="128" spans="1:10" ht="13.5" hidden="1" thickBot="1">
      <c r="A128" s="377"/>
      <c r="B128" s="355"/>
      <c r="C128" s="356" t="s">
        <v>203</v>
      </c>
      <c r="D128" s="290">
        <v>2212</v>
      </c>
      <c r="E128" s="331">
        <v>5169</v>
      </c>
      <c r="F128" s="249" t="s">
        <v>70</v>
      </c>
      <c r="G128" s="357">
        <v>0</v>
      </c>
      <c r="H128" s="2">
        <v>66.338</v>
      </c>
      <c r="I128" s="2"/>
      <c r="J128" s="5">
        <f>H128+I128</f>
        <v>66.338</v>
      </c>
    </row>
    <row r="129" spans="1:10" ht="12.75" hidden="1">
      <c r="A129" s="377"/>
      <c r="B129" s="314" t="s">
        <v>5</v>
      </c>
      <c r="C129" s="292" t="s">
        <v>263</v>
      </c>
      <c r="D129" s="297" t="s">
        <v>3</v>
      </c>
      <c r="E129" s="297" t="s">
        <v>3</v>
      </c>
      <c r="F129" s="328" t="s">
        <v>264</v>
      </c>
      <c r="G129" s="276">
        <f>SUM(G130:G131)</f>
        <v>0</v>
      </c>
      <c r="H129" s="316">
        <f>SUM(H130:H131)</f>
        <v>102.245</v>
      </c>
      <c r="I129" s="276">
        <f>SUM(I130:I131)</f>
        <v>0</v>
      </c>
      <c r="J129" s="276">
        <f>SUM(J130:J131)</f>
        <v>102.245</v>
      </c>
    </row>
    <row r="130" spans="1:10" ht="12.75" hidden="1">
      <c r="A130" s="377"/>
      <c r="B130" s="329"/>
      <c r="C130" s="330"/>
      <c r="D130" s="290">
        <v>2212</v>
      </c>
      <c r="E130" s="331">
        <v>5169</v>
      </c>
      <c r="F130" s="249" t="s">
        <v>70</v>
      </c>
      <c r="G130" s="5">
        <v>0</v>
      </c>
      <c r="H130" s="5">
        <v>15.337</v>
      </c>
      <c r="I130" s="5"/>
      <c r="J130" s="5">
        <f>H130+I130</f>
        <v>15.337</v>
      </c>
    </row>
    <row r="131" spans="1:10" ht="13.5" hidden="1" thickBot="1">
      <c r="A131" s="377"/>
      <c r="B131" s="355"/>
      <c r="C131" s="356" t="s">
        <v>203</v>
      </c>
      <c r="D131" s="290">
        <v>2212</v>
      </c>
      <c r="E131" s="331">
        <v>5169</v>
      </c>
      <c r="F131" s="249" t="s">
        <v>70</v>
      </c>
      <c r="G131" s="357">
        <v>0</v>
      </c>
      <c r="H131" s="2">
        <v>86.908</v>
      </c>
      <c r="I131" s="2"/>
      <c r="J131" s="5">
        <f>H131+I131</f>
        <v>86.908</v>
      </c>
    </row>
    <row r="132" spans="1:10" ht="12.75" hidden="1">
      <c r="A132" s="377"/>
      <c r="B132" s="314" t="s">
        <v>5</v>
      </c>
      <c r="C132" s="292" t="s">
        <v>265</v>
      </c>
      <c r="D132" s="297" t="s">
        <v>3</v>
      </c>
      <c r="E132" s="297" t="s">
        <v>3</v>
      </c>
      <c r="F132" s="328" t="s">
        <v>266</v>
      </c>
      <c r="G132" s="276">
        <f>SUM(G133:G134)</f>
        <v>0</v>
      </c>
      <c r="H132" s="316">
        <f>SUM(H133:H134)</f>
        <v>65.945</v>
      </c>
      <c r="I132" s="276">
        <f>SUM(I133:I134)</f>
        <v>0</v>
      </c>
      <c r="J132" s="276">
        <f>SUM(J133:J134)</f>
        <v>65.945</v>
      </c>
    </row>
    <row r="133" spans="1:10" ht="12.75" hidden="1">
      <c r="A133" s="377"/>
      <c r="B133" s="329"/>
      <c r="C133" s="330"/>
      <c r="D133" s="290">
        <v>2212</v>
      </c>
      <c r="E133" s="331">
        <v>5169</v>
      </c>
      <c r="F133" s="249" t="s">
        <v>70</v>
      </c>
      <c r="G133" s="5">
        <v>0</v>
      </c>
      <c r="H133" s="5">
        <v>9.892</v>
      </c>
      <c r="I133" s="5"/>
      <c r="J133" s="5">
        <f>H133+I133</f>
        <v>9.892</v>
      </c>
    </row>
    <row r="134" spans="1:10" ht="13.5" hidden="1" thickBot="1">
      <c r="A134" s="377"/>
      <c r="B134" s="355"/>
      <c r="C134" s="356" t="s">
        <v>203</v>
      </c>
      <c r="D134" s="290">
        <v>2212</v>
      </c>
      <c r="E134" s="331">
        <v>5169</v>
      </c>
      <c r="F134" s="249" t="s">
        <v>70</v>
      </c>
      <c r="G134" s="357">
        <v>0</v>
      </c>
      <c r="H134" s="2">
        <v>56.053</v>
      </c>
      <c r="I134" s="2"/>
      <c r="J134" s="5">
        <f>H134+I134</f>
        <v>56.053</v>
      </c>
    </row>
    <row r="135" spans="1:10" ht="12.75" hidden="1">
      <c r="A135" s="377"/>
      <c r="B135" s="314" t="s">
        <v>5</v>
      </c>
      <c r="C135" s="292" t="s">
        <v>267</v>
      </c>
      <c r="D135" s="297" t="s">
        <v>3</v>
      </c>
      <c r="E135" s="297" t="s">
        <v>3</v>
      </c>
      <c r="F135" s="328" t="s">
        <v>268</v>
      </c>
      <c r="G135" s="276">
        <f>SUM(G136:G137)</f>
        <v>0</v>
      </c>
      <c r="H135" s="316">
        <f>SUM(H136:H137)</f>
        <v>65.945</v>
      </c>
      <c r="I135" s="276">
        <f>SUM(I136:I137)</f>
        <v>0</v>
      </c>
      <c r="J135" s="276">
        <f>SUM(J136:J137)</f>
        <v>65.945</v>
      </c>
    </row>
    <row r="136" spans="1:10" ht="12.75" hidden="1">
      <c r="A136" s="377"/>
      <c r="B136" s="329"/>
      <c r="C136" s="330"/>
      <c r="D136" s="290">
        <v>2212</v>
      </c>
      <c r="E136" s="331">
        <v>5169</v>
      </c>
      <c r="F136" s="249" t="s">
        <v>70</v>
      </c>
      <c r="G136" s="5">
        <v>0</v>
      </c>
      <c r="H136" s="5">
        <v>9.892</v>
      </c>
      <c r="I136" s="5"/>
      <c r="J136" s="5">
        <f>H136+I136</f>
        <v>9.892</v>
      </c>
    </row>
    <row r="137" spans="1:10" ht="13.5" hidden="1" thickBot="1">
      <c r="A137" s="377"/>
      <c r="B137" s="355"/>
      <c r="C137" s="356" t="s">
        <v>203</v>
      </c>
      <c r="D137" s="290">
        <v>2212</v>
      </c>
      <c r="E137" s="331">
        <v>5169</v>
      </c>
      <c r="F137" s="249" t="s">
        <v>70</v>
      </c>
      <c r="G137" s="357">
        <v>0</v>
      </c>
      <c r="H137" s="2">
        <v>56.053</v>
      </c>
      <c r="I137" s="2"/>
      <c r="J137" s="5">
        <f>H137+I137</f>
        <v>56.053</v>
      </c>
    </row>
    <row r="138" spans="1:10" ht="12.75" hidden="1">
      <c r="A138" s="377"/>
      <c r="B138" s="314" t="s">
        <v>5</v>
      </c>
      <c r="C138" s="292" t="s">
        <v>269</v>
      </c>
      <c r="D138" s="297" t="s">
        <v>3</v>
      </c>
      <c r="E138" s="297" t="s">
        <v>3</v>
      </c>
      <c r="F138" s="328" t="s">
        <v>270</v>
      </c>
      <c r="G138" s="276">
        <f>SUM(G139:G140)</f>
        <v>0</v>
      </c>
      <c r="H138" s="316">
        <f>SUM(H139:H140)</f>
        <v>59.894999999999996</v>
      </c>
      <c r="I138" s="276">
        <f>SUM(I139:I140)</f>
        <v>0</v>
      </c>
      <c r="J138" s="276">
        <f>SUM(J139:J140)</f>
        <v>59.894999999999996</v>
      </c>
    </row>
    <row r="139" spans="1:10" ht="12.75" hidden="1">
      <c r="A139" s="377"/>
      <c r="B139" s="329"/>
      <c r="C139" s="330"/>
      <c r="D139" s="290">
        <v>2212</v>
      </c>
      <c r="E139" s="331">
        <v>5169</v>
      </c>
      <c r="F139" s="249" t="s">
        <v>70</v>
      </c>
      <c r="G139" s="5">
        <v>0</v>
      </c>
      <c r="H139" s="5">
        <v>8.9845</v>
      </c>
      <c r="I139" s="5"/>
      <c r="J139" s="5">
        <f>H139+I139</f>
        <v>8.9845</v>
      </c>
    </row>
    <row r="140" spans="1:10" ht="13.5" hidden="1" thickBot="1">
      <c r="A140" s="377"/>
      <c r="B140" s="355"/>
      <c r="C140" s="356" t="s">
        <v>203</v>
      </c>
      <c r="D140" s="290">
        <v>2212</v>
      </c>
      <c r="E140" s="331">
        <v>5169</v>
      </c>
      <c r="F140" s="249" t="s">
        <v>70</v>
      </c>
      <c r="G140" s="357">
        <v>0</v>
      </c>
      <c r="H140" s="2">
        <v>50.9105</v>
      </c>
      <c r="I140" s="2"/>
      <c r="J140" s="5">
        <f>H140+I140</f>
        <v>50.9105</v>
      </c>
    </row>
    <row r="141" spans="1:10" ht="12.75" hidden="1">
      <c r="A141" s="377"/>
      <c r="B141" s="314" t="s">
        <v>5</v>
      </c>
      <c r="C141" s="292" t="s">
        <v>271</v>
      </c>
      <c r="D141" s="297" t="s">
        <v>3</v>
      </c>
      <c r="E141" s="297" t="s">
        <v>3</v>
      </c>
      <c r="F141" s="328" t="s">
        <v>272</v>
      </c>
      <c r="G141" s="276">
        <f>SUM(G142:G143)</f>
        <v>0</v>
      </c>
      <c r="H141" s="316">
        <f>SUM(H142:H143)</f>
        <v>59.894999999999996</v>
      </c>
      <c r="I141" s="276">
        <f>SUM(I142:I143)</f>
        <v>0</v>
      </c>
      <c r="J141" s="276">
        <f>SUM(J142:J143)</f>
        <v>59.894999999999996</v>
      </c>
    </row>
    <row r="142" spans="1:10" ht="12.75" hidden="1">
      <c r="A142" s="377"/>
      <c r="B142" s="329"/>
      <c r="C142" s="330"/>
      <c r="D142" s="290">
        <v>2212</v>
      </c>
      <c r="E142" s="331">
        <v>5169</v>
      </c>
      <c r="F142" s="249" t="s">
        <v>70</v>
      </c>
      <c r="G142" s="5">
        <v>0</v>
      </c>
      <c r="H142" s="5">
        <v>8.9845</v>
      </c>
      <c r="I142" s="5"/>
      <c r="J142" s="5">
        <f>H142+I142</f>
        <v>8.9845</v>
      </c>
    </row>
    <row r="143" spans="1:10" ht="13.5" hidden="1" thickBot="1">
      <c r="A143" s="377"/>
      <c r="B143" s="355"/>
      <c r="C143" s="356" t="s">
        <v>203</v>
      </c>
      <c r="D143" s="290">
        <v>2212</v>
      </c>
      <c r="E143" s="331">
        <v>5169</v>
      </c>
      <c r="F143" s="249" t="s">
        <v>70</v>
      </c>
      <c r="G143" s="357">
        <v>0</v>
      </c>
      <c r="H143" s="2">
        <v>50.9105</v>
      </c>
      <c r="I143" s="2"/>
      <c r="J143" s="5">
        <f>H143+I143</f>
        <v>50.9105</v>
      </c>
    </row>
    <row r="144" spans="1:10" ht="12.75" hidden="1">
      <c r="A144" s="377"/>
      <c r="B144" s="314" t="s">
        <v>5</v>
      </c>
      <c r="C144" s="292" t="s">
        <v>273</v>
      </c>
      <c r="D144" s="297" t="s">
        <v>3</v>
      </c>
      <c r="E144" s="297" t="s">
        <v>3</v>
      </c>
      <c r="F144" s="328" t="s">
        <v>274</v>
      </c>
      <c r="G144" s="276">
        <f>SUM(G145:G146)</f>
        <v>0</v>
      </c>
      <c r="H144" s="316">
        <f>SUM(H145:H146)</f>
        <v>65.945</v>
      </c>
      <c r="I144" s="276">
        <f>SUM(I145:I146)</f>
        <v>0</v>
      </c>
      <c r="J144" s="276">
        <f>SUM(J145:J146)</f>
        <v>65.945</v>
      </c>
    </row>
    <row r="145" spans="1:10" ht="12.75" hidden="1">
      <c r="A145" s="377"/>
      <c r="B145" s="329"/>
      <c r="C145" s="330"/>
      <c r="D145" s="290">
        <v>2212</v>
      </c>
      <c r="E145" s="331">
        <v>5169</v>
      </c>
      <c r="F145" s="249" t="s">
        <v>70</v>
      </c>
      <c r="G145" s="5">
        <v>0</v>
      </c>
      <c r="H145" s="5">
        <v>9.892</v>
      </c>
      <c r="I145" s="5"/>
      <c r="J145" s="5">
        <f>H145+I145</f>
        <v>9.892</v>
      </c>
    </row>
    <row r="146" spans="1:10" ht="13.5" hidden="1" thickBot="1">
      <c r="A146" s="377"/>
      <c r="B146" s="355"/>
      <c r="C146" s="324" t="s">
        <v>203</v>
      </c>
      <c r="D146" s="294">
        <v>2212</v>
      </c>
      <c r="E146" s="334">
        <v>5169</v>
      </c>
      <c r="F146" s="358" t="s">
        <v>70</v>
      </c>
      <c r="G146" s="3">
        <v>0</v>
      </c>
      <c r="H146" s="2">
        <v>56.053</v>
      </c>
      <c r="I146" s="2"/>
      <c r="J146" s="2">
        <f>H146+I146</f>
        <v>56.053</v>
      </c>
    </row>
    <row r="147" spans="1:10" ht="12.75" hidden="1">
      <c r="A147" s="377"/>
      <c r="B147" s="314" t="s">
        <v>5</v>
      </c>
      <c r="C147" s="292" t="s">
        <v>275</v>
      </c>
      <c r="D147" s="297" t="s">
        <v>3</v>
      </c>
      <c r="E147" s="297" t="s">
        <v>3</v>
      </c>
      <c r="F147" s="328" t="s">
        <v>276</v>
      </c>
      <c r="G147" s="276">
        <f>SUM(G148:G149)</f>
        <v>0</v>
      </c>
      <c r="H147" s="316">
        <f>SUM(H148:H149)</f>
        <v>59.894999999999996</v>
      </c>
      <c r="I147" s="276">
        <f>SUM(I148:I149)</f>
        <v>0</v>
      </c>
      <c r="J147" s="276">
        <f>SUM(J148:J149)</f>
        <v>59.894999999999996</v>
      </c>
    </row>
    <row r="148" spans="1:10" ht="12.75" hidden="1">
      <c r="A148" s="377"/>
      <c r="B148" s="329"/>
      <c r="C148" s="330"/>
      <c r="D148" s="290">
        <v>2212</v>
      </c>
      <c r="E148" s="331">
        <v>5169</v>
      </c>
      <c r="F148" s="249" t="s">
        <v>70</v>
      </c>
      <c r="G148" s="5">
        <v>0</v>
      </c>
      <c r="H148" s="5">
        <v>8.9845</v>
      </c>
      <c r="I148" s="5"/>
      <c r="J148" s="5">
        <f>H148+I148</f>
        <v>8.9845</v>
      </c>
    </row>
    <row r="149" spans="1:10" ht="13.5" hidden="1" thickBot="1">
      <c r="A149" s="377"/>
      <c r="B149" s="355"/>
      <c r="C149" s="356" t="s">
        <v>203</v>
      </c>
      <c r="D149" s="290">
        <v>2212</v>
      </c>
      <c r="E149" s="331">
        <v>5169</v>
      </c>
      <c r="F149" s="249" t="s">
        <v>70</v>
      </c>
      <c r="G149" s="357">
        <v>0</v>
      </c>
      <c r="H149" s="2">
        <v>50.9105</v>
      </c>
      <c r="I149" s="2"/>
      <c r="J149" s="5">
        <f>H149+I149</f>
        <v>50.9105</v>
      </c>
    </row>
    <row r="150" spans="1:10" ht="12.75" hidden="1">
      <c r="A150" s="377"/>
      <c r="B150" s="314" t="s">
        <v>5</v>
      </c>
      <c r="C150" s="292" t="s">
        <v>277</v>
      </c>
      <c r="D150" s="297" t="s">
        <v>3</v>
      </c>
      <c r="E150" s="297" t="s">
        <v>3</v>
      </c>
      <c r="F150" s="328" t="s">
        <v>278</v>
      </c>
      <c r="G150" s="276">
        <f>SUM(G151:G152)</f>
        <v>0</v>
      </c>
      <c r="H150" s="316">
        <f>SUM(H151:H152)</f>
        <v>59.894999999999996</v>
      </c>
      <c r="I150" s="276">
        <f>SUM(I151:I152)</f>
        <v>0</v>
      </c>
      <c r="J150" s="276">
        <f>SUM(J151:J152)</f>
        <v>59.894999999999996</v>
      </c>
    </row>
    <row r="151" spans="1:10" ht="12.75" hidden="1">
      <c r="A151" s="377"/>
      <c r="B151" s="329"/>
      <c r="C151" s="330"/>
      <c r="D151" s="290">
        <v>2212</v>
      </c>
      <c r="E151" s="331">
        <v>5169</v>
      </c>
      <c r="F151" s="249" t="s">
        <v>70</v>
      </c>
      <c r="G151" s="5">
        <v>0</v>
      </c>
      <c r="H151" s="5">
        <v>8.9845</v>
      </c>
      <c r="I151" s="5"/>
      <c r="J151" s="5">
        <f>H151+I151</f>
        <v>8.9845</v>
      </c>
    </row>
    <row r="152" spans="1:10" ht="13.5" hidden="1" thickBot="1">
      <c r="A152" s="377"/>
      <c r="B152" s="355"/>
      <c r="C152" s="359" t="s">
        <v>203</v>
      </c>
      <c r="D152" s="294">
        <v>2212</v>
      </c>
      <c r="E152" s="334">
        <v>5169</v>
      </c>
      <c r="F152" s="358" t="s">
        <v>70</v>
      </c>
      <c r="G152" s="2">
        <v>0</v>
      </c>
      <c r="H152" s="2">
        <v>50.9105</v>
      </c>
      <c r="I152" s="2"/>
      <c r="J152" s="2">
        <f>H152+I152</f>
        <v>50.9105</v>
      </c>
    </row>
    <row r="153" spans="1:10" ht="12.75" hidden="1">
      <c r="A153" s="377"/>
      <c r="B153" s="314" t="s">
        <v>5</v>
      </c>
      <c r="C153" s="292" t="s">
        <v>279</v>
      </c>
      <c r="D153" s="297" t="s">
        <v>3</v>
      </c>
      <c r="E153" s="297" t="s">
        <v>3</v>
      </c>
      <c r="F153" s="328" t="s">
        <v>280</v>
      </c>
      <c r="G153" s="276">
        <f>SUM(G154:G155)</f>
        <v>0</v>
      </c>
      <c r="H153" s="316">
        <f>SUM(H154:H155)</f>
        <v>28.1325</v>
      </c>
      <c r="I153" s="276">
        <f>SUM(I154:I155)</f>
        <v>0</v>
      </c>
      <c r="J153" s="276">
        <f>SUM(J154:J155)</f>
        <v>28.1325</v>
      </c>
    </row>
    <row r="154" spans="1:10" ht="12.75" hidden="1">
      <c r="A154" s="377"/>
      <c r="B154" s="329"/>
      <c r="C154" s="330"/>
      <c r="D154" s="290">
        <v>2212</v>
      </c>
      <c r="E154" s="331">
        <v>5169</v>
      </c>
      <c r="F154" s="249" t="s">
        <v>70</v>
      </c>
      <c r="G154" s="5">
        <v>0</v>
      </c>
      <c r="H154" s="360">
        <v>4.22</v>
      </c>
      <c r="I154" s="5"/>
      <c r="J154" s="5">
        <f>H154+I154</f>
        <v>4.22</v>
      </c>
    </row>
    <row r="155" spans="1:10" ht="13.5" hidden="1" thickBot="1">
      <c r="A155" s="377"/>
      <c r="B155" s="355"/>
      <c r="C155" s="356" t="s">
        <v>203</v>
      </c>
      <c r="D155" s="290">
        <v>2212</v>
      </c>
      <c r="E155" s="331">
        <v>5169</v>
      </c>
      <c r="F155" s="249" t="s">
        <v>70</v>
      </c>
      <c r="G155" s="357">
        <v>0</v>
      </c>
      <c r="H155" s="2">
        <v>23.9125</v>
      </c>
      <c r="I155" s="2"/>
      <c r="J155" s="5">
        <f>H155+I155</f>
        <v>23.9125</v>
      </c>
    </row>
    <row r="156" spans="1:10" ht="12.75" hidden="1">
      <c r="A156" s="377"/>
      <c r="B156" s="314" t="s">
        <v>5</v>
      </c>
      <c r="C156" s="292" t="s">
        <v>281</v>
      </c>
      <c r="D156" s="297" t="s">
        <v>3</v>
      </c>
      <c r="E156" s="297" t="s">
        <v>3</v>
      </c>
      <c r="F156" s="328" t="s">
        <v>282</v>
      </c>
      <c r="G156" s="276">
        <f>SUM(G157:G158)</f>
        <v>0</v>
      </c>
      <c r="H156" s="316">
        <f>SUM(H157:H158)</f>
        <v>28.1325</v>
      </c>
      <c r="I156" s="276">
        <f>SUM(I157:I158)</f>
        <v>0</v>
      </c>
      <c r="J156" s="276">
        <f>SUM(J157:J158)</f>
        <v>28.1325</v>
      </c>
    </row>
    <row r="157" spans="1:10" ht="12.75" hidden="1">
      <c r="A157" s="377"/>
      <c r="B157" s="329"/>
      <c r="C157" s="330"/>
      <c r="D157" s="290">
        <v>2212</v>
      </c>
      <c r="E157" s="331">
        <v>5169</v>
      </c>
      <c r="F157" s="249" t="s">
        <v>70</v>
      </c>
      <c r="G157" s="5">
        <v>0</v>
      </c>
      <c r="H157" s="360">
        <v>4.22</v>
      </c>
      <c r="I157" s="5"/>
      <c r="J157" s="5">
        <f>H157+I157</f>
        <v>4.22</v>
      </c>
    </row>
    <row r="158" spans="1:10" ht="13.5" hidden="1" thickBot="1">
      <c r="A158" s="377"/>
      <c r="B158" s="355"/>
      <c r="C158" s="356" t="s">
        <v>203</v>
      </c>
      <c r="D158" s="290">
        <v>2212</v>
      </c>
      <c r="E158" s="331">
        <v>5169</v>
      </c>
      <c r="F158" s="249" t="s">
        <v>70</v>
      </c>
      <c r="G158" s="357">
        <v>0</v>
      </c>
      <c r="H158" s="2">
        <v>23.9125</v>
      </c>
      <c r="I158" s="2"/>
      <c r="J158" s="5">
        <f>H158+I158</f>
        <v>23.9125</v>
      </c>
    </row>
    <row r="159" spans="1:10" ht="12.75" hidden="1">
      <c r="A159" s="377"/>
      <c r="B159" s="314" t="s">
        <v>5</v>
      </c>
      <c r="C159" s="292" t="s">
        <v>283</v>
      </c>
      <c r="D159" s="297" t="s">
        <v>3</v>
      </c>
      <c r="E159" s="297" t="s">
        <v>3</v>
      </c>
      <c r="F159" s="328" t="s">
        <v>284</v>
      </c>
      <c r="G159" s="276">
        <f>SUM(G160:G161)</f>
        <v>0</v>
      </c>
      <c r="H159" s="316">
        <f>SUM(H160:H161)</f>
        <v>28.1325</v>
      </c>
      <c r="I159" s="276">
        <f>SUM(I160:I161)</f>
        <v>0</v>
      </c>
      <c r="J159" s="276">
        <f>SUM(J160:J161)</f>
        <v>28.1325</v>
      </c>
    </row>
    <row r="160" spans="1:10" ht="12.75" hidden="1">
      <c r="A160" s="377"/>
      <c r="B160" s="329"/>
      <c r="C160" s="330"/>
      <c r="D160" s="290">
        <v>2212</v>
      </c>
      <c r="E160" s="331">
        <v>5169</v>
      </c>
      <c r="F160" s="249" t="s">
        <v>70</v>
      </c>
      <c r="G160" s="5">
        <v>0</v>
      </c>
      <c r="H160" s="360">
        <v>4.22</v>
      </c>
      <c r="I160" s="5"/>
      <c r="J160" s="5">
        <f>H160+I160</f>
        <v>4.22</v>
      </c>
    </row>
    <row r="161" spans="1:10" ht="13.5" hidden="1" thickBot="1">
      <c r="A161" s="377"/>
      <c r="B161" s="355"/>
      <c r="C161" s="356" t="s">
        <v>203</v>
      </c>
      <c r="D161" s="290">
        <v>2212</v>
      </c>
      <c r="E161" s="331">
        <v>5169</v>
      </c>
      <c r="F161" s="249" t="s">
        <v>70</v>
      </c>
      <c r="G161" s="357">
        <v>0</v>
      </c>
      <c r="H161" s="2">
        <v>23.9125</v>
      </c>
      <c r="I161" s="2"/>
      <c r="J161" s="5">
        <f>H161+I161</f>
        <v>23.9125</v>
      </c>
    </row>
    <row r="162" spans="1:10" ht="12.75" hidden="1">
      <c r="A162" s="377"/>
      <c r="B162" s="314" t="s">
        <v>5</v>
      </c>
      <c r="C162" s="292" t="s">
        <v>285</v>
      </c>
      <c r="D162" s="297" t="s">
        <v>3</v>
      </c>
      <c r="E162" s="297" t="s">
        <v>3</v>
      </c>
      <c r="F162" s="328" t="s">
        <v>286</v>
      </c>
      <c r="G162" s="276">
        <f>SUM(G163:G164)</f>
        <v>0</v>
      </c>
      <c r="H162" s="316">
        <f>SUM(H163:H164)</f>
        <v>34.1825</v>
      </c>
      <c r="I162" s="276">
        <f>SUM(I163:I164)</f>
        <v>0</v>
      </c>
      <c r="J162" s="276">
        <f>SUM(J163:J164)</f>
        <v>34.1825</v>
      </c>
    </row>
    <row r="163" spans="1:10" ht="12.75" hidden="1">
      <c r="A163" s="377"/>
      <c r="B163" s="329"/>
      <c r="C163" s="330"/>
      <c r="D163" s="290">
        <v>2212</v>
      </c>
      <c r="E163" s="331">
        <v>5169</v>
      </c>
      <c r="F163" s="249" t="s">
        <v>70</v>
      </c>
      <c r="G163" s="5">
        <v>0</v>
      </c>
      <c r="H163" s="5">
        <v>5.1275</v>
      </c>
      <c r="I163" s="5"/>
      <c r="J163" s="5">
        <f>H163+I163</f>
        <v>5.1275</v>
      </c>
    </row>
    <row r="164" spans="1:10" ht="13.5" hidden="1" thickBot="1">
      <c r="A164" s="377"/>
      <c r="B164" s="355"/>
      <c r="C164" s="356" t="s">
        <v>203</v>
      </c>
      <c r="D164" s="290">
        <v>2212</v>
      </c>
      <c r="E164" s="331">
        <v>5169</v>
      </c>
      <c r="F164" s="249" t="s">
        <v>70</v>
      </c>
      <c r="G164" s="357">
        <v>0</v>
      </c>
      <c r="H164" s="2">
        <v>29.055</v>
      </c>
      <c r="I164" s="2"/>
      <c r="J164" s="5">
        <f>H164+I164</f>
        <v>29.055</v>
      </c>
    </row>
    <row r="165" spans="1:10" ht="12.75" hidden="1">
      <c r="A165" s="377"/>
      <c r="B165" s="314" t="s">
        <v>5</v>
      </c>
      <c r="C165" s="292" t="s">
        <v>287</v>
      </c>
      <c r="D165" s="297" t="s">
        <v>3</v>
      </c>
      <c r="E165" s="297" t="s">
        <v>3</v>
      </c>
      <c r="F165" s="328" t="s">
        <v>288</v>
      </c>
      <c r="G165" s="276">
        <f>SUM(G166:G167)</f>
        <v>0</v>
      </c>
      <c r="H165" s="316">
        <f>SUM(H166:H167)</f>
        <v>28.1325</v>
      </c>
      <c r="I165" s="276">
        <f>SUM(I166:I167)</f>
        <v>0</v>
      </c>
      <c r="J165" s="276">
        <f>SUM(J166:J167)</f>
        <v>28.1325</v>
      </c>
    </row>
    <row r="166" spans="1:10" ht="12.75" hidden="1">
      <c r="A166" s="377"/>
      <c r="B166" s="329"/>
      <c r="C166" s="330"/>
      <c r="D166" s="290">
        <v>2212</v>
      </c>
      <c r="E166" s="331">
        <v>5169</v>
      </c>
      <c r="F166" s="249" t="s">
        <v>70</v>
      </c>
      <c r="G166" s="5">
        <v>0</v>
      </c>
      <c r="H166" s="360">
        <v>4.22</v>
      </c>
      <c r="I166" s="5"/>
      <c r="J166" s="5">
        <f>H166+I166</f>
        <v>4.22</v>
      </c>
    </row>
    <row r="167" spans="1:10" ht="13.5" hidden="1" thickBot="1">
      <c r="A167" s="377"/>
      <c r="B167" s="355"/>
      <c r="C167" s="356" t="s">
        <v>203</v>
      </c>
      <c r="D167" s="290">
        <v>2212</v>
      </c>
      <c r="E167" s="331">
        <v>5169</v>
      </c>
      <c r="F167" s="249" t="s">
        <v>70</v>
      </c>
      <c r="G167" s="357">
        <v>0</v>
      </c>
      <c r="H167" s="2">
        <v>23.9125</v>
      </c>
      <c r="I167" s="2"/>
      <c r="J167" s="5">
        <f>H167+I167</f>
        <v>23.9125</v>
      </c>
    </row>
    <row r="168" spans="1:10" ht="12.75" hidden="1">
      <c r="A168" s="377"/>
      <c r="B168" s="314" t="s">
        <v>5</v>
      </c>
      <c r="C168" s="292" t="s">
        <v>289</v>
      </c>
      <c r="D168" s="297" t="s">
        <v>3</v>
      </c>
      <c r="E168" s="297" t="s">
        <v>3</v>
      </c>
      <c r="F168" s="328" t="s">
        <v>290</v>
      </c>
      <c r="G168" s="276">
        <f>SUM(G169:G170)</f>
        <v>0</v>
      </c>
      <c r="H168" s="316">
        <f>SUM(H169:H170)</f>
        <v>28.1325</v>
      </c>
      <c r="I168" s="276">
        <f>SUM(I169:I170)</f>
        <v>0</v>
      </c>
      <c r="J168" s="276">
        <f>SUM(J169:J170)</f>
        <v>28.1325</v>
      </c>
    </row>
    <row r="169" spans="1:10" ht="12.75" hidden="1">
      <c r="A169" s="377"/>
      <c r="B169" s="329"/>
      <c r="C169" s="330"/>
      <c r="D169" s="290">
        <v>2212</v>
      </c>
      <c r="E169" s="331">
        <v>5169</v>
      </c>
      <c r="F169" s="249" t="s">
        <v>70</v>
      </c>
      <c r="G169" s="5">
        <v>0</v>
      </c>
      <c r="H169" s="360">
        <v>4.22</v>
      </c>
      <c r="I169" s="5"/>
      <c r="J169" s="5">
        <f>H169+I169</f>
        <v>4.22</v>
      </c>
    </row>
    <row r="170" spans="1:10" ht="13.5" hidden="1" thickBot="1">
      <c r="A170" s="377"/>
      <c r="B170" s="355"/>
      <c r="C170" s="356" t="s">
        <v>203</v>
      </c>
      <c r="D170" s="290">
        <v>2212</v>
      </c>
      <c r="E170" s="331">
        <v>5169</v>
      </c>
      <c r="F170" s="249" t="s">
        <v>70</v>
      </c>
      <c r="G170" s="357">
        <v>0</v>
      </c>
      <c r="H170" s="2">
        <v>23.9125</v>
      </c>
      <c r="I170" s="2"/>
      <c r="J170" s="5">
        <f>H170+I170</f>
        <v>23.9125</v>
      </c>
    </row>
    <row r="171" spans="1:10" ht="12.75" hidden="1">
      <c r="A171" s="377"/>
      <c r="B171" s="314" t="s">
        <v>5</v>
      </c>
      <c r="C171" s="292" t="s">
        <v>291</v>
      </c>
      <c r="D171" s="297" t="s">
        <v>3</v>
      </c>
      <c r="E171" s="297" t="s">
        <v>3</v>
      </c>
      <c r="F171" s="328" t="s">
        <v>292</v>
      </c>
      <c r="G171" s="276">
        <f>SUM(G172:G173)</f>
        <v>0</v>
      </c>
      <c r="H171" s="316">
        <f>SUM(H172:H173)</f>
        <v>28.1325</v>
      </c>
      <c r="I171" s="276">
        <f>SUM(I172:I173)</f>
        <v>0</v>
      </c>
      <c r="J171" s="276">
        <f>SUM(J172:J173)</f>
        <v>28.1325</v>
      </c>
    </row>
    <row r="172" spans="1:10" ht="12.75" hidden="1">
      <c r="A172" s="377"/>
      <c r="B172" s="329"/>
      <c r="C172" s="330"/>
      <c r="D172" s="290">
        <v>2212</v>
      </c>
      <c r="E172" s="331">
        <v>5169</v>
      </c>
      <c r="F172" s="249" t="s">
        <v>70</v>
      </c>
      <c r="G172" s="5">
        <v>0</v>
      </c>
      <c r="H172" s="360">
        <v>4.22</v>
      </c>
      <c r="I172" s="5"/>
      <c r="J172" s="5">
        <f>H172+I172</f>
        <v>4.22</v>
      </c>
    </row>
    <row r="173" spans="1:10" ht="13.5" hidden="1" thickBot="1">
      <c r="A173" s="377"/>
      <c r="B173" s="355"/>
      <c r="C173" s="356" t="s">
        <v>203</v>
      </c>
      <c r="D173" s="290">
        <v>2212</v>
      </c>
      <c r="E173" s="331">
        <v>5169</v>
      </c>
      <c r="F173" s="249" t="s">
        <v>70</v>
      </c>
      <c r="G173" s="357">
        <v>0</v>
      </c>
      <c r="H173" s="2">
        <v>23.9125</v>
      </c>
      <c r="I173" s="2"/>
      <c r="J173" s="5">
        <f>H173+I173</f>
        <v>23.9125</v>
      </c>
    </row>
    <row r="174" spans="1:10" ht="12.75" hidden="1">
      <c r="A174" s="377"/>
      <c r="B174" s="314" t="s">
        <v>5</v>
      </c>
      <c r="C174" s="292" t="s">
        <v>293</v>
      </c>
      <c r="D174" s="297" t="s">
        <v>3</v>
      </c>
      <c r="E174" s="297" t="s">
        <v>3</v>
      </c>
      <c r="F174" s="328" t="s">
        <v>294</v>
      </c>
      <c r="G174" s="276">
        <f>SUM(G175:G176)</f>
        <v>0</v>
      </c>
      <c r="H174" s="316">
        <f>SUM(H175:H176)</f>
        <v>28.1325</v>
      </c>
      <c r="I174" s="276">
        <f>SUM(I175:I176)</f>
        <v>0</v>
      </c>
      <c r="J174" s="276">
        <f>SUM(J175:J176)</f>
        <v>28.1325</v>
      </c>
    </row>
    <row r="175" spans="1:10" ht="12.75" hidden="1">
      <c r="A175" s="377"/>
      <c r="B175" s="329"/>
      <c r="C175" s="330"/>
      <c r="D175" s="290">
        <v>2212</v>
      </c>
      <c r="E175" s="331">
        <v>5169</v>
      </c>
      <c r="F175" s="249" t="s">
        <v>70</v>
      </c>
      <c r="G175" s="5">
        <v>0</v>
      </c>
      <c r="H175" s="360">
        <v>4.22</v>
      </c>
      <c r="I175" s="5"/>
      <c r="J175" s="5">
        <f>H175+I175</f>
        <v>4.22</v>
      </c>
    </row>
    <row r="176" spans="1:10" ht="13.5" hidden="1" thickBot="1">
      <c r="A176" s="377"/>
      <c r="B176" s="355"/>
      <c r="C176" s="356" t="s">
        <v>203</v>
      </c>
      <c r="D176" s="290">
        <v>2212</v>
      </c>
      <c r="E176" s="331">
        <v>5169</v>
      </c>
      <c r="F176" s="249" t="s">
        <v>70</v>
      </c>
      <c r="G176" s="357">
        <v>0</v>
      </c>
      <c r="H176" s="2">
        <v>23.9125</v>
      </c>
      <c r="I176" s="2"/>
      <c r="J176" s="5">
        <f>H176+I176</f>
        <v>23.9125</v>
      </c>
    </row>
    <row r="177" spans="1:10" ht="12.75" hidden="1">
      <c r="A177" s="377"/>
      <c r="B177" s="314" t="s">
        <v>5</v>
      </c>
      <c r="C177" s="292" t="s">
        <v>295</v>
      </c>
      <c r="D177" s="297" t="s">
        <v>3</v>
      </c>
      <c r="E177" s="297" t="s">
        <v>3</v>
      </c>
      <c r="F177" s="328" t="s">
        <v>296</v>
      </c>
      <c r="G177" s="276">
        <f>SUM(G178:G179)</f>
        <v>0</v>
      </c>
      <c r="H177" s="316">
        <f>SUM(H178:H179)</f>
        <v>28.1325</v>
      </c>
      <c r="I177" s="276">
        <f>SUM(I178:I179)</f>
        <v>0</v>
      </c>
      <c r="J177" s="276">
        <f>SUM(J178:J179)</f>
        <v>28.1325</v>
      </c>
    </row>
    <row r="178" spans="1:10" ht="12.75" hidden="1">
      <c r="A178" s="377"/>
      <c r="B178" s="329"/>
      <c r="C178" s="330"/>
      <c r="D178" s="290">
        <v>2212</v>
      </c>
      <c r="E178" s="331">
        <v>5169</v>
      </c>
      <c r="F178" s="249" t="s">
        <v>70</v>
      </c>
      <c r="G178" s="5">
        <v>0</v>
      </c>
      <c r="H178" s="360">
        <v>4.22</v>
      </c>
      <c r="I178" s="5"/>
      <c r="J178" s="5">
        <f>H178+I178</f>
        <v>4.22</v>
      </c>
    </row>
    <row r="179" spans="1:10" ht="13.5" hidden="1" thickBot="1">
      <c r="A179" s="377"/>
      <c r="B179" s="355"/>
      <c r="C179" s="356" t="s">
        <v>203</v>
      </c>
      <c r="D179" s="290">
        <v>2212</v>
      </c>
      <c r="E179" s="331">
        <v>5169</v>
      </c>
      <c r="F179" s="249" t="s">
        <v>70</v>
      </c>
      <c r="G179" s="357">
        <v>0</v>
      </c>
      <c r="H179" s="2">
        <v>23.9125</v>
      </c>
      <c r="I179" s="2"/>
      <c r="J179" s="5">
        <f>H179+I179</f>
        <v>23.9125</v>
      </c>
    </row>
    <row r="180" spans="1:10" ht="12.75" hidden="1">
      <c r="A180" s="377"/>
      <c r="B180" s="314" t="s">
        <v>5</v>
      </c>
      <c r="C180" s="292" t="s">
        <v>297</v>
      </c>
      <c r="D180" s="297" t="s">
        <v>3</v>
      </c>
      <c r="E180" s="297" t="s">
        <v>3</v>
      </c>
      <c r="F180" s="328" t="s">
        <v>298</v>
      </c>
      <c r="G180" s="276">
        <f>SUM(G181:G182)</f>
        <v>0</v>
      </c>
      <c r="H180" s="316">
        <f>SUM(H181:H182)</f>
        <v>28.1325</v>
      </c>
      <c r="I180" s="276">
        <f>SUM(I181:I182)</f>
        <v>0</v>
      </c>
      <c r="J180" s="276">
        <f>SUM(J181:J182)</f>
        <v>28.1325</v>
      </c>
    </row>
    <row r="181" spans="1:10" ht="12.75" hidden="1">
      <c r="A181" s="377"/>
      <c r="B181" s="329"/>
      <c r="C181" s="330"/>
      <c r="D181" s="290">
        <v>2212</v>
      </c>
      <c r="E181" s="331">
        <v>5169</v>
      </c>
      <c r="F181" s="249" t="s">
        <v>70</v>
      </c>
      <c r="G181" s="5">
        <v>0</v>
      </c>
      <c r="H181" s="360">
        <v>4.22</v>
      </c>
      <c r="I181" s="5"/>
      <c r="J181" s="5">
        <f>H181+I181</f>
        <v>4.22</v>
      </c>
    </row>
    <row r="182" spans="1:10" ht="13.5" hidden="1" thickBot="1">
      <c r="A182" s="377"/>
      <c r="B182" s="355"/>
      <c r="C182" s="356" t="s">
        <v>203</v>
      </c>
      <c r="D182" s="290">
        <v>2212</v>
      </c>
      <c r="E182" s="331">
        <v>5169</v>
      </c>
      <c r="F182" s="249" t="s">
        <v>70</v>
      </c>
      <c r="G182" s="357">
        <v>0</v>
      </c>
      <c r="H182" s="2">
        <v>23.9125</v>
      </c>
      <c r="I182" s="2"/>
      <c r="J182" s="5">
        <f>H182+I182</f>
        <v>23.9125</v>
      </c>
    </row>
    <row r="183" spans="1:10" ht="12.75" hidden="1">
      <c r="A183" s="377"/>
      <c r="B183" s="314" t="s">
        <v>5</v>
      </c>
      <c r="C183" s="292" t="s">
        <v>299</v>
      </c>
      <c r="D183" s="297" t="s">
        <v>3</v>
      </c>
      <c r="E183" s="297" t="s">
        <v>3</v>
      </c>
      <c r="F183" s="328" t="s">
        <v>300</v>
      </c>
      <c r="G183" s="276">
        <f>SUM(G184:G185)</f>
        <v>0</v>
      </c>
      <c r="H183" s="316">
        <f>SUM(H184:H185)</f>
        <v>28.1325</v>
      </c>
      <c r="I183" s="276">
        <f>SUM(I184:I185)</f>
        <v>0</v>
      </c>
      <c r="J183" s="276">
        <f>SUM(J184:J185)</f>
        <v>28.1325</v>
      </c>
    </row>
    <row r="184" spans="1:10" ht="12.75" hidden="1">
      <c r="A184" s="377"/>
      <c r="B184" s="329"/>
      <c r="C184" s="330"/>
      <c r="D184" s="290">
        <v>2212</v>
      </c>
      <c r="E184" s="331">
        <v>5169</v>
      </c>
      <c r="F184" s="249" t="s">
        <v>70</v>
      </c>
      <c r="G184" s="5">
        <v>0</v>
      </c>
      <c r="H184" s="360">
        <v>4.22</v>
      </c>
      <c r="I184" s="5"/>
      <c r="J184" s="5">
        <f>H184+I184</f>
        <v>4.22</v>
      </c>
    </row>
    <row r="185" spans="1:10" ht="13.5" hidden="1" thickBot="1">
      <c r="A185" s="377"/>
      <c r="B185" s="355"/>
      <c r="C185" s="356" t="s">
        <v>203</v>
      </c>
      <c r="D185" s="290">
        <v>2212</v>
      </c>
      <c r="E185" s="331">
        <v>5169</v>
      </c>
      <c r="F185" s="249" t="s">
        <v>70</v>
      </c>
      <c r="G185" s="357">
        <v>0</v>
      </c>
      <c r="H185" s="2">
        <v>23.9125</v>
      </c>
      <c r="I185" s="2"/>
      <c r="J185" s="5">
        <f>H185+I185</f>
        <v>23.9125</v>
      </c>
    </row>
    <row r="186" spans="1:10" ht="12.75" hidden="1">
      <c r="A186" s="377"/>
      <c r="B186" s="314" t="s">
        <v>5</v>
      </c>
      <c r="C186" s="292" t="s">
        <v>301</v>
      </c>
      <c r="D186" s="297" t="s">
        <v>3</v>
      </c>
      <c r="E186" s="297" t="s">
        <v>3</v>
      </c>
      <c r="F186" s="328" t="s">
        <v>302</v>
      </c>
      <c r="G186" s="276">
        <f>SUM(G187:G188)</f>
        <v>0</v>
      </c>
      <c r="H186" s="316">
        <f>SUM(H187:H188)</f>
        <v>28.1325</v>
      </c>
      <c r="I186" s="276">
        <f>SUM(I187:I188)</f>
        <v>0</v>
      </c>
      <c r="J186" s="276">
        <f>SUM(J187:J188)</f>
        <v>28.1325</v>
      </c>
    </row>
    <row r="187" spans="1:10" ht="12.75" hidden="1">
      <c r="A187" s="377"/>
      <c r="B187" s="329"/>
      <c r="C187" s="330"/>
      <c r="D187" s="290">
        <v>2212</v>
      </c>
      <c r="E187" s="331">
        <v>5169</v>
      </c>
      <c r="F187" s="249" t="s">
        <v>70</v>
      </c>
      <c r="G187" s="5">
        <v>0</v>
      </c>
      <c r="H187" s="360">
        <v>4.22</v>
      </c>
      <c r="I187" s="5"/>
      <c r="J187" s="5">
        <f>H187+I187</f>
        <v>4.22</v>
      </c>
    </row>
    <row r="188" spans="1:10" ht="13.5" hidden="1" thickBot="1">
      <c r="A188" s="377"/>
      <c r="B188" s="355"/>
      <c r="C188" s="356" t="s">
        <v>203</v>
      </c>
      <c r="D188" s="290">
        <v>2212</v>
      </c>
      <c r="E188" s="331">
        <v>5169</v>
      </c>
      <c r="F188" s="249" t="s">
        <v>70</v>
      </c>
      <c r="G188" s="357">
        <v>0</v>
      </c>
      <c r="H188" s="2">
        <v>23.9125</v>
      </c>
      <c r="I188" s="2"/>
      <c r="J188" s="5">
        <f>H188+I188</f>
        <v>23.9125</v>
      </c>
    </row>
    <row r="189" spans="1:10" ht="12.75" hidden="1">
      <c r="A189" s="377"/>
      <c r="B189" s="314" t="s">
        <v>5</v>
      </c>
      <c r="C189" s="292" t="s">
        <v>303</v>
      </c>
      <c r="D189" s="297" t="s">
        <v>3</v>
      </c>
      <c r="E189" s="297" t="s">
        <v>3</v>
      </c>
      <c r="F189" s="328" t="s">
        <v>304</v>
      </c>
      <c r="G189" s="276">
        <f>SUM(G190:G191)</f>
        <v>0</v>
      </c>
      <c r="H189" s="316">
        <f>SUM(H190:H191)</f>
        <v>28.1325</v>
      </c>
      <c r="I189" s="276">
        <f>SUM(I190:I191)</f>
        <v>0</v>
      </c>
      <c r="J189" s="276">
        <f>SUM(J190:J191)</f>
        <v>28.1325</v>
      </c>
    </row>
    <row r="190" spans="1:10" ht="12.75" hidden="1">
      <c r="A190" s="377"/>
      <c r="B190" s="329"/>
      <c r="C190" s="330"/>
      <c r="D190" s="290">
        <v>2212</v>
      </c>
      <c r="E190" s="331">
        <v>5169</v>
      </c>
      <c r="F190" s="249" t="s">
        <v>70</v>
      </c>
      <c r="G190" s="5">
        <v>0</v>
      </c>
      <c r="H190" s="360">
        <v>4.22</v>
      </c>
      <c r="I190" s="5"/>
      <c r="J190" s="5">
        <f>H190+I190</f>
        <v>4.22</v>
      </c>
    </row>
    <row r="191" spans="1:10" ht="13.5" hidden="1" thickBot="1">
      <c r="A191" s="377"/>
      <c r="B191" s="355"/>
      <c r="C191" s="356" t="s">
        <v>203</v>
      </c>
      <c r="D191" s="290">
        <v>2212</v>
      </c>
      <c r="E191" s="331">
        <v>5169</v>
      </c>
      <c r="F191" s="249" t="s">
        <v>70</v>
      </c>
      <c r="G191" s="357">
        <v>0</v>
      </c>
      <c r="H191" s="2">
        <v>23.9125</v>
      </c>
      <c r="I191" s="2"/>
      <c r="J191" s="5">
        <f>H191+I191</f>
        <v>23.9125</v>
      </c>
    </row>
    <row r="192" spans="1:10" ht="12.75" hidden="1">
      <c r="A192" s="377"/>
      <c r="B192" s="314" t="s">
        <v>5</v>
      </c>
      <c r="C192" s="292" t="s">
        <v>305</v>
      </c>
      <c r="D192" s="297" t="s">
        <v>3</v>
      </c>
      <c r="E192" s="297" t="s">
        <v>3</v>
      </c>
      <c r="F192" s="328" t="s">
        <v>306</v>
      </c>
      <c r="G192" s="276">
        <f>SUM(G193:G194)</f>
        <v>0</v>
      </c>
      <c r="H192" s="316">
        <f>SUM(H193:H194)</f>
        <v>28.1325</v>
      </c>
      <c r="I192" s="276">
        <f>SUM(I193:I194)</f>
        <v>0</v>
      </c>
      <c r="J192" s="276">
        <f>SUM(J193:J194)</f>
        <v>28.1325</v>
      </c>
    </row>
    <row r="193" spans="1:10" ht="12.75" hidden="1">
      <c r="A193" s="377"/>
      <c r="B193" s="329"/>
      <c r="C193" s="330"/>
      <c r="D193" s="290">
        <v>2212</v>
      </c>
      <c r="E193" s="331">
        <v>5169</v>
      </c>
      <c r="F193" s="249" t="s">
        <v>70</v>
      </c>
      <c r="G193" s="5">
        <v>0</v>
      </c>
      <c r="H193" s="360">
        <v>4.22</v>
      </c>
      <c r="I193" s="5"/>
      <c r="J193" s="5">
        <f>H193+I193</f>
        <v>4.22</v>
      </c>
    </row>
    <row r="194" spans="1:10" ht="13.5" hidden="1" thickBot="1">
      <c r="A194" s="377"/>
      <c r="B194" s="355"/>
      <c r="C194" s="356" t="s">
        <v>203</v>
      </c>
      <c r="D194" s="290">
        <v>2212</v>
      </c>
      <c r="E194" s="331">
        <v>5169</v>
      </c>
      <c r="F194" s="249" t="s">
        <v>70</v>
      </c>
      <c r="G194" s="357">
        <v>0</v>
      </c>
      <c r="H194" s="2">
        <v>23.9125</v>
      </c>
      <c r="I194" s="2"/>
      <c r="J194" s="5">
        <f>H194+I194</f>
        <v>23.9125</v>
      </c>
    </row>
    <row r="195" spans="1:10" ht="12.75" hidden="1">
      <c r="A195" s="377"/>
      <c r="B195" s="314" t="s">
        <v>5</v>
      </c>
      <c r="C195" s="292" t="s">
        <v>307</v>
      </c>
      <c r="D195" s="297" t="s">
        <v>3</v>
      </c>
      <c r="E195" s="297" t="s">
        <v>3</v>
      </c>
      <c r="F195" s="328" t="s">
        <v>308</v>
      </c>
      <c r="G195" s="276">
        <f>SUM(G196:G197)</f>
        <v>0</v>
      </c>
      <c r="H195" s="316">
        <f>SUM(H196:H197)</f>
        <v>28.1325</v>
      </c>
      <c r="I195" s="276">
        <f>SUM(I196:I197)</f>
        <v>0</v>
      </c>
      <c r="J195" s="276">
        <f>SUM(J196:J197)</f>
        <v>28.1325</v>
      </c>
    </row>
    <row r="196" spans="1:10" ht="12.75" hidden="1">
      <c r="A196" s="377"/>
      <c r="B196" s="329"/>
      <c r="C196" s="330"/>
      <c r="D196" s="290">
        <v>2212</v>
      </c>
      <c r="E196" s="331">
        <v>5169</v>
      </c>
      <c r="F196" s="249" t="s">
        <v>70</v>
      </c>
      <c r="G196" s="5">
        <v>0</v>
      </c>
      <c r="H196" s="360">
        <v>4.22</v>
      </c>
      <c r="I196" s="5"/>
      <c r="J196" s="5">
        <f>H196+I196</f>
        <v>4.22</v>
      </c>
    </row>
    <row r="197" spans="1:10" ht="13.5" hidden="1" thickBot="1">
      <c r="A197" s="377"/>
      <c r="B197" s="355"/>
      <c r="C197" s="356" t="s">
        <v>203</v>
      </c>
      <c r="D197" s="290">
        <v>2212</v>
      </c>
      <c r="E197" s="331">
        <v>5169</v>
      </c>
      <c r="F197" s="249" t="s">
        <v>70</v>
      </c>
      <c r="G197" s="357">
        <v>0</v>
      </c>
      <c r="H197" s="2">
        <v>23.9125</v>
      </c>
      <c r="I197" s="2"/>
      <c r="J197" s="5">
        <f>H197+I197</f>
        <v>23.9125</v>
      </c>
    </row>
    <row r="198" spans="1:10" ht="12.75" hidden="1">
      <c r="A198" s="377"/>
      <c r="B198" s="314" t="s">
        <v>5</v>
      </c>
      <c r="C198" s="292" t="s">
        <v>309</v>
      </c>
      <c r="D198" s="297" t="s">
        <v>3</v>
      </c>
      <c r="E198" s="297" t="s">
        <v>3</v>
      </c>
      <c r="F198" s="328" t="s">
        <v>310</v>
      </c>
      <c r="G198" s="276">
        <f>SUM(G199:G200)</f>
        <v>0</v>
      </c>
      <c r="H198" s="316">
        <f>SUM(H199:H200)</f>
        <v>28.1325</v>
      </c>
      <c r="I198" s="276">
        <f>SUM(I199:I200)</f>
        <v>0</v>
      </c>
      <c r="J198" s="276">
        <f>SUM(J199:J200)</f>
        <v>28.1325</v>
      </c>
    </row>
    <row r="199" spans="1:10" ht="12.75" hidden="1">
      <c r="A199" s="377"/>
      <c r="B199" s="329"/>
      <c r="C199" s="330"/>
      <c r="D199" s="290">
        <v>2212</v>
      </c>
      <c r="E199" s="331">
        <v>5169</v>
      </c>
      <c r="F199" s="249" t="s">
        <v>70</v>
      </c>
      <c r="G199" s="5">
        <v>0</v>
      </c>
      <c r="H199" s="360">
        <v>4.22</v>
      </c>
      <c r="I199" s="5"/>
      <c r="J199" s="5">
        <f>H199+I199</f>
        <v>4.22</v>
      </c>
    </row>
    <row r="200" spans="1:10" ht="13.5" hidden="1" thickBot="1">
      <c r="A200" s="377"/>
      <c r="B200" s="355"/>
      <c r="C200" s="356" t="s">
        <v>203</v>
      </c>
      <c r="D200" s="290">
        <v>2212</v>
      </c>
      <c r="E200" s="331">
        <v>5169</v>
      </c>
      <c r="F200" s="249" t="s">
        <v>70</v>
      </c>
      <c r="G200" s="357">
        <v>0</v>
      </c>
      <c r="H200" s="2">
        <v>23.9125</v>
      </c>
      <c r="I200" s="2"/>
      <c r="J200" s="5">
        <f>H200+I200</f>
        <v>23.9125</v>
      </c>
    </row>
    <row r="201" spans="1:10" ht="12.75" hidden="1">
      <c r="A201" s="377"/>
      <c r="B201" s="314" t="s">
        <v>5</v>
      </c>
      <c r="C201" s="292" t="s">
        <v>311</v>
      </c>
      <c r="D201" s="297" t="s">
        <v>3</v>
      </c>
      <c r="E201" s="297" t="s">
        <v>3</v>
      </c>
      <c r="F201" s="328" t="s">
        <v>312</v>
      </c>
      <c r="G201" s="276">
        <f>SUM(G202:G204)</f>
        <v>0</v>
      </c>
      <c r="H201" s="276">
        <f>SUM(H202:H204)</f>
        <v>27.225</v>
      </c>
      <c r="I201" s="276">
        <f>SUM(I202:I204)</f>
        <v>0</v>
      </c>
      <c r="J201" s="276">
        <f>SUM(J202:J204)</f>
        <v>27.225</v>
      </c>
    </row>
    <row r="202" spans="1:10" ht="12.75" hidden="1">
      <c r="A202" s="377"/>
      <c r="B202" s="329"/>
      <c r="C202" s="330"/>
      <c r="D202" s="290">
        <v>2212</v>
      </c>
      <c r="E202" s="331">
        <v>5169</v>
      </c>
      <c r="F202" s="249" t="s">
        <v>70</v>
      </c>
      <c r="G202" s="5">
        <v>0</v>
      </c>
      <c r="H202" s="5">
        <v>27.225</v>
      </c>
      <c r="I202" s="5"/>
      <c r="J202" s="5">
        <f>H202+I202</f>
        <v>27.225</v>
      </c>
    </row>
    <row r="203" spans="1:10" ht="12.75" hidden="1">
      <c r="A203" s="377"/>
      <c r="B203" s="329"/>
      <c r="C203" s="330"/>
      <c r="D203" s="290">
        <v>2212</v>
      </c>
      <c r="E203" s="331">
        <v>5171</v>
      </c>
      <c r="F203" s="333" t="s">
        <v>206</v>
      </c>
      <c r="G203" s="5">
        <v>0</v>
      </c>
      <c r="H203" s="103">
        <v>0</v>
      </c>
      <c r="I203" s="5"/>
      <c r="J203" s="5">
        <f>H203+I203</f>
        <v>0</v>
      </c>
    </row>
    <row r="204" spans="1:10" ht="13.5" hidden="1" thickBot="1">
      <c r="A204" s="377"/>
      <c r="B204" s="323"/>
      <c r="C204" s="324" t="s">
        <v>203</v>
      </c>
      <c r="D204" s="294">
        <v>2212</v>
      </c>
      <c r="E204" s="334">
        <v>5171</v>
      </c>
      <c r="F204" s="335" t="s">
        <v>206</v>
      </c>
      <c r="G204" s="3">
        <v>0</v>
      </c>
      <c r="H204" s="3">
        <v>0</v>
      </c>
      <c r="I204" s="5"/>
      <c r="J204" s="2">
        <f>H204+I204</f>
        <v>0</v>
      </c>
    </row>
    <row r="205" spans="1:10" ht="12.75" hidden="1">
      <c r="A205" s="377"/>
      <c r="B205" s="314" t="s">
        <v>5</v>
      </c>
      <c r="C205" s="292" t="s">
        <v>313</v>
      </c>
      <c r="D205" s="297" t="s">
        <v>3</v>
      </c>
      <c r="E205" s="297" t="s">
        <v>3</v>
      </c>
      <c r="F205" s="328" t="s">
        <v>314</v>
      </c>
      <c r="G205" s="276">
        <f>SUM(G206:G208)</f>
        <v>0</v>
      </c>
      <c r="H205" s="276">
        <f>SUM(H206:H208)</f>
        <v>39.325</v>
      </c>
      <c r="I205" s="276">
        <f>SUM(I206:I208)</f>
        <v>0</v>
      </c>
      <c r="J205" s="276">
        <f>SUM(J206:J208)</f>
        <v>39.325</v>
      </c>
    </row>
    <row r="206" spans="1:10" ht="12.75" hidden="1">
      <c r="A206" s="377"/>
      <c r="B206" s="329"/>
      <c r="C206" s="330"/>
      <c r="D206" s="290">
        <v>2212</v>
      </c>
      <c r="E206" s="331">
        <v>5169</v>
      </c>
      <c r="F206" s="249" t="s">
        <v>70</v>
      </c>
      <c r="G206" s="5">
        <v>0</v>
      </c>
      <c r="H206" s="5">
        <v>39.325</v>
      </c>
      <c r="I206" s="5"/>
      <c r="J206" s="5">
        <f>H206+I206</f>
        <v>39.325</v>
      </c>
    </row>
    <row r="207" spans="1:10" ht="12.75" hidden="1">
      <c r="A207" s="377"/>
      <c r="B207" s="329"/>
      <c r="C207" s="330"/>
      <c r="D207" s="290">
        <v>2212</v>
      </c>
      <c r="E207" s="331">
        <v>5171</v>
      </c>
      <c r="F207" s="333" t="s">
        <v>206</v>
      </c>
      <c r="G207" s="5">
        <v>0</v>
      </c>
      <c r="H207" s="5">
        <v>0</v>
      </c>
      <c r="I207" s="5"/>
      <c r="J207" s="5">
        <f>H207+I207</f>
        <v>0</v>
      </c>
    </row>
    <row r="208" spans="1:10" ht="13.5" hidden="1" thickBot="1">
      <c r="A208" s="377"/>
      <c r="B208" s="323"/>
      <c r="C208" s="324" t="s">
        <v>203</v>
      </c>
      <c r="D208" s="294">
        <v>2212</v>
      </c>
      <c r="E208" s="334">
        <v>5171</v>
      </c>
      <c r="F208" s="335" t="s">
        <v>206</v>
      </c>
      <c r="G208" s="3">
        <v>0</v>
      </c>
      <c r="H208" s="3">
        <v>0</v>
      </c>
      <c r="I208" s="5"/>
      <c r="J208" s="2">
        <f>H208+I208</f>
        <v>0</v>
      </c>
    </row>
    <row r="209" spans="1:10" ht="12.75" hidden="1">
      <c r="A209" s="377"/>
      <c r="B209" s="314" t="s">
        <v>5</v>
      </c>
      <c r="C209" s="292" t="s">
        <v>315</v>
      </c>
      <c r="D209" s="297" t="s">
        <v>3</v>
      </c>
      <c r="E209" s="297" t="s">
        <v>3</v>
      </c>
      <c r="F209" s="328" t="s">
        <v>316</v>
      </c>
      <c r="G209" s="276">
        <f>SUM(G210:G212)</f>
        <v>0</v>
      </c>
      <c r="H209" s="276">
        <f>SUM(H210:H212)</f>
        <v>63.525</v>
      </c>
      <c r="I209" s="276">
        <f>SUM(I210:I212)</f>
        <v>0</v>
      </c>
      <c r="J209" s="276">
        <f>SUM(J210:J212)</f>
        <v>63.525</v>
      </c>
    </row>
    <row r="210" spans="1:10" ht="12.75" hidden="1">
      <c r="A210" s="377"/>
      <c r="B210" s="329"/>
      <c r="C210" s="330"/>
      <c r="D210" s="290">
        <v>2212</v>
      </c>
      <c r="E210" s="331">
        <v>5169</v>
      </c>
      <c r="F210" s="249" t="s">
        <v>70</v>
      </c>
      <c r="G210" s="5">
        <v>0</v>
      </c>
      <c r="H210" s="5">
        <v>63.525</v>
      </c>
      <c r="I210" s="5"/>
      <c r="J210" s="5">
        <f>H210+I210</f>
        <v>63.525</v>
      </c>
    </row>
    <row r="211" spans="1:10" ht="12.75" hidden="1">
      <c r="A211" s="377"/>
      <c r="B211" s="329"/>
      <c r="C211" s="330"/>
      <c r="D211" s="290">
        <v>2212</v>
      </c>
      <c r="E211" s="331">
        <v>5171</v>
      </c>
      <c r="F211" s="333" t="s">
        <v>206</v>
      </c>
      <c r="G211" s="5">
        <v>0</v>
      </c>
      <c r="H211" s="5">
        <v>0</v>
      </c>
      <c r="I211" s="5"/>
      <c r="J211" s="5">
        <f>H211+I211</f>
        <v>0</v>
      </c>
    </row>
    <row r="212" spans="1:10" ht="13.5" hidden="1" thickBot="1">
      <c r="A212" s="377"/>
      <c r="B212" s="323"/>
      <c r="C212" s="324" t="s">
        <v>203</v>
      </c>
      <c r="D212" s="294">
        <v>2212</v>
      </c>
      <c r="E212" s="334">
        <v>5171</v>
      </c>
      <c r="F212" s="335" t="s">
        <v>206</v>
      </c>
      <c r="G212" s="3">
        <v>0</v>
      </c>
      <c r="H212" s="3">
        <v>0</v>
      </c>
      <c r="I212" s="5"/>
      <c r="J212" s="2">
        <f>H212+I212</f>
        <v>0</v>
      </c>
    </row>
    <row r="213" spans="1:10" ht="12.75" hidden="1">
      <c r="A213" s="377"/>
      <c r="B213" s="314" t="s">
        <v>5</v>
      </c>
      <c r="C213" s="292" t="s">
        <v>317</v>
      </c>
      <c r="D213" s="297" t="s">
        <v>3</v>
      </c>
      <c r="E213" s="297" t="s">
        <v>3</v>
      </c>
      <c r="F213" s="328" t="s">
        <v>318</v>
      </c>
      <c r="G213" s="276">
        <f>SUM(G214:G216)</f>
        <v>0</v>
      </c>
      <c r="H213" s="276">
        <f>SUM(H214:H216)</f>
        <v>39.325</v>
      </c>
      <c r="I213" s="276">
        <f>SUM(I214:I216)</f>
        <v>0</v>
      </c>
      <c r="J213" s="276">
        <f>SUM(J214:J216)</f>
        <v>39.325</v>
      </c>
    </row>
    <row r="214" spans="1:10" ht="12.75" hidden="1">
      <c r="A214" s="377"/>
      <c r="B214" s="329"/>
      <c r="C214" s="330"/>
      <c r="D214" s="290">
        <v>2212</v>
      </c>
      <c r="E214" s="331">
        <v>5169</v>
      </c>
      <c r="F214" s="249" t="s">
        <v>70</v>
      </c>
      <c r="G214" s="5">
        <v>0</v>
      </c>
      <c r="H214" s="5">
        <v>39.325</v>
      </c>
      <c r="I214" s="5"/>
      <c r="J214" s="5">
        <f>H214+I214</f>
        <v>39.325</v>
      </c>
    </row>
    <row r="215" spans="1:10" ht="12.75" hidden="1">
      <c r="A215" s="377"/>
      <c r="B215" s="329"/>
      <c r="C215" s="330"/>
      <c r="D215" s="290">
        <v>2212</v>
      </c>
      <c r="E215" s="331">
        <v>5171</v>
      </c>
      <c r="F215" s="333" t="s">
        <v>206</v>
      </c>
      <c r="G215" s="5">
        <v>0</v>
      </c>
      <c r="H215" s="5">
        <v>0</v>
      </c>
      <c r="I215" s="5"/>
      <c r="J215" s="5">
        <f>H215+I215</f>
        <v>0</v>
      </c>
    </row>
    <row r="216" spans="1:10" ht="13.5" hidden="1" thickBot="1">
      <c r="A216" s="377"/>
      <c r="B216" s="323"/>
      <c r="C216" s="324" t="s">
        <v>203</v>
      </c>
      <c r="D216" s="294">
        <v>2212</v>
      </c>
      <c r="E216" s="334">
        <v>5171</v>
      </c>
      <c r="F216" s="335" t="s">
        <v>206</v>
      </c>
      <c r="G216" s="3">
        <v>0</v>
      </c>
      <c r="H216" s="3">
        <v>0</v>
      </c>
      <c r="I216" s="5"/>
      <c r="J216" s="2">
        <f>H216+I216</f>
        <v>0</v>
      </c>
    </row>
    <row r="217" spans="1:10" ht="12.75" hidden="1">
      <c r="A217" s="377"/>
      <c r="B217" s="314" t="s">
        <v>5</v>
      </c>
      <c r="C217" s="292" t="s">
        <v>319</v>
      </c>
      <c r="D217" s="297" t="s">
        <v>3</v>
      </c>
      <c r="E217" s="297" t="s">
        <v>3</v>
      </c>
      <c r="F217" s="328" t="s">
        <v>320</v>
      </c>
      <c r="G217" s="276">
        <f>SUM(G218:G218)</f>
        <v>0</v>
      </c>
      <c r="H217" s="316">
        <f>SUM(H218:H218)</f>
        <v>51.425</v>
      </c>
      <c r="I217" s="276">
        <f>SUM(I218:I218)</f>
        <v>0</v>
      </c>
      <c r="J217" s="276">
        <f>SUM(J218:J218)</f>
        <v>51.425</v>
      </c>
    </row>
    <row r="218" spans="1:10" ht="13.5" hidden="1" thickBot="1">
      <c r="A218" s="377"/>
      <c r="B218" s="329"/>
      <c r="C218" s="330"/>
      <c r="D218" s="290">
        <v>2212</v>
      </c>
      <c r="E218" s="331">
        <v>5169</v>
      </c>
      <c r="F218" s="249" t="s">
        <v>70</v>
      </c>
      <c r="G218" s="5">
        <v>0</v>
      </c>
      <c r="H218" s="2">
        <v>51.425</v>
      </c>
      <c r="I218" s="5"/>
      <c r="J218" s="5">
        <f>H218+I218</f>
        <v>51.425</v>
      </c>
    </row>
    <row r="219" spans="1:10" ht="12.75" hidden="1">
      <c r="A219" s="377"/>
      <c r="B219" s="314" t="s">
        <v>5</v>
      </c>
      <c r="C219" s="292" t="s">
        <v>321</v>
      </c>
      <c r="D219" s="297" t="s">
        <v>3</v>
      </c>
      <c r="E219" s="297" t="s">
        <v>3</v>
      </c>
      <c r="F219" s="328" t="s">
        <v>322</v>
      </c>
      <c r="G219" s="276">
        <f>SUM(G220:G221)</f>
        <v>0</v>
      </c>
      <c r="H219" s="316">
        <f>SUM(H220:H221)</f>
        <v>29.04</v>
      </c>
      <c r="I219" s="276">
        <f>SUM(I220:I221)</f>
        <v>0</v>
      </c>
      <c r="J219" s="276">
        <f>SUM(J220:J221)</f>
        <v>29.04</v>
      </c>
    </row>
    <row r="220" spans="1:10" ht="12.75" hidden="1">
      <c r="A220" s="377"/>
      <c r="B220" s="329"/>
      <c r="C220" s="330"/>
      <c r="D220" s="290">
        <v>2212</v>
      </c>
      <c r="E220" s="331">
        <v>5169</v>
      </c>
      <c r="F220" s="249" t="s">
        <v>70</v>
      </c>
      <c r="G220" s="5">
        <v>0</v>
      </c>
      <c r="H220" s="5">
        <v>4.356</v>
      </c>
      <c r="I220" s="5"/>
      <c r="J220" s="5">
        <f>H220+I220</f>
        <v>4.356</v>
      </c>
    </row>
    <row r="221" spans="1:10" ht="13.5" hidden="1" thickBot="1">
      <c r="A221" s="377"/>
      <c r="B221" s="355"/>
      <c r="C221" s="356" t="s">
        <v>203</v>
      </c>
      <c r="D221" s="290">
        <v>2212</v>
      </c>
      <c r="E221" s="331">
        <v>5169</v>
      </c>
      <c r="F221" s="249" t="s">
        <v>70</v>
      </c>
      <c r="G221" s="357">
        <v>0</v>
      </c>
      <c r="H221" s="2">
        <v>24.684</v>
      </c>
      <c r="I221" s="2"/>
      <c r="J221" s="5">
        <f>H221+I221</f>
        <v>24.684</v>
      </c>
    </row>
    <row r="222" spans="1:10" ht="12.75" hidden="1">
      <c r="A222" s="377"/>
      <c r="B222" s="314" t="s">
        <v>5</v>
      </c>
      <c r="C222" s="292" t="s">
        <v>323</v>
      </c>
      <c r="D222" s="297" t="s">
        <v>3</v>
      </c>
      <c r="E222" s="297" t="s">
        <v>3</v>
      </c>
      <c r="F222" s="328" t="s">
        <v>324</v>
      </c>
      <c r="G222" s="276">
        <f>SUM(G223:G224)</f>
        <v>0</v>
      </c>
      <c r="H222" s="316">
        <f>SUM(H223:H224)</f>
        <v>29.04</v>
      </c>
      <c r="I222" s="276">
        <f>SUM(I223:I224)</f>
        <v>0</v>
      </c>
      <c r="J222" s="276">
        <f>SUM(J223:J224)</f>
        <v>29.04</v>
      </c>
    </row>
    <row r="223" spans="1:10" ht="12.75" hidden="1">
      <c r="A223" s="377"/>
      <c r="B223" s="329"/>
      <c r="C223" s="330"/>
      <c r="D223" s="290">
        <v>2212</v>
      </c>
      <c r="E223" s="331">
        <v>5169</v>
      </c>
      <c r="F223" s="249" t="s">
        <v>70</v>
      </c>
      <c r="G223" s="5">
        <v>0</v>
      </c>
      <c r="H223" s="5">
        <v>4.356</v>
      </c>
      <c r="I223" s="5"/>
      <c r="J223" s="5">
        <f>H223+I223</f>
        <v>4.356</v>
      </c>
    </row>
    <row r="224" spans="1:10" ht="13.5" hidden="1" thickBot="1">
      <c r="A224" s="377"/>
      <c r="B224" s="355"/>
      <c r="C224" s="356" t="s">
        <v>203</v>
      </c>
      <c r="D224" s="290">
        <v>2212</v>
      </c>
      <c r="E224" s="331">
        <v>5169</v>
      </c>
      <c r="F224" s="249" t="s">
        <v>70</v>
      </c>
      <c r="G224" s="357">
        <v>0</v>
      </c>
      <c r="H224" s="2">
        <v>24.684</v>
      </c>
      <c r="I224" s="2"/>
      <c r="J224" s="5">
        <f>H224+I224</f>
        <v>24.684</v>
      </c>
    </row>
    <row r="225" spans="1:10" ht="12.75" hidden="1">
      <c r="A225" s="377"/>
      <c r="B225" s="314" t="s">
        <v>5</v>
      </c>
      <c r="C225" s="292" t="s">
        <v>325</v>
      </c>
      <c r="D225" s="297" t="s">
        <v>3</v>
      </c>
      <c r="E225" s="297" t="s">
        <v>3</v>
      </c>
      <c r="F225" s="328" t="s">
        <v>326</v>
      </c>
      <c r="G225" s="276">
        <f>SUM(G226:G227)</f>
        <v>0</v>
      </c>
      <c r="H225" s="316">
        <f>SUM(H226:H227)</f>
        <v>29.04</v>
      </c>
      <c r="I225" s="276">
        <f>SUM(I226:I227)</f>
        <v>0</v>
      </c>
      <c r="J225" s="276">
        <f>SUM(J226:J227)</f>
        <v>29.04</v>
      </c>
    </row>
    <row r="226" spans="1:10" ht="12.75" hidden="1">
      <c r="A226" s="377"/>
      <c r="B226" s="329"/>
      <c r="C226" s="330"/>
      <c r="D226" s="290">
        <v>2212</v>
      </c>
      <c r="E226" s="331">
        <v>5169</v>
      </c>
      <c r="F226" s="249" t="s">
        <v>70</v>
      </c>
      <c r="G226" s="5">
        <v>0</v>
      </c>
      <c r="H226" s="5">
        <v>4.356</v>
      </c>
      <c r="I226" s="5"/>
      <c r="J226" s="5">
        <f>H226+I226</f>
        <v>4.356</v>
      </c>
    </row>
    <row r="227" spans="1:10" ht="13.5" hidden="1" thickBot="1">
      <c r="A227" s="377"/>
      <c r="B227" s="355"/>
      <c r="C227" s="359" t="s">
        <v>203</v>
      </c>
      <c r="D227" s="294">
        <v>2212</v>
      </c>
      <c r="E227" s="334">
        <v>5169</v>
      </c>
      <c r="F227" s="358" t="s">
        <v>70</v>
      </c>
      <c r="G227" s="2">
        <v>0</v>
      </c>
      <c r="H227" s="2">
        <v>24.684</v>
      </c>
      <c r="I227" s="2"/>
      <c r="J227" s="2">
        <f>H227+I227</f>
        <v>24.684</v>
      </c>
    </row>
    <row r="228" spans="1:10" ht="12.75" hidden="1">
      <c r="A228" s="377"/>
      <c r="B228" s="314" t="s">
        <v>5</v>
      </c>
      <c r="C228" s="292" t="s">
        <v>327</v>
      </c>
      <c r="D228" s="297" t="s">
        <v>3</v>
      </c>
      <c r="E228" s="297" t="s">
        <v>3</v>
      </c>
      <c r="F228" s="328" t="s">
        <v>328</v>
      </c>
      <c r="G228" s="276">
        <f>SUM(G229:G230)</f>
        <v>0</v>
      </c>
      <c r="H228" s="316">
        <f>SUM(H229:H230)</f>
        <v>29.04</v>
      </c>
      <c r="I228" s="276">
        <f>SUM(I229:I230)</f>
        <v>0</v>
      </c>
      <c r="J228" s="276">
        <f>SUM(J229:J230)</f>
        <v>29.04</v>
      </c>
    </row>
    <row r="229" spans="1:10" ht="12.75" hidden="1">
      <c r="A229" s="377"/>
      <c r="B229" s="329"/>
      <c r="C229" s="330"/>
      <c r="D229" s="290">
        <v>2212</v>
      </c>
      <c r="E229" s="331">
        <v>5169</v>
      </c>
      <c r="F229" s="249" t="s">
        <v>70</v>
      </c>
      <c r="G229" s="5">
        <v>0</v>
      </c>
      <c r="H229" s="5">
        <v>4.356</v>
      </c>
      <c r="I229" s="5"/>
      <c r="J229" s="5">
        <f>H229+I229</f>
        <v>4.356</v>
      </c>
    </row>
    <row r="230" spans="1:10" ht="13.5" hidden="1" thickBot="1">
      <c r="A230" s="377"/>
      <c r="B230" s="355"/>
      <c r="C230" s="356" t="s">
        <v>203</v>
      </c>
      <c r="D230" s="290">
        <v>2212</v>
      </c>
      <c r="E230" s="331">
        <v>5169</v>
      </c>
      <c r="F230" s="249" t="s">
        <v>70</v>
      </c>
      <c r="G230" s="357">
        <v>0</v>
      </c>
      <c r="H230" s="2">
        <v>24.684</v>
      </c>
      <c r="I230" s="2"/>
      <c r="J230" s="5">
        <f>H230+I230</f>
        <v>24.684</v>
      </c>
    </row>
    <row r="231" spans="1:10" ht="12.75" hidden="1">
      <c r="A231" s="377"/>
      <c r="B231" s="314" t="s">
        <v>5</v>
      </c>
      <c r="C231" s="292" t="s">
        <v>329</v>
      </c>
      <c r="D231" s="297" t="s">
        <v>3</v>
      </c>
      <c r="E231" s="297" t="s">
        <v>3</v>
      </c>
      <c r="F231" s="328" t="s">
        <v>330</v>
      </c>
      <c r="G231" s="276">
        <f>SUM(G232:G233)</f>
        <v>0</v>
      </c>
      <c r="H231" s="316">
        <f>SUM(H232:H233)</f>
        <v>29.04</v>
      </c>
      <c r="I231" s="276">
        <f>SUM(I232:I233)</f>
        <v>0</v>
      </c>
      <c r="J231" s="276">
        <f>SUM(J232:J233)</f>
        <v>29.04</v>
      </c>
    </row>
    <row r="232" spans="1:10" ht="12.75" hidden="1">
      <c r="A232" s="377"/>
      <c r="B232" s="329"/>
      <c r="C232" s="330"/>
      <c r="D232" s="290">
        <v>2212</v>
      </c>
      <c r="E232" s="331">
        <v>5169</v>
      </c>
      <c r="F232" s="249" t="s">
        <v>70</v>
      </c>
      <c r="G232" s="5">
        <v>0</v>
      </c>
      <c r="H232" s="5">
        <v>4.356</v>
      </c>
      <c r="I232" s="5"/>
      <c r="J232" s="5">
        <f>H232+I232</f>
        <v>4.356</v>
      </c>
    </row>
    <row r="233" spans="1:10" ht="13.5" hidden="1" thickBot="1">
      <c r="A233" s="377"/>
      <c r="B233" s="355"/>
      <c r="C233" s="356" t="s">
        <v>203</v>
      </c>
      <c r="D233" s="290">
        <v>2212</v>
      </c>
      <c r="E233" s="331">
        <v>5169</v>
      </c>
      <c r="F233" s="249" t="s">
        <v>70</v>
      </c>
      <c r="G233" s="357">
        <v>0</v>
      </c>
      <c r="H233" s="2">
        <v>24.684</v>
      </c>
      <c r="I233" s="2"/>
      <c r="J233" s="5">
        <f>H233+I233</f>
        <v>24.684</v>
      </c>
    </row>
    <row r="234" spans="1:10" ht="12.75" hidden="1">
      <c r="A234" s="377"/>
      <c r="B234" s="314" t="s">
        <v>5</v>
      </c>
      <c r="C234" s="292" t="s">
        <v>331</v>
      </c>
      <c r="D234" s="297" t="s">
        <v>3</v>
      </c>
      <c r="E234" s="297" t="s">
        <v>3</v>
      </c>
      <c r="F234" s="328" t="s">
        <v>332</v>
      </c>
      <c r="G234" s="276">
        <f>SUM(G235:G236)</f>
        <v>0</v>
      </c>
      <c r="H234" s="316">
        <f>SUM(H235:H236)</f>
        <v>29.04</v>
      </c>
      <c r="I234" s="276">
        <f>SUM(I235:I236)</f>
        <v>0</v>
      </c>
      <c r="J234" s="276">
        <f>SUM(J235:J236)</f>
        <v>29.04</v>
      </c>
    </row>
    <row r="235" spans="1:10" ht="12.75" hidden="1">
      <c r="A235" s="377"/>
      <c r="B235" s="329"/>
      <c r="C235" s="330"/>
      <c r="D235" s="290">
        <v>2212</v>
      </c>
      <c r="E235" s="331">
        <v>5169</v>
      </c>
      <c r="F235" s="249" t="s">
        <v>70</v>
      </c>
      <c r="G235" s="5">
        <v>0</v>
      </c>
      <c r="H235" s="5">
        <v>4.356</v>
      </c>
      <c r="I235" s="5"/>
      <c r="J235" s="5">
        <f>H235+I235</f>
        <v>4.356</v>
      </c>
    </row>
    <row r="236" spans="1:10" ht="13.5" hidden="1" thickBot="1">
      <c r="A236" s="377"/>
      <c r="B236" s="355"/>
      <c r="C236" s="356" t="s">
        <v>203</v>
      </c>
      <c r="D236" s="290">
        <v>2212</v>
      </c>
      <c r="E236" s="331">
        <v>5169</v>
      </c>
      <c r="F236" s="249" t="s">
        <v>70</v>
      </c>
      <c r="G236" s="357">
        <v>0</v>
      </c>
      <c r="H236" s="2">
        <v>24.684</v>
      </c>
      <c r="I236" s="2"/>
      <c r="J236" s="5">
        <f>H236+I236</f>
        <v>24.684</v>
      </c>
    </row>
    <row r="237" spans="1:10" ht="12.75" hidden="1">
      <c r="A237" s="377"/>
      <c r="B237" s="314" t="s">
        <v>5</v>
      </c>
      <c r="C237" s="292" t="s">
        <v>333</v>
      </c>
      <c r="D237" s="297" t="s">
        <v>3</v>
      </c>
      <c r="E237" s="297" t="s">
        <v>3</v>
      </c>
      <c r="F237" s="328" t="s">
        <v>334</v>
      </c>
      <c r="G237" s="276">
        <f>SUM(G238:G239)</f>
        <v>0</v>
      </c>
      <c r="H237" s="316">
        <f>SUM(H238:H239)</f>
        <v>29.04</v>
      </c>
      <c r="I237" s="276">
        <f>SUM(I238:I239)</f>
        <v>0</v>
      </c>
      <c r="J237" s="276">
        <f>SUM(J238:J239)</f>
        <v>29.04</v>
      </c>
    </row>
    <row r="238" spans="1:10" ht="12.75" hidden="1">
      <c r="A238" s="377"/>
      <c r="B238" s="329"/>
      <c r="C238" s="330"/>
      <c r="D238" s="290">
        <v>2212</v>
      </c>
      <c r="E238" s="331">
        <v>5169</v>
      </c>
      <c r="F238" s="249" t="s">
        <v>70</v>
      </c>
      <c r="G238" s="5">
        <v>0</v>
      </c>
      <c r="H238" s="5">
        <v>4.356</v>
      </c>
      <c r="I238" s="5"/>
      <c r="J238" s="5">
        <f>H238+I238</f>
        <v>4.356</v>
      </c>
    </row>
    <row r="239" spans="1:10" ht="13.5" hidden="1" thickBot="1">
      <c r="A239" s="377"/>
      <c r="B239" s="355"/>
      <c r="C239" s="356" t="s">
        <v>203</v>
      </c>
      <c r="D239" s="290">
        <v>2212</v>
      </c>
      <c r="E239" s="331">
        <v>5169</v>
      </c>
      <c r="F239" s="249" t="s">
        <v>70</v>
      </c>
      <c r="G239" s="357">
        <v>0</v>
      </c>
      <c r="H239" s="2">
        <v>24.684</v>
      </c>
      <c r="I239" s="2"/>
      <c r="J239" s="5">
        <f>H239+I239</f>
        <v>24.684</v>
      </c>
    </row>
    <row r="240" spans="1:10" ht="12.75" hidden="1">
      <c r="A240" s="377"/>
      <c r="B240" s="314" t="s">
        <v>5</v>
      </c>
      <c r="C240" s="292" t="s">
        <v>335</v>
      </c>
      <c r="D240" s="297" t="s">
        <v>3</v>
      </c>
      <c r="E240" s="297" t="s">
        <v>3</v>
      </c>
      <c r="F240" s="328" t="s">
        <v>336</v>
      </c>
      <c r="G240" s="276">
        <f>SUM(G241:G242)</f>
        <v>0</v>
      </c>
      <c r="H240" s="316">
        <f>SUM(H241:H242)</f>
        <v>29.04</v>
      </c>
      <c r="I240" s="276">
        <f>SUM(I241:I242)</f>
        <v>0</v>
      </c>
      <c r="J240" s="276">
        <f>SUM(J241:J242)</f>
        <v>29.04</v>
      </c>
    </row>
    <row r="241" spans="1:10" ht="12.75" hidden="1">
      <c r="A241" s="377"/>
      <c r="B241" s="329"/>
      <c r="C241" s="330"/>
      <c r="D241" s="290">
        <v>2212</v>
      </c>
      <c r="E241" s="331">
        <v>5169</v>
      </c>
      <c r="F241" s="249" t="s">
        <v>70</v>
      </c>
      <c r="G241" s="5">
        <v>0</v>
      </c>
      <c r="H241" s="5">
        <v>4.356</v>
      </c>
      <c r="I241" s="5"/>
      <c r="J241" s="5">
        <f>H241+I241</f>
        <v>4.356</v>
      </c>
    </row>
    <row r="242" spans="1:10" ht="13.5" hidden="1" thickBot="1">
      <c r="A242" s="377"/>
      <c r="B242" s="355"/>
      <c r="C242" s="356" t="s">
        <v>203</v>
      </c>
      <c r="D242" s="290">
        <v>2212</v>
      </c>
      <c r="E242" s="331">
        <v>5169</v>
      </c>
      <c r="F242" s="249" t="s">
        <v>70</v>
      </c>
      <c r="G242" s="357">
        <v>0</v>
      </c>
      <c r="H242" s="2">
        <v>24.684</v>
      </c>
      <c r="I242" s="2"/>
      <c r="J242" s="5">
        <f>H242+I242</f>
        <v>24.684</v>
      </c>
    </row>
    <row r="243" spans="1:10" ht="12.75" hidden="1">
      <c r="A243" s="377"/>
      <c r="B243" s="314" t="s">
        <v>5</v>
      </c>
      <c r="C243" s="292" t="s">
        <v>337</v>
      </c>
      <c r="D243" s="297" t="s">
        <v>3</v>
      </c>
      <c r="E243" s="297" t="s">
        <v>3</v>
      </c>
      <c r="F243" s="328" t="s">
        <v>338</v>
      </c>
      <c r="G243" s="276">
        <f>SUM(G244:G245)</f>
        <v>0</v>
      </c>
      <c r="H243" s="316">
        <f>SUM(H244:H245)</f>
        <v>29.04</v>
      </c>
      <c r="I243" s="276">
        <f>SUM(I244:I245)</f>
        <v>0</v>
      </c>
      <c r="J243" s="276">
        <f>SUM(J244:J245)</f>
        <v>29.04</v>
      </c>
    </row>
    <row r="244" spans="1:10" ht="12.75" hidden="1">
      <c r="A244" s="377"/>
      <c r="B244" s="329"/>
      <c r="C244" s="330"/>
      <c r="D244" s="290">
        <v>2212</v>
      </c>
      <c r="E244" s="331">
        <v>5169</v>
      </c>
      <c r="F244" s="249" t="s">
        <v>70</v>
      </c>
      <c r="G244" s="5">
        <v>0</v>
      </c>
      <c r="H244" s="5">
        <v>4.356</v>
      </c>
      <c r="I244" s="5"/>
      <c r="J244" s="5">
        <f>H244+I244</f>
        <v>4.356</v>
      </c>
    </row>
    <row r="245" spans="1:10" ht="13.5" hidden="1" thickBot="1">
      <c r="A245" s="377"/>
      <c r="B245" s="355"/>
      <c r="C245" s="356" t="s">
        <v>203</v>
      </c>
      <c r="D245" s="290">
        <v>2212</v>
      </c>
      <c r="E245" s="331">
        <v>5169</v>
      </c>
      <c r="F245" s="249" t="s">
        <v>70</v>
      </c>
      <c r="G245" s="357">
        <v>0</v>
      </c>
      <c r="H245" s="2">
        <v>24.684</v>
      </c>
      <c r="I245" s="2"/>
      <c r="J245" s="5">
        <f>H245+I245</f>
        <v>24.684</v>
      </c>
    </row>
    <row r="246" spans="1:10" ht="12.75" hidden="1">
      <c r="A246" s="377"/>
      <c r="B246" s="314" t="s">
        <v>5</v>
      </c>
      <c r="C246" s="292" t="s">
        <v>339</v>
      </c>
      <c r="D246" s="297" t="s">
        <v>3</v>
      </c>
      <c r="E246" s="297" t="s">
        <v>3</v>
      </c>
      <c r="F246" s="328" t="s">
        <v>340</v>
      </c>
      <c r="G246" s="276">
        <f>SUM(G247:G248)</f>
        <v>0</v>
      </c>
      <c r="H246" s="316">
        <f>SUM(H247:H248)</f>
        <v>29.04</v>
      </c>
      <c r="I246" s="276">
        <f>SUM(I247:I248)</f>
        <v>0</v>
      </c>
      <c r="J246" s="276">
        <f>SUM(J247:J248)</f>
        <v>29.04</v>
      </c>
    </row>
    <row r="247" spans="1:10" ht="12.75" hidden="1">
      <c r="A247" s="377"/>
      <c r="B247" s="329"/>
      <c r="C247" s="330"/>
      <c r="D247" s="290">
        <v>2212</v>
      </c>
      <c r="E247" s="331">
        <v>5169</v>
      </c>
      <c r="F247" s="249" t="s">
        <v>70</v>
      </c>
      <c r="G247" s="5">
        <v>0</v>
      </c>
      <c r="H247" s="5">
        <v>4.356</v>
      </c>
      <c r="I247" s="5"/>
      <c r="J247" s="5">
        <f>H247+I247</f>
        <v>4.356</v>
      </c>
    </row>
    <row r="248" spans="1:10" ht="13.5" hidden="1" thickBot="1">
      <c r="A248" s="377"/>
      <c r="B248" s="355"/>
      <c r="C248" s="356" t="s">
        <v>203</v>
      </c>
      <c r="D248" s="290">
        <v>2212</v>
      </c>
      <c r="E248" s="331">
        <v>5169</v>
      </c>
      <c r="F248" s="249" t="s">
        <v>70</v>
      </c>
      <c r="G248" s="357">
        <v>0</v>
      </c>
      <c r="H248" s="2">
        <v>24.684</v>
      </c>
      <c r="I248" s="2"/>
      <c r="J248" s="5">
        <f>H248+I248</f>
        <v>24.684</v>
      </c>
    </row>
    <row r="249" spans="1:10" ht="12.75" hidden="1">
      <c r="A249" s="377"/>
      <c r="B249" s="314" t="s">
        <v>5</v>
      </c>
      <c r="C249" s="292" t="s">
        <v>341</v>
      </c>
      <c r="D249" s="297" t="s">
        <v>3</v>
      </c>
      <c r="E249" s="297" t="s">
        <v>3</v>
      </c>
      <c r="F249" s="328" t="s">
        <v>342</v>
      </c>
      <c r="G249" s="276">
        <f>SUM(G250:G251)</f>
        <v>0</v>
      </c>
      <c r="H249" s="316">
        <f>SUM(H250:H251)</f>
        <v>29.04</v>
      </c>
      <c r="I249" s="276">
        <f>SUM(I250:I251)</f>
        <v>0</v>
      </c>
      <c r="J249" s="276">
        <f>SUM(J250:J251)</f>
        <v>29.04</v>
      </c>
    </row>
    <row r="250" spans="1:10" ht="12.75" hidden="1">
      <c r="A250" s="377"/>
      <c r="B250" s="329"/>
      <c r="C250" s="330"/>
      <c r="D250" s="290">
        <v>2212</v>
      </c>
      <c r="E250" s="331">
        <v>5169</v>
      </c>
      <c r="F250" s="249" t="s">
        <v>70</v>
      </c>
      <c r="G250" s="5">
        <v>0</v>
      </c>
      <c r="H250" s="5">
        <v>4.356</v>
      </c>
      <c r="I250" s="5"/>
      <c r="J250" s="5">
        <f>H250+I250</f>
        <v>4.356</v>
      </c>
    </row>
    <row r="251" spans="1:10" ht="13.5" hidden="1" thickBot="1">
      <c r="A251" s="377"/>
      <c r="B251" s="355"/>
      <c r="C251" s="356" t="s">
        <v>203</v>
      </c>
      <c r="D251" s="290">
        <v>2212</v>
      </c>
      <c r="E251" s="331">
        <v>5169</v>
      </c>
      <c r="F251" s="249" t="s">
        <v>70</v>
      </c>
      <c r="G251" s="357">
        <v>0</v>
      </c>
      <c r="H251" s="2">
        <v>24.684</v>
      </c>
      <c r="I251" s="2"/>
      <c r="J251" s="5">
        <f>H251+I251</f>
        <v>24.684</v>
      </c>
    </row>
    <row r="252" spans="1:10" ht="12.75" hidden="1">
      <c r="A252" s="377"/>
      <c r="B252" s="314" t="s">
        <v>5</v>
      </c>
      <c r="C252" s="292" t="s">
        <v>343</v>
      </c>
      <c r="D252" s="297" t="s">
        <v>3</v>
      </c>
      <c r="E252" s="297" t="s">
        <v>3</v>
      </c>
      <c r="F252" s="328" t="s">
        <v>344</v>
      </c>
      <c r="G252" s="276">
        <f>SUM(G253:G254)</f>
        <v>0</v>
      </c>
      <c r="H252" s="316">
        <f>SUM(H253:H254)</f>
        <v>29.04</v>
      </c>
      <c r="I252" s="276">
        <f>SUM(I253:I254)</f>
        <v>0</v>
      </c>
      <c r="J252" s="276">
        <f>SUM(J253:J254)</f>
        <v>29.04</v>
      </c>
    </row>
    <row r="253" spans="1:10" ht="12.75" hidden="1">
      <c r="A253" s="377"/>
      <c r="B253" s="329"/>
      <c r="C253" s="330"/>
      <c r="D253" s="290">
        <v>2212</v>
      </c>
      <c r="E253" s="331">
        <v>5169</v>
      </c>
      <c r="F253" s="249" t="s">
        <v>70</v>
      </c>
      <c r="G253" s="5">
        <v>0</v>
      </c>
      <c r="H253" s="5">
        <v>4.356</v>
      </c>
      <c r="I253" s="5"/>
      <c r="J253" s="5">
        <f>H253+I253</f>
        <v>4.356</v>
      </c>
    </row>
    <row r="254" spans="1:10" ht="13.5" hidden="1" thickBot="1">
      <c r="A254" s="377"/>
      <c r="B254" s="355"/>
      <c r="C254" s="356" t="s">
        <v>203</v>
      </c>
      <c r="D254" s="290">
        <v>2212</v>
      </c>
      <c r="E254" s="331">
        <v>5169</v>
      </c>
      <c r="F254" s="249" t="s">
        <v>70</v>
      </c>
      <c r="G254" s="357">
        <v>0</v>
      </c>
      <c r="H254" s="2">
        <v>24.684</v>
      </c>
      <c r="I254" s="2"/>
      <c r="J254" s="5">
        <f>H254+I254</f>
        <v>24.684</v>
      </c>
    </row>
    <row r="255" spans="1:10" ht="12.75" hidden="1">
      <c r="A255" s="377"/>
      <c r="B255" s="314" t="s">
        <v>5</v>
      </c>
      <c r="C255" s="292" t="s">
        <v>345</v>
      </c>
      <c r="D255" s="297" t="s">
        <v>3</v>
      </c>
      <c r="E255" s="297" t="s">
        <v>3</v>
      </c>
      <c r="F255" s="328" t="s">
        <v>346</v>
      </c>
      <c r="G255" s="276">
        <f>SUM(G256:G257)</f>
        <v>0</v>
      </c>
      <c r="H255" s="316">
        <f>SUM(H256:H257)</f>
        <v>29.04</v>
      </c>
      <c r="I255" s="276">
        <f>SUM(I256:I257)</f>
        <v>0</v>
      </c>
      <c r="J255" s="276">
        <f>SUM(J256:J257)</f>
        <v>29.04</v>
      </c>
    </row>
    <row r="256" spans="1:10" ht="12.75" hidden="1">
      <c r="A256" s="377"/>
      <c r="B256" s="329"/>
      <c r="C256" s="330"/>
      <c r="D256" s="290">
        <v>2212</v>
      </c>
      <c r="E256" s="331">
        <v>5169</v>
      </c>
      <c r="F256" s="249" t="s">
        <v>70</v>
      </c>
      <c r="G256" s="5">
        <v>0</v>
      </c>
      <c r="H256" s="5">
        <v>4.356</v>
      </c>
      <c r="I256" s="5"/>
      <c r="J256" s="5">
        <f>H256+I256</f>
        <v>4.356</v>
      </c>
    </row>
    <row r="257" spans="1:10" ht="13.5" hidden="1" thickBot="1">
      <c r="A257" s="377"/>
      <c r="B257" s="355"/>
      <c r="C257" s="356" t="s">
        <v>203</v>
      </c>
      <c r="D257" s="290">
        <v>2212</v>
      </c>
      <c r="E257" s="331">
        <v>5169</v>
      </c>
      <c r="F257" s="249" t="s">
        <v>70</v>
      </c>
      <c r="G257" s="357">
        <v>0</v>
      </c>
      <c r="H257" s="2">
        <v>24.684</v>
      </c>
      <c r="I257" s="2"/>
      <c r="J257" s="5">
        <f>H257+I257</f>
        <v>24.684</v>
      </c>
    </row>
    <row r="258" spans="1:10" ht="12.75" hidden="1">
      <c r="A258" s="377"/>
      <c r="B258" s="314" t="s">
        <v>5</v>
      </c>
      <c r="C258" s="292" t="s">
        <v>347</v>
      </c>
      <c r="D258" s="297" t="s">
        <v>3</v>
      </c>
      <c r="E258" s="297" t="s">
        <v>3</v>
      </c>
      <c r="F258" s="328" t="s">
        <v>348</v>
      </c>
      <c r="G258" s="276">
        <f>SUM(G259:G260)</f>
        <v>0</v>
      </c>
      <c r="H258" s="316">
        <f>SUM(H259:H260)</f>
        <v>29.04</v>
      </c>
      <c r="I258" s="276">
        <f>SUM(I259:I260)</f>
        <v>0</v>
      </c>
      <c r="J258" s="276">
        <f>SUM(J259:J260)</f>
        <v>29.04</v>
      </c>
    </row>
    <row r="259" spans="1:10" ht="12.75" hidden="1">
      <c r="A259" s="377"/>
      <c r="B259" s="329"/>
      <c r="C259" s="330"/>
      <c r="D259" s="290">
        <v>2212</v>
      </c>
      <c r="E259" s="331">
        <v>5169</v>
      </c>
      <c r="F259" s="249" t="s">
        <v>70</v>
      </c>
      <c r="G259" s="5">
        <v>0</v>
      </c>
      <c r="H259" s="5">
        <v>4.356</v>
      </c>
      <c r="I259" s="5"/>
      <c r="J259" s="5">
        <f>H259+I259</f>
        <v>4.356</v>
      </c>
    </row>
    <row r="260" spans="1:10" ht="13.5" hidden="1" thickBot="1">
      <c r="A260" s="377"/>
      <c r="B260" s="355"/>
      <c r="C260" s="356" t="s">
        <v>203</v>
      </c>
      <c r="D260" s="290">
        <v>2212</v>
      </c>
      <c r="E260" s="331">
        <v>5169</v>
      </c>
      <c r="F260" s="249" t="s">
        <v>70</v>
      </c>
      <c r="G260" s="357">
        <v>0</v>
      </c>
      <c r="H260" s="2">
        <v>24.684</v>
      </c>
      <c r="I260" s="2"/>
      <c r="J260" s="5">
        <f>H260+I260</f>
        <v>24.684</v>
      </c>
    </row>
    <row r="261" spans="1:10" ht="12.75" hidden="1">
      <c r="A261" s="377"/>
      <c r="B261" s="314" t="s">
        <v>5</v>
      </c>
      <c r="C261" s="292" t="s">
        <v>349</v>
      </c>
      <c r="D261" s="297" t="s">
        <v>3</v>
      </c>
      <c r="E261" s="297" t="s">
        <v>3</v>
      </c>
      <c r="F261" s="328" t="s">
        <v>350</v>
      </c>
      <c r="G261" s="276">
        <f>SUM(G262:G263)</f>
        <v>0</v>
      </c>
      <c r="H261" s="316">
        <f>SUM(H262:H263)</f>
        <v>29.04</v>
      </c>
      <c r="I261" s="276">
        <f>SUM(I262:I263)</f>
        <v>0</v>
      </c>
      <c r="J261" s="276">
        <f>SUM(J262:J263)</f>
        <v>29.04</v>
      </c>
    </row>
    <row r="262" spans="1:10" ht="12.75" hidden="1">
      <c r="A262" s="377"/>
      <c r="B262" s="329"/>
      <c r="C262" s="330"/>
      <c r="D262" s="290">
        <v>2212</v>
      </c>
      <c r="E262" s="331">
        <v>5169</v>
      </c>
      <c r="F262" s="249" t="s">
        <v>70</v>
      </c>
      <c r="G262" s="5">
        <v>0</v>
      </c>
      <c r="H262" s="5">
        <v>4.356</v>
      </c>
      <c r="I262" s="5"/>
      <c r="J262" s="5">
        <f>H262+I262</f>
        <v>4.356</v>
      </c>
    </row>
    <row r="263" spans="1:10" ht="13.5" hidden="1" thickBot="1">
      <c r="A263" s="377"/>
      <c r="B263" s="355"/>
      <c r="C263" s="356" t="s">
        <v>203</v>
      </c>
      <c r="D263" s="290">
        <v>2212</v>
      </c>
      <c r="E263" s="331">
        <v>5169</v>
      </c>
      <c r="F263" s="249" t="s">
        <v>70</v>
      </c>
      <c r="G263" s="357">
        <v>0</v>
      </c>
      <c r="H263" s="2">
        <v>24.684</v>
      </c>
      <c r="I263" s="2"/>
      <c r="J263" s="5">
        <f>H263+I263</f>
        <v>24.684</v>
      </c>
    </row>
    <row r="264" spans="1:10" ht="12.75" hidden="1">
      <c r="A264" s="377"/>
      <c r="B264" s="314" t="s">
        <v>5</v>
      </c>
      <c r="C264" s="292" t="s">
        <v>351</v>
      </c>
      <c r="D264" s="297" t="s">
        <v>3</v>
      </c>
      <c r="E264" s="297" t="s">
        <v>3</v>
      </c>
      <c r="F264" s="328" t="s">
        <v>352</v>
      </c>
      <c r="G264" s="276">
        <f>SUM(G265:G266)</f>
        <v>0</v>
      </c>
      <c r="H264" s="316">
        <f>SUM(H265:H266)</f>
        <v>29.04</v>
      </c>
      <c r="I264" s="276">
        <f>SUM(I265:I266)</f>
        <v>0</v>
      </c>
      <c r="J264" s="276">
        <f>SUM(J265:J266)</f>
        <v>29.04</v>
      </c>
    </row>
    <row r="265" spans="1:10" ht="12.75" hidden="1">
      <c r="A265" s="377"/>
      <c r="B265" s="329"/>
      <c r="C265" s="330"/>
      <c r="D265" s="290">
        <v>2212</v>
      </c>
      <c r="E265" s="331">
        <v>5169</v>
      </c>
      <c r="F265" s="249" t="s">
        <v>70</v>
      </c>
      <c r="G265" s="5">
        <v>0</v>
      </c>
      <c r="H265" s="5">
        <v>4.356</v>
      </c>
      <c r="I265" s="5"/>
      <c r="J265" s="5">
        <f>H265+I265</f>
        <v>4.356</v>
      </c>
    </row>
    <row r="266" spans="1:10" ht="13.5" hidden="1" thickBot="1">
      <c r="A266" s="377"/>
      <c r="B266" s="355"/>
      <c r="C266" s="356" t="s">
        <v>203</v>
      </c>
      <c r="D266" s="290">
        <v>2212</v>
      </c>
      <c r="E266" s="331">
        <v>5169</v>
      </c>
      <c r="F266" s="249" t="s">
        <v>70</v>
      </c>
      <c r="G266" s="357">
        <v>0</v>
      </c>
      <c r="H266" s="2">
        <v>24.684</v>
      </c>
      <c r="I266" s="2"/>
      <c r="J266" s="5">
        <f>H266+I266</f>
        <v>24.684</v>
      </c>
    </row>
    <row r="267" spans="1:10" ht="12.75" hidden="1">
      <c r="A267" s="377"/>
      <c r="B267" s="314" t="s">
        <v>5</v>
      </c>
      <c r="C267" s="292" t="s">
        <v>353</v>
      </c>
      <c r="D267" s="297" t="s">
        <v>3</v>
      </c>
      <c r="E267" s="297" t="s">
        <v>3</v>
      </c>
      <c r="F267" s="328" t="s">
        <v>354</v>
      </c>
      <c r="G267" s="276">
        <f>SUM(G268:G269)</f>
        <v>0</v>
      </c>
      <c r="H267" s="316">
        <f>SUM(H268:H269)</f>
        <v>29.04</v>
      </c>
      <c r="I267" s="276">
        <f>SUM(I268:I269)</f>
        <v>0</v>
      </c>
      <c r="J267" s="276">
        <f>SUM(J268:J269)</f>
        <v>29.04</v>
      </c>
    </row>
    <row r="268" spans="1:10" ht="12.75" hidden="1">
      <c r="A268" s="377"/>
      <c r="B268" s="329"/>
      <c r="C268" s="330"/>
      <c r="D268" s="290">
        <v>2212</v>
      </c>
      <c r="E268" s="331">
        <v>5169</v>
      </c>
      <c r="F268" s="249" t="s">
        <v>70</v>
      </c>
      <c r="G268" s="5">
        <v>0</v>
      </c>
      <c r="H268" s="5">
        <v>4.356</v>
      </c>
      <c r="I268" s="5"/>
      <c r="J268" s="5">
        <f>H268+I268</f>
        <v>4.356</v>
      </c>
    </row>
    <row r="269" spans="1:10" ht="13.5" hidden="1" thickBot="1">
      <c r="A269" s="377"/>
      <c r="B269" s="355"/>
      <c r="C269" s="356" t="s">
        <v>203</v>
      </c>
      <c r="D269" s="290">
        <v>2212</v>
      </c>
      <c r="E269" s="331">
        <v>5169</v>
      </c>
      <c r="F269" s="249" t="s">
        <v>70</v>
      </c>
      <c r="G269" s="357">
        <v>0</v>
      </c>
      <c r="H269" s="2">
        <v>24.684</v>
      </c>
      <c r="I269" s="2"/>
      <c r="J269" s="5">
        <f>H269+I269</f>
        <v>24.684</v>
      </c>
    </row>
    <row r="270" spans="1:10" ht="12.75" hidden="1">
      <c r="A270" s="377"/>
      <c r="B270" s="314" t="s">
        <v>5</v>
      </c>
      <c r="C270" s="292" t="s">
        <v>355</v>
      </c>
      <c r="D270" s="297" t="s">
        <v>3</v>
      </c>
      <c r="E270" s="297" t="s">
        <v>3</v>
      </c>
      <c r="F270" s="328" t="s">
        <v>356</v>
      </c>
      <c r="G270" s="276">
        <f>SUM(G271:G272)</f>
        <v>0</v>
      </c>
      <c r="H270" s="316">
        <f>SUM(H271:H272)</f>
        <v>29.04</v>
      </c>
      <c r="I270" s="276">
        <f>SUM(I271:I272)</f>
        <v>0</v>
      </c>
      <c r="J270" s="276">
        <f>SUM(J271:J272)</f>
        <v>29.04</v>
      </c>
    </row>
    <row r="271" spans="1:10" ht="12.75" hidden="1">
      <c r="A271" s="377"/>
      <c r="B271" s="329"/>
      <c r="C271" s="330"/>
      <c r="D271" s="290">
        <v>2212</v>
      </c>
      <c r="E271" s="331">
        <v>5169</v>
      </c>
      <c r="F271" s="249" t="s">
        <v>70</v>
      </c>
      <c r="G271" s="5">
        <v>0</v>
      </c>
      <c r="H271" s="5">
        <v>4.356</v>
      </c>
      <c r="I271" s="5"/>
      <c r="J271" s="5">
        <f>H271+I271</f>
        <v>4.356</v>
      </c>
    </row>
    <row r="272" spans="1:10" ht="13.5" hidden="1" thickBot="1">
      <c r="A272" s="377"/>
      <c r="B272" s="355"/>
      <c r="C272" s="356" t="s">
        <v>203</v>
      </c>
      <c r="D272" s="290">
        <v>2212</v>
      </c>
      <c r="E272" s="331">
        <v>5169</v>
      </c>
      <c r="F272" s="249" t="s">
        <v>70</v>
      </c>
      <c r="G272" s="357">
        <v>0</v>
      </c>
      <c r="H272" s="2">
        <v>24.684</v>
      </c>
      <c r="I272" s="2"/>
      <c r="J272" s="5">
        <f>H272+I272</f>
        <v>24.684</v>
      </c>
    </row>
    <row r="273" spans="1:10" ht="12.75" hidden="1">
      <c r="A273" s="377"/>
      <c r="B273" s="314" t="s">
        <v>5</v>
      </c>
      <c r="C273" s="292" t="s">
        <v>357</v>
      </c>
      <c r="D273" s="297" t="s">
        <v>3</v>
      </c>
      <c r="E273" s="297" t="s">
        <v>3</v>
      </c>
      <c r="F273" s="328" t="s">
        <v>358</v>
      </c>
      <c r="G273" s="276">
        <f>SUM(G274:G275)</f>
        <v>0</v>
      </c>
      <c r="H273" s="316">
        <f>SUM(H274:H275)</f>
        <v>29.04</v>
      </c>
      <c r="I273" s="276">
        <f>SUM(I274:I275)</f>
        <v>0</v>
      </c>
      <c r="J273" s="276">
        <f>SUM(J274:J275)</f>
        <v>29.04</v>
      </c>
    </row>
    <row r="274" spans="1:10" ht="12.75" hidden="1">
      <c r="A274" s="377"/>
      <c r="B274" s="329"/>
      <c r="C274" s="330"/>
      <c r="D274" s="290">
        <v>2212</v>
      </c>
      <c r="E274" s="331">
        <v>5169</v>
      </c>
      <c r="F274" s="249" t="s">
        <v>70</v>
      </c>
      <c r="G274" s="5">
        <v>0</v>
      </c>
      <c r="H274" s="5">
        <v>4.356</v>
      </c>
      <c r="I274" s="5"/>
      <c r="J274" s="5">
        <f>H274+I274</f>
        <v>4.356</v>
      </c>
    </row>
    <row r="275" spans="1:10" ht="13.5" hidden="1" thickBot="1">
      <c r="A275" s="377"/>
      <c r="B275" s="355"/>
      <c r="C275" s="356" t="s">
        <v>203</v>
      </c>
      <c r="D275" s="290">
        <v>2212</v>
      </c>
      <c r="E275" s="331">
        <v>5169</v>
      </c>
      <c r="F275" s="249" t="s">
        <v>70</v>
      </c>
      <c r="G275" s="357">
        <v>0</v>
      </c>
      <c r="H275" s="2">
        <v>24.684</v>
      </c>
      <c r="I275" s="2"/>
      <c r="J275" s="5">
        <f>H275+I275</f>
        <v>24.684</v>
      </c>
    </row>
    <row r="276" spans="1:10" ht="12.75" hidden="1">
      <c r="A276" s="377"/>
      <c r="B276" s="314" t="s">
        <v>5</v>
      </c>
      <c r="C276" s="292" t="s">
        <v>359</v>
      </c>
      <c r="D276" s="297" t="s">
        <v>3</v>
      </c>
      <c r="E276" s="297" t="s">
        <v>3</v>
      </c>
      <c r="F276" s="328" t="s">
        <v>360</v>
      </c>
      <c r="G276" s="276">
        <f>SUM(G277:G278)</f>
        <v>0</v>
      </c>
      <c r="H276" s="316">
        <f>SUM(H277:H278)</f>
        <v>65.945</v>
      </c>
      <c r="I276" s="276">
        <f>SUM(I277:I278)</f>
        <v>0</v>
      </c>
      <c r="J276" s="276">
        <f>SUM(J277:J278)</f>
        <v>65.945</v>
      </c>
    </row>
    <row r="277" spans="1:10" ht="12.75" hidden="1">
      <c r="A277" s="377"/>
      <c r="B277" s="329"/>
      <c r="C277" s="330"/>
      <c r="D277" s="290">
        <v>2212</v>
      </c>
      <c r="E277" s="331">
        <v>5169</v>
      </c>
      <c r="F277" s="249" t="s">
        <v>70</v>
      </c>
      <c r="G277" s="5">
        <v>0</v>
      </c>
      <c r="H277" s="5">
        <v>9.892</v>
      </c>
      <c r="I277" s="5"/>
      <c r="J277" s="5">
        <f>H277+I277</f>
        <v>9.892</v>
      </c>
    </row>
    <row r="278" spans="1:10" ht="13.5" hidden="1" thickBot="1">
      <c r="A278" s="377"/>
      <c r="B278" s="355"/>
      <c r="C278" s="356" t="s">
        <v>203</v>
      </c>
      <c r="D278" s="290">
        <v>2212</v>
      </c>
      <c r="E278" s="331">
        <v>5169</v>
      </c>
      <c r="F278" s="249" t="s">
        <v>70</v>
      </c>
      <c r="G278" s="357">
        <v>0</v>
      </c>
      <c r="H278" s="2">
        <v>56.053</v>
      </c>
      <c r="I278" s="2"/>
      <c r="J278" s="5">
        <f>H278+I278</f>
        <v>56.053</v>
      </c>
    </row>
    <row r="279" spans="1:10" ht="12.75" hidden="1">
      <c r="A279" s="377"/>
      <c r="B279" s="314" t="s">
        <v>5</v>
      </c>
      <c r="C279" s="292" t="s">
        <v>361</v>
      </c>
      <c r="D279" s="297" t="s">
        <v>3</v>
      </c>
      <c r="E279" s="297" t="s">
        <v>3</v>
      </c>
      <c r="F279" s="328" t="s">
        <v>362</v>
      </c>
      <c r="G279" s="276">
        <f>SUM(G280:G281)</f>
        <v>0</v>
      </c>
      <c r="H279" s="316">
        <f>SUM(H280:H281)</f>
        <v>71.995</v>
      </c>
      <c r="I279" s="276">
        <f>SUM(I280:I281)</f>
        <v>0</v>
      </c>
      <c r="J279" s="276">
        <f>SUM(J280:J281)</f>
        <v>71.995</v>
      </c>
    </row>
    <row r="280" spans="1:10" ht="12.75" hidden="1">
      <c r="A280" s="377"/>
      <c r="B280" s="329"/>
      <c r="C280" s="330"/>
      <c r="D280" s="290">
        <v>2212</v>
      </c>
      <c r="E280" s="331">
        <v>5169</v>
      </c>
      <c r="F280" s="249" t="s">
        <v>70</v>
      </c>
      <c r="G280" s="5">
        <v>0</v>
      </c>
      <c r="H280" s="5">
        <v>10.7995</v>
      </c>
      <c r="I280" s="5"/>
      <c r="J280" s="5">
        <f>H280+I280</f>
        <v>10.7995</v>
      </c>
    </row>
    <row r="281" spans="1:10" ht="13.5" hidden="1" thickBot="1">
      <c r="A281" s="377"/>
      <c r="B281" s="355"/>
      <c r="C281" s="359" t="s">
        <v>203</v>
      </c>
      <c r="D281" s="294">
        <v>2212</v>
      </c>
      <c r="E281" s="334">
        <v>5169</v>
      </c>
      <c r="F281" s="358" t="s">
        <v>70</v>
      </c>
      <c r="G281" s="2">
        <v>0</v>
      </c>
      <c r="H281" s="2">
        <v>61.1955</v>
      </c>
      <c r="I281" s="2"/>
      <c r="J281" s="2">
        <f>H281+I281</f>
        <v>61.1955</v>
      </c>
    </row>
    <row r="282" spans="1:10" ht="12.75" hidden="1">
      <c r="A282" s="377"/>
      <c r="B282" s="314" t="s">
        <v>5</v>
      </c>
      <c r="C282" s="292" t="s">
        <v>363</v>
      </c>
      <c r="D282" s="297" t="s">
        <v>3</v>
      </c>
      <c r="E282" s="297" t="s">
        <v>3</v>
      </c>
      <c r="F282" s="328" t="s">
        <v>364</v>
      </c>
      <c r="G282" s="276">
        <f>SUM(G283:G286)</f>
        <v>0</v>
      </c>
      <c r="H282" s="276">
        <f>SUM(H283:H286)</f>
        <v>65.945</v>
      </c>
      <c r="I282" s="276">
        <f>SUM(I283:I286)</f>
        <v>0</v>
      </c>
      <c r="J282" s="276">
        <f>SUM(J283:J286)</f>
        <v>65.945</v>
      </c>
    </row>
    <row r="283" spans="1:10" ht="12.75" hidden="1">
      <c r="A283" s="377"/>
      <c r="B283" s="329"/>
      <c r="C283" s="330"/>
      <c r="D283" s="290">
        <v>2212</v>
      </c>
      <c r="E283" s="331">
        <v>5169</v>
      </c>
      <c r="F283" s="249" t="s">
        <v>70</v>
      </c>
      <c r="G283" s="5">
        <v>0</v>
      </c>
      <c r="H283" s="5">
        <v>9.892</v>
      </c>
      <c r="I283" s="5"/>
      <c r="J283" s="5">
        <f>H283+I283</f>
        <v>9.892</v>
      </c>
    </row>
    <row r="284" spans="1:10" ht="12.75" hidden="1">
      <c r="A284" s="377"/>
      <c r="B284" s="329"/>
      <c r="C284" s="332" t="s">
        <v>203</v>
      </c>
      <c r="D284" s="290">
        <v>2212</v>
      </c>
      <c r="E284" s="331">
        <v>5169</v>
      </c>
      <c r="F284" s="249" t="s">
        <v>70</v>
      </c>
      <c r="G284" s="5">
        <v>0</v>
      </c>
      <c r="H284" s="5">
        <v>56.053</v>
      </c>
      <c r="I284" s="5"/>
      <c r="J284" s="5">
        <f>H284+I284</f>
        <v>56.053</v>
      </c>
    </row>
    <row r="285" spans="1:10" ht="12.75" hidden="1">
      <c r="A285" s="377"/>
      <c r="B285" s="336"/>
      <c r="C285" s="337"/>
      <c r="D285" s="338">
        <v>2212</v>
      </c>
      <c r="E285" s="339">
        <v>5171</v>
      </c>
      <c r="F285" s="340" t="s">
        <v>206</v>
      </c>
      <c r="G285" s="103">
        <v>0</v>
      </c>
      <c r="H285" s="103">
        <v>0</v>
      </c>
      <c r="I285" s="103"/>
      <c r="J285" s="103">
        <f>H285+I285</f>
        <v>0</v>
      </c>
    </row>
    <row r="286" spans="1:10" ht="13.5" hidden="1" thickBot="1">
      <c r="A286" s="377"/>
      <c r="B286" s="323"/>
      <c r="C286" s="324" t="s">
        <v>203</v>
      </c>
      <c r="D286" s="294">
        <v>2212</v>
      </c>
      <c r="E286" s="334">
        <v>5171</v>
      </c>
      <c r="F286" s="335" t="s">
        <v>206</v>
      </c>
      <c r="G286" s="3">
        <v>0</v>
      </c>
      <c r="H286" s="3">
        <v>0</v>
      </c>
      <c r="I286" s="103"/>
      <c r="J286" s="2">
        <f>H286+I286</f>
        <v>0</v>
      </c>
    </row>
    <row r="287" spans="1:10" ht="12.75" hidden="1">
      <c r="A287" s="377"/>
      <c r="B287" s="314" t="s">
        <v>5</v>
      </c>
      <c r="C287" s="292" t="s">
        <v>365</v>
      </c>
      <c r="D287" s="297" t="s">
        <v>3</v>
      </c>
      <c r="E287" s="297" t="s">
        <v>3</v>
      </c>
      <c r="F287" s="328" t="s">
        <v>366</v>
      </c>
      <c r="G287" s="276">
        <f>SUM(G288:G289)</f>
        <v>0</v>
      </c>
      <c r="H287" s="316">
        <f>SUM(H288:H289)</f>
        <v>65.945</v>
      </c>
      <c r="I287" s="276">
        <f>SUM(I288:I289)</f>
        <v>0</v>
      </c>
      <c r="J287" s="276">
        <f>SUM(J288:J289)</f>
        <v>65.945</v>
      </c>
    </row>
    <row r="288" spans="1:10" ht="12.75" hidden="1">
      <c r="A288" s="377"/>
      <c r="B288" s="329"/>
      <c r="C288" s="330"/>
      <c r="D288" s="290">
        <v>2212</v>
      </c>
      <c r="E288" s="331">
        <v>5169</v>
      </c>
      <c r="F288" s="249" t="s">
        <v>70</v>
      </c>
      <c r="G288" s="5">
        <v>0</v>
      </c>
      <c r="H288" s="5">
        <v>9.892</v>
      </c>
      <c r="I288" s="5"/>
      <c r="J288" s="5">
        <f>H288+I288</f>
        <v>9.892</v>
      </c>
    </row>
    <row r="289" spans="1:10" ht="13.5" hidden="1" thickBot="1">
      <c r="A289" s="377"/>
      <c r="B289" s="355"/>
      <c r="C289" s="356" t="s">
        <v>203</v>
      </c>
      <c r="D289" s="290">
        <v>2212</v>
      </c>
      <c r="E289" s="331">
        <v>5169</v>
      </c>
      <c r="F289" s="249" t="s">
        <v>70</v>
      </c>
      <c r="G289" s="357">
        <v>0</v>
      </c>
      <c r="H289" s="2">
        <v>56.053</v>
      </c>
      <c r="I289" s="2"/>
      <c r="J289" s="5">
        <f>H289+I289</f>
        <v>56.053</v>
      </c>
    </row>
    <row r="290" spans="1:10" ht="12.75" hidden="1">
      <c r="A290" s="377"/>
      <c r="B290" s="314" t="s">
        <v>5</v>
      </c>
      <c r="C290" s="292" t="s">
        <v>367</v>
      </c>
      <c r="D290" s="297" t="s">
        <v>3</v>
      </c>
      <c r="E290" s="297" t="s">
        <v>3</v>
      </c>
      <c r="F290" s="328" t="s">
        <v>368</v>
      </c>
      <c r="G290" s="276">
        <f>SUM(G291:G292)</f>
        <v>0</v>
      </c>
      <c r="H290" s="316">
        <f>SUM(H291:H292)</f>
        <v>59.894999999999996</v>
      </c>
      <c r="I290" s="276">
        <f>SUM(I291:I292)</f>
        <v>0</v>
      </c>
      <c r="J290" s="276">
        <f>SUM(J291:J292)</f>
        <v>59.894999999999996</v>
      </c>
    </row>
    <row r="291" spans="1:10" ht="12.75" hidden="1">
      <c r="A291" s="377"/>
      <c r="B291" s="329"/>
      <c r="C291" s="330"/>
      <c r="D291" s="290">
        <v>2212</v>
      </c>
      <c r="E291" s="331">
        <v>5169</v>
      </c>
      <c r="F291" s="249" t="s">
        <v>70</v>
      </c>
      <c r="G291" s="5">
        <v>0</v>
      </c>
      <c r="H291" s="5">
        <v>8.9845</v>
      </c>
      <c r="I291" s="5"/>
      <c r="J291" s="5">
        <f>H291+I291</f>
        <v>8.9845</v>
      </c>
    </row>
    <row r="292" spans="1:10" ht="13.5" hidden="1" thickBot="1">
      <c r="A292" s="377"/>
      <c r="B292" s="355"/>
      <c r="C292" s="324" t="s">
        <v>203</v>
      </c>
      <c r="D292" s="294">
        <v>2212</v>
      </c>
      <c r="E292" s="334">
        <v>5169</v>
      </c>
      <c r="F292" s="358" t="s">
        <v>70</v>
      </c>
      <c r="G292" s="3">
        <v>0</v>
      </c>
      <c r="H292" s="2">
        <v>50.9105</v>
      </c>
      <c r="I292" s="2"/>
      <c r="J292" s="2">
        <f>H292+I292</f>
        <v>50.9105</v>
      </c>
    </row>
    <row r="293" spans="1:10" ht="12.75" hidden="1">
      <c r="A293" s="377"/>
      <c r="B293" s="327" t="s">
        <v>27</v>
      </c>
      <c r="C293" s="292" t="s">
        <v>369</v>
      </c>
      <c r="D293" s="297" t="s">
        <v>3</v>
      </c>
      <c r="E293" s="297" t="s">
        <v>3</v>
      </c>
      <c r="F293" s="328" t="s">
        <v>370</v>
      </c>
      <c r="G293" s="276">
        <f>SUM(G294:G297)</f>
        <v>0</v>
      </c>
      <c r="H293" s="276">
        <f>SUM(H294:H297)</f>
        <v>4186.811</v>
      </c>
      <c r="I293" s="276">
        <f>SUM(I294:I297)</f>
        <v>0</v>
      </c>
      <c r="J293" s="276">
        <f>SUM(J294:J297)</f>
        <v>4186.811</v>
      </c>
    </row>
    <row r="294" spans="1:10" ht="12.75" hidden="1">
      <c r="A294" s="377"/>
      <c r="B294" s="329"/>
      <c r="C294" s="330"/>
      <c r="D294" s="290">
        <v>2212</v>
      </c>
      <c r="E294" s="331">
        <v>5169</v>
      </c>
      <c r="F294" s="249" t="s">
        <v>70</v>
      </c>
      <c r="G294" s="5">
        <v>0</v>
      </c>
      <c r="H294" s="5">
        <v>0</v>
      </c>
      <c r="I294" s="103"/>
      <c r="J294" s="5">
        <f>H294+I294</f>
        <v>0</v>
      </c>
    </row>
    <row r="295" spans="1:10" ht="12.75" hidden="1">
      <c r="A295" s="377"/>
      <c r="B295" s="329"/>
      <c r="C295" s="332" t="s">
        <v>203</v>
      </c>
      <c r="D295" s="290">
        <v>2212</v>
      </c>
      <c r="E295" s="331">
        <v>5169</v>
      </c>
      <c r="F295" s="249" t="s">
        <v>70</v>
      </c>
      <c r="G295" s="5">
        <v>0</v>
      </c>
      <c r="H295" s="5">
        <v>0</v>
      </c>
      <c r="I295" s="103"/>
      <c r="J295" s="5">
        <f>H295+I295</f>
        <v>0</v>
      </c>
    </row>
    <row r="296" spans="1:10" ht="12.75" hidden="1">
      <c r="A296" s="377"/>
      <c r="B296" s="329"/>
      <c r="C296" s="330"/>
      <c r="D296" s="290">
        <v>2212</v>
      </c>
      <c r="E296" s="331">
        <v>5171</v>
      </c>
      <c r="F296" s="333" t="s">
        <v>206</v>
      </c>
      <c r="G296" s="5">
        <v>0</v>
      </c>
      <c r="H296" s="5">
        <f>4186.811*0.15-511.6785+0.00035</f>
        <v>116.34349999999992</v>
      </c>
      <c r="I296" s="5"/>
      <c r="J296" s="5">
        <f>H296+I296</f>
        <v>116.34349999999992</v>
      </c>
    </row>
    <row r="297" spans="1:10" ht="13.5" hidden="1" thickBot="1">
      <c r="A297" s="378"/>
      <c r="B297" s="323"/>
      <c r="C297" s="324" t="s">
        <v>203</v>
      </c>
      <c r="D297" s="294">
        <v>2212</v>
      </c>
      <c r="E297" s="334">
        <v>5171</v>
      </c>
      <c r="F297" s="335" t="s">
        <v>206</v>
      </c>
      <c r="G297" s="3">
        <v>0</v>
      </c>
      <c r="H297" s="2">
        <f>4186.811*0.85+511.6785-0.00035</f>
        <v>4070.4674999999997</v>
      </c>
      <c r="I297" s="2"/>
      <c r="J297" s="2">
        <f>H297+I297</f>
        <v>4070.4674999999997</v>
      </c>
    </row>
  </sheetData>
  <sheetProtection/>
  <mergeCells count="12"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A297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96"/>
  <sheetViews>
    <sheetView tabSelected="1" zoomScalePageLayoutView="0" workbookViewId="0" topLeftCell="A52">
      <selection activeCell="B59" sqref="B59:K59"/>
    </sheetView>
  </sheetViews>
  <sheetFormatPr defaultColWidth="9.140625" defaultRowHeight="12.75"/>
  <cols>
    <col min="1" max="2" width="3.00390625" style="15" customWidth="1"/>
    <col min="3" max="3" width="9.140625" style="15" customWidth="1"/>
    <col min="4" max="4" width="4.28125" style="15" customWidth="1"/>
    <col min="5" max="5" width="5.28125" style="15" customWidth="1"/>
    <col min="6" max="6" width="7.8515625" style="15" bestFit="1" customWidth="1"/>
    <col min="7" max="7" width="42.140625" style="15" customWidth="1"/>
    <col min="8" max="8" width="8.140625" style="15" customWidth="1"/>
    <col min="9" max="9" width="8.7109375" style="15" customWidth="1"/>
    <col min="10" max="10" width="9.00390625" style="15" customWidth="1"/>
    <col min="11" max="11" width="9.421875" style="15" customWidth="1"/>
    <col min="12" max="16384" width="9.140625" style="15" customWidth="1"/>
  </cols>
  <sheetData>
    <row r="1" spans="1:11" s="111" customFormat="1" ht="17.25">
      <c r="A1" s="394" t="s">
        <v>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s="18" customFormat="1" ht="12.75">
      <c r="A2" s="7"/>
      <c r="B2" s="8"/>
      <c r="C2" s="9"/>
      <c r="D2" s="8"/>
      <c r="E2" s="8"/>
      <c r="F2" s="10"/>
      <c r="G2" s="11"/>
      <c r="H2" s="12"/>
      <c r="I2" s="12"/>
      <c r="J2" s="12"/>
      <c r="K2" s="112"/>
    </row>
    <row r="3" spans="1:11" s="18" customFormat="1" ht="15.75" customHeight="1">
      <c r="A3" s="380" t="s">
        <v>73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3.5" thickBot="1">
      <c r="A4" s="13"/>
      <c r="B4" s="13"/>
      <c r="C4" s="13"/>
      <c r="D4" s="13"/>
      <c r="E4" s="13"/>
      <c r="F4" s="13"/>
      <c r="G4" s="13"/>
      <c r="H4" s="13"/>
      <c r="I4" s="14"/>
      <c r="K4" s="14" t="s">
        <v>67</v>
      </c>
    </row>
    <row r="5" spans="1:11" ht="12.75" customHeight="1" thickBot="1">
      <c r="A5" s="401" t="s">
        <v>69</v>
      </c>
      <c r="B5" s="403" t="s">
        <v>4</v>
      </c>
      <c r="C5" s="405" t="s">
        <v>6</v>
      </c>
      <c r="D5" s="405" t="s">
        <v>7</v>
      </c>
      <c r="E5" s="405" t="s">
        <v>8</v>
      </c>
      <c r="F5" s="410" t="s">
        <v>68</v>
      </c>
      <c r="G5" s="395" t="s">
        <v>74</v>
      </c>
      <c r="H5" s="399" t="s">
        <v>115</v>
      </c>
      <c r="I5" s="395" t="s">
        <v>116</v>
      </c>
      <c r="J5" s="397" t="s">
        <v>162</v>
      </c>
      <c r="K5" s="398"/>
    </row>
    <row r="6" spans="1:11" ht="12.75" customHeight="1" thickBot="1">
      <c r="A6" s="402"/>
      <c r="B6" s="404"/>
      <c r="C6" s="406"/>
      <c r="D6" s="406"/>
      <c r="E6" s="406"/>
      <c r="F6" s="411"/>
      <c r="G6" s="396"/>
      <c r="H6" s="400"/>
      <c r="I6" s="396"/>
      <c r="J6" s="16" t="s">
        <v>26</v>
      </c>
      <c r="K6" s="17" t="s">
        <v>117</v>
      </c>
    </row>
    <row r="7" spans="1:11" s="18" customFormat="1" ht="12.75" customHeight="1" thickBot="1">
      <c r="A7" s="407" t="s">
        <v>60</v>
      </c>
      <c r="B7" s="34" t="s">
        <v>5</v>
      </c>
      <c r="C7" s="35" t="s">
        <v>6</v>
      </c>
      <c r="D7" s="35" t="s">
        <v>7</v>
      </c>
      <c r="E7" s="35" t="s">
        <v>8</v>
      </c>
      <c r="F7" s="36"/>
      <c r="G7" s="37" t="s">
        <v>75</v>
      </c>
      <c r="H7" s="1">
        <f>H8+H84</f>
        <v>16362</v>
      </c>
      <c r="I7" s="1">
        <f>I8+I84</f>
        <v>193333.08000000002</v>
      </c>
      <c r="J7" s="1">
        <f>J8+J84</f>
        <v>269.94</v>
      </c>
      <c r="K7" s="1">
        <f>K8+K84</f>
        <v>193603.02000000002</v>
      </c>
    </row>
    <row r="8" spans="1:11" ht="12.75" customHeight="1" thickBot="1">
      <c r="A8" s="408"/>
      <c r="B8" s="38" t="s">
        <v>5</v>
      </c>
      <c r="C8" s="39" t="s">
        <v>3</v>
      </c>
      <c r="D8" s="40" t="s">
        <v>3</v>
      </c>
      <c r="E8" s="41" t="s">
        <v>3</v>
      </c>
      <c r="F8" s="42"/>
      <c r="G8" s="19" t="s">
        <v>76</v>
      </c>
      <c r="H8" s="43">
        <f>H9+H14+H19+H22+H31+H41+H43+H47+H51+H54+H57+H60+H63+H66+H69+H72+H75+H78+H80+H82</f>
        <v>16017</v>
      </c>
      <c r="I8" s="43">
        <f>I9+I14+I19+I22+I31+I41+I43+I47+I51+I54+I57+I60+I63+I66+I69+I72+I75+I78+I80+I82</f>
        <v>189788.08000000002</v>
      </c>
      <c r="J8" s="43">
        <f>J9+J14+J19+J22+J31+J41+J43+J47+J51+J54+J57+J60+J63+J66+J69+J72+J75+J78+J80+J82</f>
        <v>269.94</v>
      </c>
      <c r="K8" s="110">
        <f>K9+K14+K19+K22+K31+K41+K43+K47+K51+K54+K57+K60+K63+K66+K69+K72+K75+K78+K80+K82</f>
        <v>190058.02000000002</v>
      </c>
    </row>
    <row r="9" spans="1:11" ht="12.75" customHeight="1">
      <c r="A9" s="408"/>
      <c r="B9" s="45" t="s">
        <v>5</v>
      </c>
      <c r="C9" s="46" t="s">
        <v>146</v>
      </c>
      <c r="D9" s="47"/>
      <c r="E9" s="48" t="s">
        <v>3</v>
      </c>
      <c r="F9" s="49"/>
      <c r="G9" s="20" t="s">
        <v>147</v>
      </c>
      <c r="H9" s="50">
        <f>SUM(H10:H13)</f>
        <v>0</v>
      </c>
      <c r="I9" s="68">
        <f>SUM(I10:I13)</f>
        <v>3158</v>
      </c>
      <c r="J9" s="68">
        <f>SUM(J10:J13)</f>
        <v>0</v>
      </c>
      <c r="K9" s="50">
        <f>SUM(K10:K13)</f>
        <v>3158</v>
      </c>
    </row>
    <row r="10" spans="1:11" ht="12.75" customHeight="1">
      <c r="A10" s="408"/>
      <c r="B10" s="51"/>
      <c r="C10" s="56"/>
      <c r="D10" s="52">
        <v>2212</v>
      </c>
      <c r="E10" s="53">
        <v>6121</v>
      </c>
      <c r="F10" s="54">
        <v>38100000</v>
      </c>
      <c r="G10" s="81" t="s">
        <v>121</v>
      </c>
      <c r="H10" s="5">
        <v>0</v>
      </c>
      <c r="I10" s="251">
        <v>237</v>
      </c>
      <c r="J10" s="72"/>
      <c r="K10" s="22">
        <f>I10+J10</f>
        <v>237</v>
      </c>
    </row>
    <row r="11" spans="1:11" ht="12.75" customHeight="1">
      <c r="A11" s="408"/>
      <c r="B11" s="55"/>
      <c r="C11" s="56"/>
      <c r="D11" s="52">
        <v>2212</v>
      </c>
      <c r="E11" s="53">
        <v>6121</v>
      </c>
      <c r="F11" s="57" t="s">
        <v>148</v>
      </c>
      <c r="G11" s="81" t="s">
        <v>121</v>
      </c>
      <c r="H11" s="5">
        <v>0</v>
      </c>
      <c r="I11" s="251">
        <v>236</v>
      </c>
      <c r="J11" s="72"/>
      <c r="K11" s="22">
        <f>I11+J11</f>
        <v>236</v>
      </c>
    </row>
    <row r="12" spans="1:11" ht="12.75" customHeight="1">
      <c r="A12" s="408"/>
      <c r="B12" s="55"/>
      <c r="C12" s="56"/>
      <c r="D12" s="52">
        <v>2212</v>
      </c>
      <c r="E12" s="53">
        <v>6121</v>
      </c>
      <c r="F12" s="57" t="s">
        <v>77</v>
      </c>
      <c r="G12" s="81" t="s">
        <v>121</v>
      </c>
      <c r="H12" s="5">
        <v>0</v>
      </c>
      <c r="I12" s="251">
        <v>2680</v>
      </c>
      <c r="J12" s="72"/>
      <c r="K12" s="22">
        <f>I12+J12</f>
        <v>2680</v>
      </c>
    </row>
    <row r="13" spans="1:11" ht="12.75" customHeight="1" thickBot="1">
      <c r="A13" s="408"/>
      <c r="B13" s="241"/>
      <c r="C13" s="62"/>
      <c r="D13" s="63">
        <v>6310</v>
      </c>
      <c r="E13" s="64">
        <v>5163</v>
      </c>
      <c r="F13" s="65"/>
      <c r="G13" s="242" t="s">
        <v>78</v>
      </c>
      <c r="H13" s="2">
        <v>0</v>
      </c>
      <c r="I13" s="69">
        <v>5</v>
      </c>
      <c r="J13" s="2"/>
      <c r="K13" s="22">
        <f>I13+J13</f>
        <v>5</v>
      </c>
    </row>
    <row r="14" spans="1:11" ht="12.75" customHeight="1">
      <c r="A14" s="408"/>
      <c r="B14" s="45" t="s">
        <v>5</v>
      </c>
      <c r="C14" s="46" t="s">
        <v>149</v>
      </c>
      <c r="D14" s="47"/>
      <c r="E14" s="48" t="s">
        <v>3</v>
      </c>
      <c r="F14" s="49"/>
      <c r="G14" s="20" t="s">
        <v>150</v>
      </c>
      <c r="H14" s="68">
        <f>SUM(H15:H18)</f>
        <v>0</v>
      </c>
      <c r="I14" s="68">
        <f>SUM(I15:I18)</f>
        <v>90</v>
      </c>
      <c r="J14" s="68">
        <f>SUM(J15:J18)</f>
        <v>269.94</v>
      </c>
      <c r="K14" s="50">
        <f>SUM(K15:K18)</f>
        <v>359.94</v>
      </c>
    </row>
    <row r="15" spans="1:11" ht="12.75" customHeight="1">
      <c r="A15" s="408"/>
      <c r="B15" s="66"/>
      <c r="C15" s="223"/>
      <c r="D15" s="52">
        <v>6310</v>
      </c>
      <c r="E15" s="53">
        <v>5163</v>
      </c>
      <c r="F15" s="57"/>
      <c r="G15" s="24" t="s">
        <v>78</v>
      </c>
      <c r="H15" s="60">
        <v>0</v>
      </c>
      <c r="I15" s="252">
        <v>5</v>
      </c>
      <c r="J15" s="363"/>
      <c r="K15" s="22">
        <f>I15+J15</f>
        <v>5</v>
      </c>
    </row>
    <row r="16" spans="1:11" ht="12.75" customHeight="1">
      <c r="A16" s="408"/>
      <c r="B16" s="66"/>
      <c r="C16" s="71"/>
      <c r="D16" s="52">
        <v>6402</v>
      </c>
      <c r="E16" s="262">
        <v>5368</v>
      </c>
      <c r="F16" s="263"/>
      <c r="G16" s="24" t="s">
        <v>104</v>
      </c>
      <c r="H16" s="60">
        <v>0</v>
      </c>
      <c r="I16" s="264">
        <v>0</v>
      </c>
      <c r="J16" s="363">
        <v>50.499</v>
      </c>
      <c r="K16" s="22">
        <f>I16+J16</f>
        <v>50.499</v>
      </c>
    </row>
    <row r="17" spans="1:11" ht="12.75" customHeight="1">
      <c r="A17" s="408"/>
      <c r="B17" s="190"/>
      <c r="C17" s="244"/>
      <c r="D17" s="58">
        <v>6409</v>
      </c>
      <c r="E17" s="59">
        <v>5363</v>
      </c>
      <c r="F17" s="100"/>
      <c r="G17" s="361" t="s">
        <v>372</v>
      </c>
      <c r="H17" s="78">
        <v>0</v>
      </c>
      <c r="I17" s="253">
        <v>0</v>
      </c>
      <c r="J17" s="362">
        <v>219.441</v>
      </c>
      <c r="K17" s="22">
        <f>I17+J17</f>
        <v>219.441</v>
      </c>
    </row>
    <row r="18" spans="1:11" ht="12.75" customHeight="1" thickBot="1">
      <c r="A18" s="408"/>
      <c r="B18" s="258"/>
      <c r="C18" s="259" t="s">
        <v>151</v>
      </c>
      <c r="D18" s="233">
        <v>2212</v>
      </c>
      <c r="E18" s="234">
        <v>6351</v>
      </c>
      <c r="F18" s="260" t="s">
        <v>79</v>
      </c>
      <c r="G18" s="261" t="s">
        <v>152</v>
      </c>
      <c r="H18" s="73">
        <v>0</v>
      </c>
      <c r="I18" s="78">
        <v>85</v>
      </c>
      <c r="J18" s="103"/>
      <c r="K18" s="29">
        <f>I18+J18</f>
        <v>85</v>
      </c>
    </row>
    <row r="19" spans="1:11" ht="12.75" customHeight="1">
      <c r="A19" s="408"/>
      <c r="B19" s="45" t="s">
        <v>5</v>
      </c>
      <c r="C19" s="46" t="s">
        <v>80</v>
      </c>
      <c r="D19" s="47"/>
      <c r="E19" s="48" t="s">
        <v>3</v>
      </c>
      <c r="F19" s="49"/>
      <c r="G19" s="20" t="s">
        <v>81</v>
      </c>
      <c r="H19" s="68">
        <f>SUM(H20:H21)</f>
        <v>0</v>
      </c>
      <c r="I19" s="68">
        <f>SUM(I20:I21)</f>
        <v>288.81</v>
      </c>
      <c r="J19" s="68">
        <f>SUM(J20:J21)</f>
        <v>0</v>
      </c>
      <c r="K19" s="50">
        <f>SUM(K20:K21)</f>
        <v>288.81</v>
      </c>
    </row>
    <row r="20" spans="1:11" ht="12.75" customHeight="1">
      <c r="A20" s="408"/>
      <c r="B20" s="66"/>
      <c r="C20" s="56"/>
      <c r="D20" s="52">
        <v>6310</v>
      </c>
      <c r="E20" s="53">
        <v>5163</v>
      </c>
      <c r="F20" s="57"/>
      <c r="G20" s="24" t="s">
        <v>78</v>
      </c>
      <c r="H20" s="60">
        <v>0</v>
      </c>
      <c r="I20" s="60">
        <v>5</v>
      </c>
      <c r="J20" s="5"/>
      <c r="K20" s="22">
        <f>I20+J20</f>
        <v>5</v>
      </c>
    </row>
    <row r="21" spans="1:11" ht="12.75" customHeight="1" thickBot="1">
      <c r="A21" s="408"/>
      <c r="B21" s="243"/>
      <c r="C21" s="244"/>
      <c r="D21" s="58">
        <v>6402</v>
      </c>
      <c r="E21" s="187">
        <v>5368</v>
      </c>
      <c r="F21" s="188"/>
      <c r="G21" s="21" t="s">
        <v>104</v>
      </c>
      <c r="H21" s="69">
        <v>0</v>
      </c>
      <c r="I21" s="253">
        <v>283.81</v>
      </c>
      <c r="J21" s="245"/>
      <c r="K21" s="22">
        <f>I21+J21</f>
        <v>283.81</v>
      </c>
    </row>
    <row r="22" spans="1:11" ht="12.75" customHeight="1">
      <c r="A22" s="408"/>
      <c r="B22" s="45" t="s">
        <v>5</v>
      </c>
      <c r="C22" s="46" t="s">
        <v>153</v>
      </c>
      <c r="D22" s="47"/>
      <c r="E22" s="48" t="s">
        <v>3</v>
      </c>
      <c r="F22" s="49"/>
      <c r="G22" s="20" t="s">
        <v>154</v>
      </c>
      <c r="H22" s="50">
        <f>SUM(H23:H30)</f>
        <v>0</v>
      </c>
      <c r="I22" s="68">
        <f>SUM(I23:I30)</f>
        <v>36760</v>
      </c>
      <c r="J22" s="68">
        <f>SUM(J23:J30)</f>
        <v>0</v>
      </c>
      <c r="K22" s="50">
        <f>SUM(K23:K30)</f>
        <v>36760</v>
      </c>
    </row>
    <row r="23" spans="1:11" ht="12.75" customHeight="1">
      <c r="A23" s="408"/>
      <c r="B23" s="51"/>
      <c r="C23" s="56"/>
      <c r="D23" s="52">
        <v>2212</v>
      </c>
      <c r="E23" s="53">
        <v>6121</v>
      </c>
      <c r="F23" s="54">
        <v>38100000</v>
      </c>
      <c r="G23" s="81" t="s">
        <v>121</v>
      </c>
      <c r="H23" s="5">
        <v>0</v>
      </c>
      <c r="I23" s="254">
        <v>2752</v>
      </c>
      <c r="J23" s="256"/>
      <c r="K23" s="22">
        <f aca="true" t="shared" si="0" ref="K23:K30">I23+J23</f>
        <v>2752</v>
      </c>
    </row>
    <row r="24" spans="1:11" ht="12.75" customHeight="1">
      <c r="A24" s="408"/>
      <c r="B24" s="55"/>
      <c r="C24" s="56"/>
      <c r="D24" s="52">
        <v>2212</v>
      </c>
      <c r="E24" s="53">
        <v>6121</v>
      </c>
      <c r="F24" s="57" t="s">
        <v>148</v>
      </c>
      <c r="G24" s="81" t="s">
        <v>121</v>
      </c>
      <c r="H24" s="5">
        <v>0</v>
      </c>
      <c r="I24" s="254">
        <v>2752</v>
      </c>
      <c r="J24" s="256"/>
      <c r="K24" s="22">
        <f t="shared" si="0"/>
        <v>2752</v>
      </c>
    </row>
    <row r="25" spans="1:11" ht="12.75" customHeight="1">
      <c r="A25" s="408"/>
      <c r="B25" s="55"/>
      <c r="C25" s="56"/>
      <c r="D25" s="52">
        <v>2212</v>
      </c>
      <c r="E25" s="53">
        <v>6121</v>
      </c>
      <c r="F25" s="57" t="s">
        <v>77</v>
      </c>
      <c r="G25" s="81" t="s">
        <v>121</v>
      </c>
      <c r="H25" s="5">
        <v>0</v>
      </c>
      <c r="I25" s="254">
        <v>31191</v>
      </c>
      <c r="J25" s="256"/>
      <c r="K25" s="22">
        <f t="shared" si="0"/>
        <v>31191</v>
      </c>
    </row>
    <row r="26" spans="1:11" ht="12.75" customHeight="1">
      <c r="A26" s="408"/>
      <c r="B26" s="55"/>
      <c r="C26" s="56"/>
      <c r="D26" s="58">
        <v>2212</v>
      </c>
      <c r="E26" s="59">
        <v>5139</v>
      </c>
      <c r="F26" s="246">
        <v>38100000</v>
      </c>
      <c r="G26" s="247" t="s">
        <v>155</v>
      </c>
      <c r="H26" s="60">
        <v>0</v>
      </c>
      <c r="I26" s="255">
        <v>1.5</v>
      </c>
      <c r="J26" s="72"/>
      <c r="K26" s="22">
        <f t="shared" si="0"/>
        <v>1.5</v>
      </c>
    </row>
    <row r="27" spans="1:11" ht="12.75" customHeight="1">
      <c r="A27" s="408"/>
      <c r="B27" s="55"/>
      <c r="C27" s="56"/>
      <c r="D27" s="52">
        <v>2212</v>
      </c>
      <c r="E27" s="59">
        <v>5139</v>
      </c>
      <c r="F27" s="248">
        <v>38585005</v>
      </c>
      <c r="G27" s="247" t="s">
        <v>155</v>
      </c>
      <c r="H27" s="60">
        <v>0</v>
      </c>
      <c r="I27" s="255">
        <f>10*0.85</f>
        <v>8.5</v>
      </c>
      <c r="J27" s="72"/>
      <c r="K27" s="22">
        <f t="shared" si="0"/>
        <v>8.5</v>
      </c>
    </row>
    <row r="28" spans="1:11" ht="12.75" customHeight="1">
      <c r="A28" s="408"/>
      <c r="B28" s="55"/>
      <c r="C28" s="56"/>
      <c r="D28" s="52">
        <v>2212</v>
      </c>
      <c r="E28" s="59">
        <v>5169</v>
      </c>
      <c r="F28" s="54">
        <v>38100000</v>
      </c>
      <c r="G28" s="249" t="s">
        <v>70</v>
      </c>
      <c r="H28" s="60">
        <v>0</v>
      </c>
      <c r="I28" s="255">
        <v>7.5</v>
      </c>
      <c r="J28" s="72"/>
      <c r="K28" s="22">
        <f t="shared" si="0"/>
        <v>7.5</v>
      </c>
    </row>
    <row r="29" spans="1:11" ht="12.75" customHeight="1">
      <c r="A29" s="408"/>
      <c r="B29" s="66"/>
      <c r="C29" s="223"/>
      <c r="D29" s="52">
        <v>2212</v>
      </c>
      <c r="E29" s="53">
        <v>5169</v>
      </c>
      <c r="F29" s="250">
        <v>38585005</v>
      </c>
      <c r="G29" s="249" t="s">
        <v>70</v>
      </c>
      <c r="H29" s="60">
        <v>0</v>
      </c>
      <c r="I29" s="255">
        <f>50*0.85</f>
        <v>42.5</v>
      </c>
      <c r="J29" s="72"/>
      <c r="K29" s="22">
        <f t="shared" si="0"/>
        <v>42.5</v>
      </c>
    </row>
    <row r="30" spans="1:11" ht="12.75" customHeight="1" thickBot="1">
      <c r="A30" s="408"/>
      <c r="B30" s="66"/>
      <c r="C30" s="71"/>
      <c r="D30" s="52">
        <v>6310</v>
      </c>
      <c r="E30" s="53">
        <v>5163</v>
      </c>
      <c r="F30" s="57"/>
      <c r="G30" s="24" t="s">
        <v>78</v>
      </c>
      <c r="H30" s="5">
        <v>0</v>
      </c>
      <c r="I30" s="60">
        <v>5</v>
      </c>
      <c r="J30" s="2"/>
      <c r="K30" s="22">
        <f t="shared" si="0"/>
        <v>5</v>
      </c>
    </row>
    <row r="31" spans="1:11" ht="12.75" customHeight="1">
      <c r="A31" s="408"/>
      <c r="B31" s="45" t="s">
        <v>5</v>
      </c>
      <c r="C31" s="46" t="s">
        <v>156</v>
      </c>
      <c r="D31" s="47"/>
      <c r="E31" s="48" t="s">
        <v>3</v>
      </c>
      <c r="F31" s="49"/>
      <c r="G31" s="20" t="s">
        <v>157</v>
      </c>
      <c r="H31" s="68">
        <f>SUM(H32:H40)</f>
        <v>0</v>
      </c>
      <c r="I31" s="68">
        <f>SUM(I32:I40)</f>
        <v>35730</v>
      </c>
      <c r="J31" s="68">
        <f>SUM(J32:J40)</f>
        <v>0</v>
      </c>
      <c r="K31" s="50">
        <f>SUM(K32:K40)</f>
        <v>35730</v>
      </c>
    </row>
    <row r="32" spans="1:11" ht="12.75" customHeight="1">
      <c r="A32" s="408"/>
      <c r="B32" s="51"/>
      <c r="C32" s="56"/>
      <c r="D32" s="52">
        <v>2212</v>
      </c>
      <c r="E32" s="53">
        <v>6121</v>
      </c>
      <c r="F32" s="54">
        <v>38100000</v>
      </c>
      <c r="G32" s="81" t="s">
        <v>121</v>
      </c>
      <c r="H32" s="60">
        <v>0</v>
      </c>
      <c r="I32" s="72">
        <v>2675</v>
      </c>
      <c r="J32" s="60"/>
      <c r="K32" s="22">
        <f aca="true" t="shared" si="1" ref="K32:K40">I32+J32</f>
        <v>2675</v>
      </c>
    </row>
    <row r="33" spans="1:11" ht="12.75" customHeight="1">
      <c r="A33" s="408"/>
      <c r="B33" s="55"/>
      <c r="C33" s="56"/>
      <c r="D33" s="52">
        <v>2212</v>
      </c>
      <c r="E33" s="53">
        <v>6121</v>
      </c>
      <c r="F33" s="57" t="s">
        <v>148</v>
      </c>
      <c r="G33" s="81" t="s">
        <v>121</v>
      </c>
      <c r="H33" s="60">
        <v>0</v>
      </c>
      <c r="I33" s="72">
        <f>2675-753.16</f>
        <v>1921.8400000000001</v>
      </c>
      <c r="J33" s="60"/>
      <c r="K33" s="22">
        <f t="shared" si="1"/>
        <v>1921.8400000000001</v>
      </c>
    </row>
    <row r="34" spans="1:11" ht="12.75" customHeight="1">
      <c r="A34" s="408"/>
      <c r="B34" s="55"/>
      <c r="C34" s="56"/>
      <c r="D34" s="52">
        <v>2212</v>
      </c>
      <c r="E34" s="53">
        <v>6121</v>
      </c>
      <c r="F34" s="57" t="s">
        <v>77</v>
      </c>
      <c r="G34" s="81" t="s">
        <v>121</v>
      </c>
      <c r="H34" s="60">
        <v>0</v>
      </c>
      <c r="I34" s="72">
        <f>30315-8535.76</f>
        <v>21779.239999999998</v>
      </c>
      <c r="J34" s="60"/>
      <c r="K34" s="22">
        <f t="shared" si="1"/>
        <v>21779.239999999998</v>
      </c>
    </row>
    <row r="35" spans="1:11" ht="12.75" customHeight="1">
      <c r="A35" s="408"/>
      <c r="B35" s="55"/>
      <c r="C35" s="56"/>
      <c r="D35" s="58">
        <v>2212</v>
      </c>
      <c r="E35" s="59">
        <v>5139</v>
      </c>
      <c r="F35" s="246">
        <v>38100000</v>
      </c>
      <c r="G35" s="247" t="s">
        <v>155</v>
      </c>
      <c r="H35" s="60">
        <v>0</v>
      </c>
      <c r="I35" s="72">
        <v>1.5</v>
      </c>
      <c r="J35" s="60"/>
      <c r="K35" s="22">
        <f t="shared" si="1"/>
        <v>1.5</v>
      </c>
    </row>
    <row r="36" spans="1:11" ht="12.75" customHeight="1">
      <c r="A36" s="408"/>
      <c r="B36" s="55"/>
      <c r="C36" s="56"/>
      <c r="D36" s="52">
        <v>2212</v>
      </c>
      <c r="E36" s="59">
        <v>5139</v>
      </c>
      <c r="F36" s="248">
        <v>38585005</v>
      </c>
      <c r="G36" s="247" t="s">
        <v>155</v>
      </c>
      <c r="H36" s="60">
        <v>0</v>
      </c>
      <c r="I36" s="72">
        <f>10*0.85</f>
        <v>8.5</v>
      </c>
      <c r="J36" s="60"/>
      <c r="K36" s="22">
        <f t="shared" si="1"/>
        <v>8.5</v>
      </c>
    </row>
    <row r="37" spans="1:11" ht="12.75" customHeight="1">
      <c r="A37" s="408"/>
      <c r="B37" s="55"/>
      <c r="C37" s="56"/>
      <c r="D37" s="52">
        <v>2212</v>
      </c>
      <c r="E37" s="59">
        <v>5169</v>
      </c>
      <c r="F37" s="54">
        <v>38100000</v>
      </c>
      <c r="G37" s="249" t="s">
        <v>70</v>
      </c>
      <c r="H37" s="60">
        <v>0</v>
      </c>
      <c r="I37" s="72">
        <v>7.5</v>
      </c>
      <c r="J37" s="60"/>
      <c r="K37" s="22">
        <f t="shared" si="1"/>
        <v>7.5</v>
      </c>
    </row>
    <row r="38" spans="1:11" ht="12.75" customHeight="1">
      <c r="A38" s="408"/>
      <c r="B38" s="55"/>
      <c r="C38" s="56"/>
      <c r="D38" s="52">
        <v>2212</v>
      </c>
      <c r="E38" s="59">
        <v>5169</v>
      </c>
      <c r="F38" s="248">
        <v>38585005</v>
      </c>
      <c r="G38" s="249" t="s">
        <v>70</v>
      </c>
      <c r="H38" s="60">
        <v>0</v>
      </c>
      <c r="I38" s="72">
        <f>50*0.85</f>
        <v>42.5</v>
      </c>
      <c r="J38" s="60"/>
      <c r="K38" s="22">
        <f t="shared" si="1"/>
        <v>42.5</v>
      </c>
    </row>
    <row r="39" spans="1:11" ht="12.75" customHeight="1">
      <c r="A39" s="408"/>
      <c r="B39" s="66"/>
      <c r="C39" s="71"/>
      <c r="D39" s="52">
        <v>6310</v>
      </c>
      <c r="E39" s="53">
        <v>5163</v>
      </c>
      <c r="F39" s="57"/>
      <c r="G39" s="24" t="s">
        <v>78</v>
      </c>
      <c r="H39" s="60">
        <v>0</v>
      </c>
      <c r="I39" s="5">
        <v>5</v>
      </c>
      <c r="J39" s="60"/>
      <c r="K39" s="22">
        <f t="shared" si="1"/>
        <v>5</v>
      </c>
    </row>
    <row r="40" spans="1:11" ht="12.75" customHeight="1" thickBot="1">
      <c r="A40" s="408"/>
      <c r="B40" s="243"/>
      <c r="C40" s="244"/>
      <c r="D40" s="58">
        <v>6402</v>
      </c>
      <c r="E40" s="187">
        <v>5368</v>
      </c>
      <c r="F40" s="188"/>
      <c r="G40" s="21" t="s">
        <v>104</v>
      </c>
      <c r="H40" s="73">
        <v>0</v>
      </c>
      <c r="I40" s="257">
        <v>9288.92</v>
      </c>
      <c r="J40" s="73"/>
      <c r="K40" s="22">
        <f t="shared" si="1"/>
        <v>9288.92</v>
      </c>
    </row>
    <row r="41" spans="1:11" ht="12.75" customHeight="1">
      <c r="A41" s="408"/>
      <c r="B41" s="45" t="s">
        <v>5</v>
      </c>
      <c r="C41" s="46" t="s">
        <v>82</v>
      </c>
      <c r="D41" s="47"/>
      <c r="E41" s="48" t="s">
        <v>3</v>
      </c>
      <c r="F41" s="49"/>
      <c r="G41" s="20" t="s">
        <v>83</v>
      </c>
      <c r="H41" s="68">
        <f>SUM(H42:H42)</f>
        <v>0</v>
      </c>
      <c r="I41" s="50">
        <f>SUM(I42:I42)</f>
        <v>181.7</v>
      </c>
      <c r="J41" s="50">
        <f>SUM(J42:J42)</f>
        <v>0</v>
      </c>
      <c r="K41" s="50">
        <f>SUM(K42:K42)</f>
        <v>181.7</v>
      </c>
    </row>
    <row r="42" spans="1:11" ht="12.75" customHeight="1" thickBot="1">
      <c r="A42" s="408"/>
      <c r="B42" s="241"/>
      <c r="C42" s="56"/>
      <c r="D42" s="58">
        <v>6402</v>
      </c>
      <c r="E42" s="187">
        <v>5368</v>
      </c>
      <c r="F42" s="188"/>
      <c r="G42" s="21" t="s">
        <v>104</v>
      </c>
      <c r="H42" s="69">
        <v>0</v>
      </c>
      <c r="I42" s="257">
        <v>181.7</v>
      </c>
      <c r="J42" s="69"/>
      <c r="K42" s="27">
        <f>I42+J42</f>
        <v>181.7</v>
      </c>
    </row>
    <row r="43" spans="1:11" ht="26.25" customHeight="1">
      <c r="A43" s="408"/>
      <c r="B43" s="45" t="s">
        <v>5</v>
      </c>
      <c r="C43" s="46" t="s">
        <v>84</v>
      </c>
      <c r="D43" s="47"/>
      <c r="E43" s="48" t="s">
        <v>3</v>
      </c>
      <c r="F43" s="49"/>
      <c r="G43" s="209" t="s">
        <v>85</v>
      </c>
      <c r="H43" s="68">
        <f>SUM(H44:H46)</f>
        <v>14521</v>
      </c>
      <c r="I43" s="50">
        <f>SUM(I44:I46)</f>
        <v>40256</v>
      </c>
      <c r="J43" s="68">
        <f>SUM(J44:J46)</f>
        <v>-6</v>
      </c>
      <c r="K43" s="50">
        <f>SUM(K44:K46)</f>
        <v>40250</v>
      </c>
    </row>
    <row r="44" spans="1:11" ht="12.75" customHeight="1">
      <c r="A44" s="408"/>
      <c r="B44" s="51"/>
      <c r="C44" s="56"/>
      <c r="D44" s="52">
        <v>2212</v>
      </c>
      <c r="E44" s="53">
        <v>6121</v>
      </c>
      <c r="F44" s="54">
        <v>38100000</v>
      </c>
      <c r="G44" s="24" t="s">
        <v>121</v>
      </c>
      <c r="H44" s="60">
        <v>2177</v>
      </c>
      <c r="I44" s="5">
        <f>2177+3860</f>
        <v>6037</v>
      </c>
      <c r="J44" s="113"/>
      <c r="K44" s="22">
        <f>I44+J44</f>
        <v>6037</v>
      </c>
    </row>
    <row r="45" spans="1:11" ht="12.75" customHeight="1">
      <c r="A45" s="408"/>
      <c r="B45" s="55"/>
      <c r="C45" s="56"/>
      <c r="D45" s="58">
        <v>2212</v>
      </c>
      <c r="E45" s="59">
        <v>6121</v>
      </c>
      <c r="F45" s="57" t="s">
        <v>77</v>
      </c>
      <c r="G45" s="24" t="s">
        <v>121</v>
      </c>
      <c r="H45" s="78">
        <v>12339</v>
      </c>
      <c r="I45" s="103">
        <f>12339+21870</f>
        <v>34209</v>
      </c>
      <c r="J45" s="72"/>
      <c r="K45" s="22">
        <f>I45+J45</f>
        <v>34209</v>
      </c>
    </row>
    <row r="46" spans="1:11" ht="12.75" customHeight="1" thickBot="1">
      <c r="A46" s="408"/>
      <c r="B46" s="66"/>
      <c r="C46" s="71"/>
      <c r="D46" s="52">
        <v>6310</v>
      </c>
      <c r="E46" s="53">
        <v>5163</v>
      </c>
      <c r="F46" s="100" t="s">
        <v>79</v>
      </c>
      <c r="G46" s="24" t="s">
        <v>78</v>
      </c>
      <c r="H46" s="69">
        <v>5</v>
      </c>
      <c r="I46" s="2">
        <f>5+5</f>
        <v>10</v>
      </c>
      <c r="J46" s="70">
        <v>-6</v>
      </c>
      <c r="K46" s="27">
        <f>I46+J46</f>
        <v>4</v>
      </c>
    </row>
    <row r="47" spans="1:11" ht="12.75" customHeight="1">
      <c r="A47" s="408"/>
      <c r="B47" s="74" t="s">
        <v>5</v>
      </c>
      <c r="C47" s="46" t="s">
        <v>158</v>
      </c>
      <c r="D47" s="47"/>
      <c r="E47" s="48" t="s">
        <v>3</v>
      </c>
      <c r="F47" s="49"/>
      <c r="G47" s="20" t="s">
        <v>159</v>
      </c>
      <c r="H47" s="68">
        <f>SUM(H48:H50)</f>
        <v>0</v>
      </c>
      <c r="I47" s="50">
        <f>SUM(I48:I50)</f>
        <v>32340</v>
      </c>
      <c r="J47" s="50">
        <f>SUM(J48:J50)</f>
        <v>0</v>
      </c>
      <c r="K47" s="50">
        <f>SUM(K48:K50)</f>
        <v>32340</v>
      </c>
    </row>
    <row r="48" spans="1:11" ht="12.75" customHeight="1">
      <c r="A48" s="408"/>
      <c r="B48" s="79"/>
      <c r="C48" s="56"/>
      <c r="D48" s="52">
        <v>2212</v>
      </c>
      <c r="E48" s="53">
        <v>6121</v>
      </c>
      <c r="F48" s="54">
        <v>38100000</v>
      </c>
      <c r="G48" s="81" t="s">
        <v>121</v>
      </c>
      <c r="H48" s="60">
        <v>0</v>
      </c>
      <c r="I48" s="5">
        <v>4850</v>
      </c>
      <c r="J48" s="191"/>
      <c r="K48" s="22">
        <f>I48+J48</f>
        <v>4850</v>
      </c>
    </row>
    <row r="49" spans="1:11" ht="12.75" customHeight="1">
      <c r="A49" s="408"/>
      <c r="B49" s="190"/>
      <c r="C49" s="56"/>
      <c r="D49" s="58">
        <v>2212</v>
      </c>
      <c r="E49" s="59">
        <v>6121</v>
      </c>
      <c r="F49" s="57" t="s">
        <v>77</v>
      </c>
      <c r="G49" s="81" t="s">
        <v>121</v>
      </c>
      <c r="H49" s="78">
        <v>0</v>
      </c>
      <c r="I49" s="103">
        <v>27485</v>
      </c>
      <c r="J49" s="191"/>
      <c r="K49" s="22">
        <f>I49+J49</f>
        <v>27485</v>
      </c>
    </row>
    <row r="50" spans="1:11" ht="12.75" customHeight="1" thickBot="1">
      <c r="A50" s="408"/>
      <c r="B50" s="75"/>
      <c r="C50" s="62"/>
      <c r="D50" s="63">
        <v>6310</v>
      </c>
      <c r="E50" s="64">
        <v>5163</v>
      </c>
      <c r="F50" s="65"/>
      <c r="G50" s="242" t="s">
        <v>78</v>
      </c>
      <c r="H50" s="69">
        <v>0</v>
      </c>
      <c r="I50" s="2">
        <v>5</v>
      </c>
      <c r="J50" s="191"/>
      <c r="K50" s="27">
        <f>I50+J50</f>
        <v>5</v>
      </c>
    </row>
    <row r="51" spans="1:11" ht="26.25" customHeight="1">
      <c r="A51" s="408"/>
      <c r="B51" s="45" t="s">
        <v>5</v>
      </c>
      <c r="C51" s="46" t="s">
        <v>94</v>
      </c>
      <c r="D51" s="47"/>
      <c r="E51" s="48" t="s">
        <v>3</v>
      </c>
      <c r="F51" s="49"/>
      <c r="G51" s="209" t="s">
        <v>95</v>
      </c>
      <c r="H51" s="68">
        <f>SUM(H52:H53)</f>
        <v>148</v>
      </c>
      <c r="I51" s="50">
        <f>SUM(I52:I53)</f>
        <v>148</v>
      </c>
      <c r="J51" s="50">
        <f>SUM(J52:J53)</f>
        <v>0</v>
      </c>
      <c r="K51" s="50">
        <f>SUM(K52:K53)</f>
        <v>148</v>
      </c>
    </row>
    <row r="52" spans="1:11" ht="12.75" customHeight="1">
      <c r="A52" s="408"/>
      <c r="B52" s="51"/>
      <c r="C52" s="56"/>
      <c r="D52" s="52">
        <v>2299</v>
      </c>
      <c r="E52" s="52">
        <v>5213</v>
      </c>
      <c r="F52" s="71">
        <v>38100000</v>
      </c>
      <c r="G52" s="81" t="s">
        <v>96</v>
      </c>
      <c r="H52" s="60">
        <v>40</v>
      </c>
      <c r="I52" s="72">
        <v>40</v>
      </c>
      <c r="J52" s="72"/>
      <c r="K52" s="22">
        <f aca="true" t="shared" si="2" ref="K52:K59">I52+J52</f>
        <v>40</v>
      </c>
    </row>
    <row r="53" spans="1:11" ht="12.75" customHeight="1" thickBot="1">
      <c r="A53" s="408"/>
      <c r="B53" s="55"/>
      <c r="C53" s="56"/>
      <c r="D53" s="52">
        <v>2299</v>
      </c>
      <c r="E53" s="52">
        <v>6313</v>
      </c>
      <c r="F53" s="71">
        <v>38100000</v>
      </c>
      <c r="G53" s="81" t="s">
        <v>97</v>
      </c>
      <c r="H53" s="78">
        <v>108</v>
      </c>
      <c r="I53" s="72">
        <v>108</v>
      </c>
      <c r="J53" s="72"/>
      <c r="K53" s="22">
        <f t="shared" si="2"/>
        <v>108</v>
      </c>
    </row>
    <row r="54" spans="1:11" ht="26.25" customHeight="1">
      <c r="A54" s="408"/>
      <c r="B54" s="74" t="s">
        <v>5</v>
      </c>
      <c r="C54" s="46" t="s">
        <v>98</v>
      </c>
      <c r="D54" s="47"/>
      <c r="E54" s="48" t="s">
        <v>3</v>
      </c>
      <c r="F54" s="49"/>
      <c r="G54" s="209" t="s">
        <v>99</v>
      </c>
      <c r="H54" s="68">
        <f>SUM(H55:H56)</f>
        <v>840</v>
      </c>
      <c r="I54" s="50">
        <f>SUM(I55:I56)</f>
        <v>8894</v>
      </c>
      <c r="J54" s="50">
        <f>SUM(J55:J56)</f>
        <v>0</v>
      </c>
      <c r="K54" s="50">
        <f>SUM(K55:K56)</f>
        <v>8894</v>
      </c>
    </row>
    <row r="55" spans="1:11" ht="12.75" customHeight="1">
      <c r="A55" s="408"/>
      <c r="B55" s="79"/>
      <c r="C55" s="56"/>
      <c r="D55" s="52">
        <v>2299</v>
      </c>
      <c r="E55" s="52">
        <v>5613</v>
      </c>
      <c r="F55" s="71">
        <v>38100000</v>
      </c>
      <c r="G55" s="81" t="s">
        <v>100</v>
      </c>
      <c r="H55" s="60">
        <v>225</v>
      </c>
      <c r="I55" s="72">
        <f>225+2162</f>
        <v>2387</v>
      </c>
      <c r="J55" s="72"/>
      <c r="K55" s="22">
        <f t="shared" si="2"/>
        <v>2387</v>
      </c>
    </row>
    <row r="56" spans="1:11" ht="12.75" customHeight="1" thickBot="1">
      <c r="A56" s="408"/>
      <c r="B56" s="82"/>
      <c r="C56" s="83"/>
      <c r="D56" s="67">
        <v>2299</v>
      </c>
      <c r="E56" s="67">
        <v>6413</v>
      </c>
      <c r="F56" s="84">
        <v>38100000</v>
      </c>
      <c r="G56" s="85" t="s">
        <v>101</v>
      </c>
      <c r="H56" s="6">
        <v>615</v>
      </c>
      <c r="I56" s="86">
        <f>615+5892</f>
        <v>6507</v>
      </c>
      <c r="J56" s="86"/>
      <c r="K56" s="22">
        <f t="shared" si="2"/>
        <v>6507</v>
      </c>
    </row>
    <row r="57" spans="1:11" ht="26.25" customHeight="1">
      <c r="A57" s="408"/>
      <c r="B57" s="74" t="s">
        <v>5</v>
      </c>
      <c r="C57" s="46" t="s">
        <v>102</v>
      </c>
      <c r="D57" s="47"/>
      <c r="E57" s="48" t="s">
        <v>3</v>
      </c>
      <c r="F57" s="49"/>
      <c r="G57" s="209" t="s">
        <v>103</v>
      </c>
      <c r="H57" s="68">
        <f>SUM(H58:H59)</f>
        <v>208</v>
      </c>
      <c r="I57" s="50">
        <f>SUM(I58:I59)</f>
        <v>2198</v>
      </c>
      <c r="J57" s="50">
        <f>SUM(J58:J59)</f>
        <v>0</v>
      </c>
      <c r="K57" s="50">
        <f>SUM(K58:K59)</f>
        <v>2198</v>
      </c>
    </row>
    <row r="58" spans="1:11" ht="12.75" customHeight="1">
      <c r="A58" s="408"/>
      <c r="B58" s="79"/>
      <c r="C58" s="56"/>
      <c r="D58" s="52">
        <v>2299</v>
      </c>
      <c r="E58" s="52">
        <v>5613</v>
      </c>
      <c r="F58" s="23" t="s">
        <v>79</v>
      </c>
      <c r="G58" s="81" t="s">
        <v>100</v>
      </c>
      <c r="H58" s="60">
        <v>56</v>
      </c>
      <c r="I58" s="72">
        <f>56+534</f>
        <v>590</v>
      </c>
      <c r="J58" s="72"/>
      <c r="K58" s="22">
        <f t="shared" si="2"/>
        <v>590</v>
      </c>
    </row>
    <row r="59" spans="1:11" ht="12.75" customHeight="1" thickBot="1">
      <c r="A59" s="408"/>
      <c r="B59" s="412"/>
      <c r="C59" s="413"/>
      <c r="D59" s="63">
        <v>2299</v>
      </c>
      <c r="E59" s="63">
        <v>6413</v>
      </c>
      <c r="F59" s="25" t="s">
        <v>79</v>
      </c>
      <c r="G59" s="89" t="s">
        <v>101</v>
      </c>
      <c r="H59" s="69">
        <v>152</v>
      </c>
      <c r="I59" s="80">
        <f>152+1456</f>
        <v>1608</v>
      </c>
      <c r="J59" s="80"/>
      <c r="K59" s="27">
        <f t="shared" si="2"/>
        <v>1608</v>
      </c>
    </row>
    <row r="60" spans="1:11" s="189" customFormat="1" ht="12" customHeight="1">
      <c r="A60" s="408"/>
      <c r="B60" s="210" t="s">
        <v>5</v>
      </c>
      <c r="C60" s="46" t="s">
        <v>122</v>
      </c>
      <c r="D60" s="47"/>
      <c r="E60" s="48" t="s">
        <v>3</v>
      </c>
      <c r="F60" s="49"/>
      <c r="G60" s="211" t="s">
        <v>123</v>
      </c>
      <c r="H60" s="68">
        <f>SUM(H61:H62)</f>
        <v>0</v>
      </c>
      <c r="I60" s="50">
        <f>SUM(I61:I62)</f>
        <v>1350</v>
      </c>
      <c r="J60" s="50">
        <f>SUM(J61:J62)</f>
        <v>1</v>
      </c>
      <c r="K60" s="50">
        <f>SUM(K61:K62)</f>
        <v>1351</v>
      </c>
    </row>
    <row r="61" spans="1:11" s="189" customFormat="1" ht="12" customHeight="1">
      <c r="A61" s="408"/>
      <c r="B61" s="222"/>
      <c r="C61" s="223"/>
      <c r="D61" s="52">
        <v>2212</v>
      </c>
      <c r="E61" s="53">
        <v>6121</v>
      </c>
      <c r="F61" s="57" t="s">
        <v>77</v>
      </c>
      <c r="G61" s="224" t="s">
        <v>121</v>
      </c>
      <c r="H61" s="5">
        <v>0</v>
      </c>
      <c r="I61" s="5">
        <v>1350</v>
      </c>
      <c r="J61" s="5"/>
      <c r="K61" s="5">
        <f>I61+J61</f>
        <v>1350</v>
      </c>
    </row>
    <row r="62" spans="1:11" ht="12.75" customHeight="1" thickBot="1">
      <c r="A62" s="408"/>
      <c r="B62" s="87"/>
      <c r="C62" s="232"/>
      <c r="D62" s="233">
        <v>6310</v>
      </c>
      <c r="E62" s="234">
        <v>5163</v>
      </c>
      <c r="F62" s="235" t="s">
        <v>79</v>
      </c>
      <c r="G62" s="236" t="s">
        <v>78</v>
      </c>
      <c r="H62" s="73">
        <v>0</v>
      </c>
      <c r="I62" s="3">
        <v>0</v>
      </c>
      <c r="J62" s="3">
        <v>1</v>
      </c>
      <c r="K62" s="237">
        <f>I62+J62</f>
        <v>1</v>
      </c>
    </row>
    <row r="63" spans="1:11" s="189" customFormat="1" ht="12" customHeight="1">
      <c r="A63" s="408"/>
      <c r="B63" s="227" t="s">
        <v>5</v>
      </c>
      <c r="C63" s="76" t="s">
        <v>124</v>
      </c>
      <c r="D63" s="228"/>
      <c r="E63" s="229" t="s">
        <v>3</v>
      </c>
      <c r="F63" s="230"/>
      <c r="G63" s="231" t="s">
        <v>125</v>
      </c>
      <c r="H63" s="68">
        <f>SUM(H64:H65)</f>
        <v>0</v>
      </c>
      <c r="I63" s="50">
        <f>SUM(I64:I65)</f>
        <v>1350</v>
      </c>
      <c r="J63" s="50">
        <f>SUM(J64:J65)</f>
        <v>1</v>
      </c>
      <c r="K63" s="50">
        <f>SUM(K64:K65)</f>
        <v>1351</v>
      </c>
    </row>
    <row r="64" spans="1:11" s="189" customFormat="1" ht="12" customHeight="1">
      <c r="A64" s="408"/>
      <c r="B64" s="225"/>
      <c r="C64" s="56"/>
      <c r="D64" s="52">
        <v>2212</v>
      </c>
      <c r="E64" s="53">
        <v>6121</v>
      </c>
      <c r="F64" s="57" t="s">
        <v>77</v>
      </c>
      <c r="G64" s="226" t="s">
        <v>121</v>
      </c>
      <c r="H64" s="5">
        <v>0</v>
      </c>
      <c r="I64" s="5">
        <v>1350</v>
      </c>
      <c r="J64" s="5"/>
      <c r="K64" s="103">
        <f>I64+J64</f>
        <v>1350</v>
      </c>
    </row>
    <row r="65" spans="1:11" ht="12.75" customHeight="1" thickBot="1">
      <c r="A65" s="408"/>
      <c r="B65" s="82"/>
      <c r="C65" s="238"/>
      <c r="D65" s="219">
        <v>6310</v>
      </c>
      <c r="E65" s="220">
        <v>5163</v>
      </c>
      <c r="F65" s="221" t="s">
        <v>79</v>
      </c>
      <c r="G65" s="239" t="s">
        <v>78</v>
      </c>
      <c r="H65" s="6">
        <v>0</v>
      </c>
      <c r="I65" s="3">
        <v>0</v>
      </c>
      <c r="J65" s="3">
        <v>1</v>
      </c>
      <c r="K65" s="240">
        <f>I65+J65</f>
        <v>1</v>
      </c>
    </row>
    <row r="66" spans="1:11" s="189" customFormat="1" ht="12" customHeight="1">
      <c r="A66" s="408"/>
      <c r="B66" s="210" t="s">
        <v>5</v>
      </c>
      <c r="C66" s="46" t="s">
        <v>126</v>
      </c>
      <c r="D66" s="47"/>
      <c r="E66" s="48" t="s">
        <v>3</v>
      </c>
      <c r="F66" s="49"/>
      <c r="G66" s="211" t="s">
        <v>127</v>
      </c>
      <c r="H66" s="68">
        <f>SUM(H67:H68)</f>
        <v>0</v>
      </c>
      <c r="I66" s="50">
        <f>SUM(I67:I68)</f>
        <v>2000</v>
      </c>
      <c r="J66" s="50">
        <f>SUM(J67:J68)</f>
        <v>1</v>
      </c>
      <c r="K66" s="50">
        <f>SUM(K67:K68)</f>
        <v>2001</v>
      </c>
    </row>
    <row r="67" spans="1:12" s="189" customFormat="1" ht="12" customHeight="1">
      <c r="A67" s="408"/>
      <c r="B67" s="225"/>
      <c r="C67" s="56"/>
      <c r="D67" s="52">
        <v>2212</v>
      </c>
      <c r="E67" s="53">
        <v>6121</v>
      </c>
      <c r="F67" s="57" t="s">
        <v>77</v>
      </c>
      <c r="G67" s="226" t="s">
        <v>121</v>
      </c>
      <c r="H67" s="5">
        <v>0</v>
      </c>
      <c r="I67" s="5">
        <v>2000</v>
      </c>
      <c r="J67" s="5"/>
      <c r="K67" s="103">
        <f>I67+J67</f>
        <v>2000</v>
      </c>
      <c r="L67" s="213"/>
    </row>
    <row r="68" spans="1:11" ht="12.75" customHeight="1" thickBot="1">
      <c r="A68" s="408"/>
      <c r="B68" s="87"/>
      <c r="C68" s="232"/>
      <c r="D68" s="233">
        <v>6310</v>
      </c>
      <c r="E68" s="234">
        <v>5163</v>
      </c>
      <c r="F68" s="235" t="s">
        <v>79</v>
      </c>
      <c r="G68" s="236" t="s">
        <v>78</v>
      </c>
      <c r="H68" s="73">
        <v>0</v>
      </c>
      <c r="I68" s="3">
        <v>0</v>
      </c>
      <c r="J68" s="3">
        <v>1</v>
      </c>
      <c r="K68" s="237">
        <f>I68+J68</f>
        <v>1</v>
      </c>
    </row>
    <row r="69" spans="1:11" s="189" customFormat="1" ht="12" customHeight="1">
      <c r="A69" s="408"/>
      <c r="B69" s="210" t="s">
        <v>5</v>
      </c>
      <c r="C69" s="46" t="s">
        <v>128</v>
      </c>
      <c r="D69" s="47"/>
      <c r="E69" s="48" t="s">
        <v>3</v>
      </c>
      <c r="F69" s="49"/>
      <c r="G69" s="211" t="s">
        <v>129</v>
      </c>
      <c r="H69" s="68">
        <f>SUM(H70:H71)</f>
        <v>0</v>
      </c>
      <c r="I69" s="50">
        <f>SUM(I70:I71)</f>
        <v>1300</v>
      </c>
      <c r="J69" s="50">
        <f>SUM(J70:J71)</f>
        <v>1</v>
      </c>
      <c r="K69" s="50">
        <f>SUM(K70:K71)</f>
        <v>1301</v>
      </c>
    </row>
    <row r="70" spans="1:11" s="189" customFormat="1" ht="12" customHeight="1">
      <c r="A70" s="408"/>
      <c r="B70" s="222"/>
      <c r="C70" s="223"/>
      <c r="D70" s="52">
        <v>2212</v>
      </c>
      <c r="E70" s="53">
        <v>6121</v>
      </c>
      <c r="F70" s="57" t="s">
        <v>77</v>
      </c>
      <c r="G70" s="224" t="s">
        <v>121</v>
      </c>
      <c r="H70" s="5">
        <v>0</v>
      </c>
      <c r="I70" s="5">
        <v>1300</v>
      </c>
      <c r="J70" s="5"/>
      <c r="K70" s="5">
        <f>I70+J70</f>
        <v>1300</v>
      </c>
    </row>
    <row r="71" spans="1:11" ht="12.75" customHeight="1" thickBot="1">
      <c r="A71" s="408"/>
      <c r="B71" s="87"/>
      <c r="C71" s="232"/>
      <c r="D71" s="233">
        <v>6310</v>
      </c>
      <c r="E71" s="234">
        <v>5163</v>
      </c>
      <c r="F71" s="235" t="s">
        <v>79</v>
      </c>
      <c r="G71" s="236" t="s">
        <v>78</v>
      </c>
      <c r="H71" s="73">
        <v>0</v>
      </c>
      <c r="I71" s="3">
        <v>0</v>
      </c>
      <c r="J71" s="3">
        <v>1</v>
      </c>
      <c r="K71" s="237">
        <f>I71+J71</f>
        <v>1</v>
      </c>
    </row>
    <row r="72" spans="1:11" s="189" customFormat="1" ht="12" customHeight="1">
      <c r="A72" s="408"/>
      <c r="B72" s="210" t="s">
        <v>5</v>
      </c>
      <c r="C72" s="46" t="s">
        <v>130</v>
      </c>
      <c r="D72" s="47"/>
      <c r="E72" s="48" t="s">
        <v>3</v>
      </c>
      <c r="F72" s="49"/>
      <c r="G72" s="211" t="s">
        <v>131</v>
      </c>
      <c r="H72" s="68">
        <f>SUM(H73:H74)</f>
        <v>0</v>
      </c>
      <c r="I72" s="50">
        <f>SUM(I73:I74)</f>
        <v>2000</v>
      </c>
      <c r="J72" s="50">
        <f>SUM(J73:J74)</f>
        <v>1</v>
      </c>
      <c r="K72" s="50">
        <f>SUM(K73:K74)</f>
        <v>2001</v>
      </c>
    </row>
    <row r="73" spans="1:11" s="189" customFormat="1" ht="12" customHeight="1">
      <c r="A73" s="408"/>
      <c r="B73" s="222"/>
      <c r="C73" s="223"/>
      <c r="D73" s="52">
        <v>2212</v>
      </c>
      <c r="E73" s="53">
        <v>6121</v>
      </c>
      <c r="F73" s="57" t="s">
        <v>77</v>
      </c>
      <c r="G73" s="224" t="s">
        <v>121</v>
      </c>
      <c r="H73" s="5">
        <v>0</v>
      </c>
      <c r="I73" s="5">
        <v>2000</v>
      </c>
      <c r="J73" s="5"/>
      <c r="K73" s="5">
        <f>I73+J73</f>
        <v>2000</v>
      </c>
    </row>
    <row r="74" spans="1:11" ht="12.75" customHeight="1" thickBot="1">
      <c r="A74" s="408"/>
      <c r="B74" s="87"/>
      <c r="C74" s="232"/>
      <c r="D74" s="233">
        <v>6310</v>
      </c>
      <c r="E74" s="234">
        <v>5163</v>
      </c>
      <c r="F74" s="235" t="s">
        <v>79</v>
      </c>
      <c r="G74" s="236" t="s">
        <v>78</v>
      </c>
      <c r="H74" s="73">
        <v>0</v>
      </c>
      <c r="I74" s="3">
        <v>0</v>
      </c>
      <c r="J74" s="3">
        <v>1</v>
      </c>
      <c r="K74" s="237">
        <f>I74+J74</f>
        <v>1</v>
      </c>
    </row>
    <row r="75" spans="1:11" s="189" customFormat="1" ht="12" customHeight="1">
      <c r="A75" s="408"/>
      <c r="B75" s="227" t="s">
        <v>5</v>
      </c>
      <c r="C75" s="76" t="s">
        <v>132</v>
      </c>
      <c r="D75" s="228"/>
      <c r="E75" s="229" t="s">
        <v>3</v>
      </c>
      <c r="F75" s="230"/>
      <c r="G75" s="231" t="s">
        <v>133</v>
      </c>
      <c r="H75" s="68">
        <f>SUM(H76:H77)</f>
        <v>0</v>
      </c>
      <c r="I75" s="50">
        <f>SUM(I76:I77)</f>
        <v>2000</v>
      </c>
      <c r="J75" s="50">
        <f>SUM(J76:J77)</f>
        <v>1</v>
      </c>
      <c r="K75" s="50">
        <f>SUM(K76:K77)</f>
        <v>2001</v>
      </c>
    </row>
    <row r="76" spans="1:11" s="189" customFormat="1" ht="11.25" customHeight="1">
      <c r="A76" s="408"/>
      <c r="B76" s="225"/>
      <c r="C76" s="56"/>
      <c r="D76" s="52">
        <v>2212</v>
      </c>
      <c r="E76" s="53">
        <v>6121</v>
      </c>
      <c r="F76" s="57" t="s">
        <v>77</v>
      </c>
      <c r="G76" s="226" t="s">
        <v>121</v>
      </c>
      <c r="H76" s="5">
        <v>0</v>
      </c>
      <c r="I76" s="5">
        <v>2000</v>
      </c>
      <c r="J76" s="5"/>
      <c r="K76" s="103">
        <f>I76+J76</f>
        <v>2000</v>
      </c>
    </row>
    <row r="77" spans="1:11" ht="12.75" customHeight="1" thickBot="1">
      <c r="A77" s="408"/>
      <c r="B77" s="82"/>
      <c r="C77" s="238"/>
      <c r="D77" s="219">
        <v>6310</v>
      </c>
      <c r="E77" s="220">
        <v>5163</v>
      </c>
      <c r="F77" s="221" t="s">
        <v>79</v>
      </c>
      <c r="G77" s="239" t="s">
        <v>78</v>
      </c>
      <c r="H77" s="6">
        <v>0</v>
      </c>
      <c r="I77" s="3">
        <v>0</v>
      </c>
      <c r="J77" s="3">
        <v>1</v>
      </c>
      <c r="K77" s="240">
        <f>I77+J77</f>
        <v>1</v>
      </c>
    </row>
    <row r="78" spans="1:11" s="189" customFormat="1" ht="12" customHeight="1">
      <c r="A78" s="408"/>
      <c r="B78" s="210" t="s">
        <v>5</v>
      </c>
      <c r="C78" s="46" t="s">
        <v>134</v>
      </c>
      <c r="D78" s="47"/>
      <c r="E78" s="48" t="s">
        <v>3</v>
      </c>
      <c r="F78" s="49"/>
      <c r="G78" s="211" t="s">
        <v>135</v>
      </c>
      <c r="H78" s="50">
        <f>SUM(H79:H79)</f>
        <v>0</v>
      </c>
      <c r="I78" s="50">
        <f>SUM(I79:I79)</f>
        <v>15533.57</v>
      </c>
      <c r="J78" s="50">
        <f>SUM(J79:J79)</f>
        <v>0</v>
      </c>
      <c r="K78" s="50">
        <f>SUM(K79:K79)</f>
        <v>15533.57</v>
      </c>
    </row>
    <row r="79" spans="1:11" s="189" customFormat="1" ht="12" customHeight="1" thickBot="1">
      <c r="A79" s="408"/>
      <c r="B79" s="212"/>
      <c r="C79" s="88"/>
      <c r="D79" s="63">
        <v>2212</v>
      </c>
      <c r="E79" s="64">
        <v>5901</v>
      </c>
      <c r="F79" s="65" t="s">
        <v>79</v>
      </c>
      <c r="G79" s="214" t="s">
        <v>136</v>
      </c>
      <c r="H79" s="2">
        <v>0</v>
      </c>
      <c r="I79" s="2">
        <f>7000+8533.57</f>
        <v>15533.57</v>
      </c>
      <c r="J79" s="2"/>
      <c r="K79" s="3">
        <f>I79+J79</f>
        <v>15533.57</v>
      </c>
    </row>
    <row r="80" spans="1:11" s="189" customFormat="1" ht="12" customHeight="1">
      <c r="A80" s="408"/>
      <c r="B80" s="210" t="s">
        <v>5</v>
      </c>
      <c r="C80" s="46" t="s">
        <v>137</v>
      </c>
      <c r="D80" s="47"/>
      <c r="E80" s="48" t="s">
        <v>3</v>
      </c>
      <c r="F80" s="49"/>
      <c r="G80" s="211" t="s">
        <v>138</v>
      </c>
      <c r="H80" s="77">
        <f>SUM(H81:H81)</f>
        <v>0</v>
      </c>
      <c r="I80" s="77">
        <f>SUM(I81:I81)</f>
        <v>3000</v>
      </c>
      <c r="J80" s="77">
        <f>SUM(J81:J81)</f>
        <v>0</v>
      </c>
      <c r="K80" s="77">
        <f>SUM(K81:K81)</f>
        <v>3000</v>
      </c>
    </row>
    <row r="81" spans="1:11" s="189" customFormat="1" ht="12" customHeight="1" thickBot="1">
      <c r="A81" s="408"/>
      <c r="B81" s="212"/>
      <c r="C81" s="88"/>
      <c r="D81" s="63">
        <v>2212</v>
      </c>
      <c r="E81" s="64">
        <v>5901</v>
      </c>
      <c r="F81" s="65" t="s">
        <v>79</v>
      </c>
      <c r="G81" s="214" t="s">
        <v>136</v>
      </c>
      <c r="H81" s="2">
        <v>0</v>
      </c>
      <c r="I81" s="2">
        <v>3000</v>
      </c>
      <c r="J81" s="2"/>
      <c r="K81" s="3">
        <f>I81+J81</f>
        <v>3000</v>
      </c>
    </row>
    <row r="82" spans="1:11" s="18" customFormat="1" ht="12.75" customHeight="1">
      <c r="A82" s="408"/>
      <c r="B82" s="90" t="s">
        <v>5</v>
      </c>
      <c r="C82" s="76" t="s">
        <v>86</v>
      </c>
      <c r="D82" s="91" t="s">
        <v>3</v>
      </c>
      <c r="E82" s="92" t="s">
        <v>3</v>
      </c>
      <c r="F82" s="93"/>
      <c r="G82" s="30" t="s">
        <v>87</v>
      </c>
      <c r="H82" s="77">
        <f>SUM(H83:H83)</f>
        <v>300</v>
      </c>
      <c r="I82" s="77">
        <f>SUM(I83:I83)</f>
        <v>1210</v>
      </c>
      <c r="J82" s="77">
        <f>SUM(J83:J83)</f>
        <v>0</v>
      </c>
      <c r="K82" s="50">
        <f>SUM(K83:K83)</f>
        <v>1210</v>
      </c>
    </row>
    <row r="83" spans="1:11" s="28" customFormat="1" ht="12.75" customHeight="1" thickBot="1">
      <c r="A83" s="408"/>
      <c r="B83" s="94"/>
      <c r="C83" s="62"/>
      <c r="D83" s="26">
        <v>6310</v>
      </c>
      <c r="E83" s="31">
        <v>5909</v>
      </c>
      <c r="F83" s="65"/>
      <c r="G83" s="32" t="s">
        <v>88</v>
      </c>
      <c r="H83" s="2">
        <v>300</v>
      </c>
      <c r="I83" s="2">
        <f>300+910</f>
        <v>1210</v>
      </c>
      <c r="J83" s="2"/>
      <c r="K83" s="27">
        <f>I83+J83</f>
        <v>1210</v>
      </c>
    </row>
    <row r="84" spans="1:11" s="18" customFormat="1" ht="12.75" customHeight="1" thickBot="1">
      <c r="A84" s="408"/>
      <c r="B84" s="38" t="s">
        <v>5</v>
      </c>
      <c r="C84" s="39" t="s">
        <v>3</v>
      </c>
      <c r="D84" s="40" t="s">
        <v>3</v>
      </c>
      <c r="E84" s="41" t="s">
        <v>3</v>
      </c>
      <c r="F84" s="42"/>
      <c r="G84" s="19" t="s">
        <v>89</v>
      </c>
      <c r="H84" s="43">
        <f>H85+H95</f>
        <v>345</v>
      </c>
      <c r="I84" s="43">
        <f>I85+I95</f>
        <v>3545</v>
      </c>
      <c r="J84" s="43">
        <f>J85+J95</f>
        <v>0</v>
      </c>
      <c r="K84" s="110">
        <f>K85+K95</f>
        <v>3545</v>
      </c>
    </row>
    <row r="85" spans="1:11" ht="12.75" customHeight="1">
      <c r="A85" s="408"/>
      <c r="B85" s="95" t="s">
        <v>5</v>
      </c>
      <c r="C85" s="46" t="s">
        <v>93</v>
      </c>
      <c r="D85" s="96" t="s">
        <v>3</v>
      </c>
      <c r="E85" s="97" t="s">
        <v>3</v>
      </c>
      <c r="F85" s="98"/>
      <c r="G85" s="20" t="s">
        <v>105</v>
      </c>
      <c r="H85" s="68">
        <f>SUM(H86:H94)</f>
        <v>345</v>
      </c>
      <c r="I85" s="50">
        <f>SUM(I86:I94)</f>
        <v>545</v>
      </c>
      <c r="J85" s="50">
        <f>SUM(J86:J94)</f>
        <v>0</v>
      </c>
      <c r="K85" s="50">
        <f>SUM(K86:K94)</f>
        <v>545</v>
      </c>
    </row>
    <row r="86" spans="1:11" s="28" customFormat="1" ht="12.75" customHeight="1">
      <c r="A86" s="408"/>
      <c r="B86" s="44"/>
      <c r="C86" s="99"/>
      <c r="D86" s="52">
        <v>2219</v>
      </c>
      <c r="E86" s="101">
        <v>5169</v>
      </c>
      <c r="F86" s="57" t="s">
        <v>90</v>
      </c>
      <c r="G86" s="102" t="s">
        <v>70</v>
      </c>
      <c r="H86" s="215">
        <v>33</v>
      </c>
      <c r="I86" s="216">
        <f>33+18</f>
        <v>51</v>
      </c>
      <c r="J86" s="61"/>
      <c r="K86" s="22">
        <f aca="true" t="shared" si="3" ref="K86:K94">I86+J86</f>
        <v>51</v>
      </c>
    </row>
    <row r="87" spans="1:11" s="18" customFormat="1" ht="12.75" customHeight="1">
      <c r="A87" s="408"/>
      <c r="B87" s="44"/>
      <c r="C87" s="99"/>
      <c r="D87" s="52">
        <v>2219</v>
      </c>
      <c r="E87" s="101">
        <v>5169</v>
      </c>
      <c r="F87" s="57" t="s">
        <v>92</v>
      </c>
      <c r="G87" s="102" t="s">
        <v>70</v>
      </c>
      <c r="H87" s="217">
        <v>16</v>
      </c>
      <c r="I87" s="218">
        <f>16+9</f>
        <v>25</v>
      </c>
      <c r="J87" s="61"/>
      <c r="K87" s="22">
        <f t="shared" si="3"/>
        <v>25</v>
      </c>
    </row>
    <row r="88" spans="1:11" s="28" customFormat="1" ht="12.75" customHeight="1">
      <c r="A88" s="408"/>
      <c r="B88" s="44"/>
      <c r="C88" s="99"/>
      <c r="D88" s="52">
        <v>2219</v>
      </c>
      <c r="E88" s="101">
        <v>5169</v>
      </c>
      <c r="F88" s="100" t="s">
        <v>91</v>
      </c>
      <c r="G88" s="102" t="s">
        <v>70</v>
      </c>
      <c r="H88" s="217">
        <v>276</v>
      </c>
      <c r="I88" s="218">
        <f>276+153</f>
        <v>429</v>
      </c>
      <c r="J88" s="61"/>
      <c r="K88" s="22">
        <f t="shared" si="3"/>
        <v>429</v>
      </c>
    </row>
    <row r="89" spans="1:11" s="28" customFormat="1" ht="12.75" customHeight="1">
      <c r="A89" s="408"/>
      <c r="B89" s="44"/>
      <c r="C89" s="99"/>
      <c r="D89" s="52">
        <v>2219</v>
      </c>
      <c r="E89" s="104">
        <v>5173</v>
      </c>
      <c r="F89" s="100" t="s">
        <v>90</v>
      </c>
      <c r="G89" s="102" t="s">
        <v>160</v>
      </c>
      <c r="H89" s="78">
        <v>0</v>
      </c>
      <c r="I89" s="218">
        <v>2</v>
      </c>
      <c r="J89" s="61"/>
      <c r="K89" s="22">
        <f t="shared" si="3"/>
        <v>2</v>
      </c>
    </row>
    <row r="90" spans="1:11" s="28" customFormat="1" ht="12.75" customHeight="1">
      <c r="A90" s="408"/>
      <c r="B90" s="44"/>
      <c r="C90" s="99"/>
      <c r="D90" s="52">
        <v>2219</v>
      </c>
      <c r="E90" s="104">
        <v>5173</v>
      </c>
      <c r="F90" s="100" t="s">
        <v>92</v>
      </c>
      <c r="G90" s="102" t="s">
        <v>160</v>
      </c>
      <c r="H90" s="60">
        <v>0</v>
      </c>
      <c r="I90" s="218">
        <v>1</v>
      </c>
      <c r="J90" s="61"/>
      <c r="K90" s="22">
        <f t="shared" si="3"/>
        <v>1</v>
      </c>
    </row>
    <row r="91" spans="1:11" s="28" customFormat="1" ht="12.75" customHeight="1">
      <c r="A91" s="408"/>
      <c r="B91" s="44"/>
      <c r="C91" s="99"/>
      <c r="D91" s="52">
        <v>2219</v>
      </c>
      <c r="E91" s="104">
        <v>5173</v>
      </c>
      <c r="F91" s="100" t="s">
        <v>91</v>
      </c>
      <c r="G91" s="105" t="s">
        <v>160</v>
      </c>
      <c r="H91" s="60">
        <v>0</v>
      </c>
      <c r="I91" s="218">
        <v>17</v>
      </c>
      <c r="J91" s="61"/>
      <c r="K91" s="22">
        <f t="shared" si="3"/>
        <v>17</v>
      </c>
    </row>
    <row r="92" spans="1:11" s="28" customFormat="1" ht="12.75" customHeight="1">
      <c r="A92" s="408"/>
      <c r="B92" s="44"/>
      <c r="C92" s="99"/>
      <c r="D92" s="52">
        <v>2219</v>
      </c>
      <c r="E92" s="104">
        <v>5175</v>
      </c>
      <c r="F92" s="100" t="s">
        <v>90</v>
      </c>
      <c r="G92" s="105" t="s">
        <v>71</v>
      </c>
      <c r="H92" s="78">
        <v>2</v>
      </c>
      <c r="I92" s="103">
        <v>2</v>
      </c>
      <c r="J92" s="61"/>
      <c r="K92" s="22">
        <f t="shared" si="3"/>
        <v>2</v>
      </c>
    </row>
    <row r="93" spans="1:11" ht="12.75" customHeight="1">
      <c r="A93" s="408"/>
      <c r="B93" s="44"/>
      <c r="C93" s="99"/>
      <c r="D93" s="52">
        <v>2219</v>
      </c>
      <c r="E93" s="101">
        <v>5175</v>
      </c>
      <c r="F93" s="57" t="s">
        <v>92</v>
      </c>
      <c r="G93" s="105" t="s">
        <v>71</v>
      </c>
      <c r="H93" s="60">
        <v>1</v>
      </c>
      <c r="I93" s="5">
        <v>1</v>
      </c>
      <c r="J93" s="61"/>
      <c r="K93" s="22">
        <f t="shared" si="3"/>
        <v>1</v>
      </c>
    </row>
    <row r="94" spans="1:11" s="28" customFormat="1" ht="12.75" customHeight="1" thickBot="1">
      <c r="A94" s="408"/>
      <c r="B94" s="106"/>
      <c r="C94" s="107"/>
      <c r="D94" s="63">
        <v>2219</v>
      </c>
      <c r="E94" s="108">
        <v>5175</v>
      </c>
      <c r="F94" s="65" t="s">
        <v>91</v>
      </c>
      <c r="G94" s="109" t="s">
        <v>71</v>
      </c>
      <c r="H94" s="69">
        <v>17</v>
      </c>
      <c r="I94" s="2">
        <v>17</v>
      </c>
      <c r="J94" s="70"/>
      <c r="K94" s="27">
        <f t="shared" si="3"/>
        <v>17</v>
      </c>
    </row>
    <row r="95" spans="1:11" s="189" customFormat="1" ht="12" customHeight="1">
      <c r="A95" s="408"/>
      <c r="B95" s="210" t="s">
        <v>5</v>
      </c>
      <c r="C95" s="46" t="s">
        <v>139</v>
      </c>
      <c r="D95" s="47"/>
      <c r="E95" s="48" t="s">
        <v>3</v>
      </c>
      <c r="F95" s="49"/>
      <c r="G95" s="211" t="s">
        <v>140</v>
      </c>
      <c r="H95" s="77">
        <f>SUM(H96:H96)</f>
        <v>0</v>
      </c>
      <c r="I95" s="77">
        <f>SUM(I96:I96)</f>
        <v>3000</v>
      </c>
      <c r="J95" s="77">
        <f>SUM(J96:J96)</f>
        <v>0</v>
      </c>
      <c r="K95" s="77">
        <f>SUM(K96:K96)</f>
        <v>3000</v>
      </c>
    </row>
    <row r="96" spans="1:11" s="189" customFormat="1" ht="12" customHeight="1" thickBot="1">
      <c r="A96" s="409"/>
      <c r="B96" s="212"/>
      <c r="C96" s="88"/>
      <c r="D96" s="63">
        <v>2212</v>
      </c>
      <c r="E96" s="64">
        <v>5901</v>
      </c>
      <c r="F96" s="65" t="s">
        <v>79</v>
      </c>
      <c r="G96" s="214" t="s">
        <v>136</v>
      </c>
      <c r="H96" s="2">
        <v>0</v>
      </c>
      <c r="I96" s="2">
        <v>3000</v>
      </c>
      <c r="J96" s="2"/>
      <c r="K96" s="186">
        <f>I96+J96</f>
        <v>3000</v>
      </c>
    </row>
  </sheetData>
  <sheetProtection/>
  <mergeCells count="13">
    <mergeCell ref="A7:A96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2" manualBreakCount="2">
    <brk id="59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2014-04-09T07:08:34Z</cp:lastPrinted>
  <dcterms:created xsi:type="dcterms:W3CDTF">2006-09-25T08:49:57Z</dcterms:created>
  <dcterms:modified xsi:type="dcterms:W3CDTF">2014-04-09T07:10:53Z</dcterms:modified>
  <cp:category/>
  <cp:version/>
  <cp:contentType/>
  <cp:contentStatus/>
</cp:coreProperties>
</file>