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3955" windowHeight="11460"/>
  </bookViews>
  <sheets>
    <sheet name="Bilance PaV" sheetId="8" r:id="rId1"/>
    <sheet name="příjmy" sheetId="4" r:id="rId2"/>
    <sheet name="92303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příjmy!$A$8:$K$48</definedName>
    <definedName name="_xlnm.Print_Titles" localSheetId="1">příjmy!$1:$8</definedName>
  </definedNames>
  <calcPr calcId="145621"/>
</workbook>
</file>

<file path=xl/calcChain.xml><?xml version="1.0" encoding="utf-8"?>
<calcChain xmlns="http://schemas.openxmlformats.org/spreadsheetml/2006/main">
  <c r="H9" i="4" l="1"/>
  <c r="G9" i="4"/>
  <c r="H12" i="4"/>
  <c r="G12" i="4"/>
  <c r="I52" i="4" l="1"/>
  <c r="H51" i="4"/>
  <c r="G51" i="4"/>
  <c r="I51" i="4" s="1"/>
  <c r="H37" i="4" l="1"/>
  <c r="G37" i="4"/>
  <c r="I50" i="4"/>
  <c r="I14" i="4"/>
  <c r="I41" i="4"/>
  <c r="I40" i="4"/>
  <c r="I48" i="4"/>
  <c r="I47" i="4"/>
  <c r="I46" i="4"/>
  <c r="I45" i="4"/>
  <c r="I43" i="4"/>
  <c r="I39" i="4"/>
  <c r="I38" i="4"/>
  <c r="I36" i="4"/>
  <c r="I35" i="4"/>
  <c r="I33" i="4"/>
  <c r="I32" i="4"/>
  <c r="I30" i="4"/>
  <c r="I28" i="4"/>
  <c r="I27" i="4"/>
  <c r="I25" i="4"/>
  <c r="I23" i="4"/>
  <c r="I22" i="4"/>
  <c r="I20" i="4"/>
  <c r="I19" i="4"/>
  <c r="I17" i="4"/>
  <c r="I16" i="4"/>
  <c r="I13" i="4"/>
  <c r="I11" i="4"/>
  <c r="H15" i="4"/>
  <c r="G49" i="4" l="1"/>
  <c r="H49" i="4"/>
  <c r="I49" i="4" l="1"/>
  <c r="H24" i="4"/>
  <c r="G24" i="4"/>
  <c r="H42" i="4"/>
  <c r="G42" i="4"/>
  <c r="H10" i="4"/>
  <c r="G10" i="4"/>
  <c r="H29" i="4"/>
  <c r="G29" i="4"/>
  <c r="H21" i="4"/>
  <c r="G21" i="4"/>
  <c r="G15" i="4"/>
  <c r="I15" i="4" s="1"/>
  <c r="H18" i="4"/>
  <c r="G18" i="4"/>
  <c r="H26" i="4"/>
  <c r="G26" i="4"/>
  <c r="H34" i="4"/>
  <c r="G34" i="4"/>
  <c r="H31" i="4"/>
  <c r="G31" i="4"/>
  <c r="H44" i="4"/>
  <c r="G44" i="4"/>
  <c r="A39" i="4"/>
  <c r="I9" i="4" l="1"/>
  <c r="I31" i="4"/>
  <c r="I34" i="4"/>
  <c r="I26" i="4"/>
  <c r="I18" i="4"/>
  <c r="I44" i="4"/>
  <c r="I37" i="4"/>
  <c r="I21" i="4"/>
  <c r="I12" i="4"/>
  <c r="I29" i="4"/>
  <c r="I10" i="4"/>
  <c r="I42" i="4"/>
  <c r="I24" i="4"/>
  <c r="J18" i="6"/>
  <c r="I17" i="6"/>
  <c r="H17" i="6"/>
  <c r="J17" i="6" s="1"/>
  <c r="G17" i="6"/>
  <c r="J16" i="6"/>
  <c r="I15" i="6"/>
  <c r="H15" i="6"/>
  <c r="G15" i="6"/>
  <c r="J14" i="6"/>
  <c r="J13" i="6"/>
  <c r="I12" i="6"/>
  <c r="H12" i="6"/>
  <c r="G12" i="6"/>
  <c r="J15" i="6" l="1"/>
  <c r="J12" i="6"/>
  <c r="I10" i="6"/>
  <c r="H10" i="6"/>
  <c r="H9" i="6" s="1"/>
  <c r="G11" i="6"/>
  <c r="G10" i="6" s="1"/>
  <c r="G9" i="6" s="1"/>
  <c r="D15" i="8"/>
  <c r="E18" i="8"/>
  <c r="E14" i="8"/>
  <c r="D46" i="8"/>
  <c r="C46" i="8"/>
  <c r="D45" i="8"/>
  <c r="C45" i="8"/>
  <c r="D44" i="8"/>
  <c r="C44" i="8"/>
  <c r="C43" i="8"/>
  <c r="E43" i="8" s="1"/>
  <c r="C42" i="8"/>
  <c r="E42" i="8" s="1"/>
  <c r="D41" i="8"/>
  <c r="C41" i="8"/>
  <c r="C40" i="8"/>
  <c r="E40" i="8" s="1"/>
  <c r="C39" i="8"/>
  <c r="D38" i="8"/>
  <c r="C38" i="8"/>
  <c r="C37" i="8"/>
  <c r="E37" i="8" s="1"/>
  <c r="D36" i="8"/>
  <c r="C36" i="8"/>
  <c r="C35" i="8"/>
  <c r="E35" i="8" s="1"/>
  <c r="C34" i="8"/>
  <c r="E34" i="8" s="1"/>
  <c r="C33" i="8"/>
  <c r="E33" i="8" s="1"/>
  <c r="C32" i="8"/>
  <c r="E32" i="8" s="1"/>
  <c r="C31" i="8"/>
  <c r="E31" i="8" s="1"/>
  <c r="C30" i="8"/>
  <c r="D26" i="8"/>
  <c r="E26" i="8" s="1"/>
  <c r="D25" i="8"/>
  <c r="C25" i="8"/>
  <c r="C24" i="8"/>
  <c r="E24" i="8" s="1"/>
  <c r="C23" i="8"/>
  <c r="E23" i="8" s="1"/>
  <c r="C22" i="8"/>
  <c r="E22" i="8" s="1"/>
  <c r="D21" i="8"/>
  <c r="E19" i="8"/>
  <c r="E17" i="8"/>
  <c r="C16" i="8"/>
  <c r="C15" i="8" s="1"/>
  <c r="E13" i="8"/>
  <c r="C12" i="8"/>
  <c r="E12" i="8" s="1"/>
  <c r="C11" i="8"/>
  <c r="E11" i="8" s="1"/>
  <c r="D10" i="8"/>
  <c r="D9" i="8" s="1"/>
  <c r="C10" i="8"/>
  <c r="C9" i="8" s="1"/>
  <c r="D7" i="8"/>
  <c r="C7" i="8"/>
  <c r="E7" i="8" s="1"/>
  <c r="C6" i="8"/>
  <c r="E6" i="8" s="1"/>
  <c r="D5" i="8"/>
  <c r="C5" i="8"/>
  <c r="D4" i="8"/>
  <c r="C8" i="8" l="1"/>
  <c r="J11" i="6"/>
  <c r="C4" i="8"/>
  <c r="E4" i="8" s="1"/>
  <c r="D47" i="8"/>
  <c r="I9" i="6"/>
  <c r="J9" i="6" s="1"/>
  <c r="J10" i="6"/>
  <c r="E10" i="8"/>
  <c r="D8" i="8"/>
  <c r="D20" i="8" s="1"/>
  <c r="D27" i="8" s="1"/>
  <c r="C21" i="8"/>
  <c r="E21" i="8" s="1"/>
  <c r="C47" i="8"/>
  <c r="E25" i="8"/>
  <c r="E30" i="8"/>
  <c r="E36" i="8"/>
  <c r="E41" i="8"/>
  <c r="E44" i="8"/>
  <c r="E45" i="8"/>
  <c r="E46" i="8"/>
  <c r="E15" i="8"/>
  <c r="E9" i="8"/>
  <c r="E16" i="8"/>
  <c r="E38" i="8"/>
  <c r="E39" i="8"/>
  <c r="E5" i="8"/>
  <c r="E8" i="8" l="1"/>
  <c r="C20" i="8"/>
  <c r="E47" i="8"/>
  <c r="E20" i="8"/>
  <c r="C27" i="8"/>
  <c r="E27" i="8" s="1"/>
</calcChain>
</file>

<file path=xl/sharedStrings.xml><?xml version="1.0" encoding="utf-8"?>
<sst xmlns="http://schemas.openxmlformats.org/spreadsheetml/2006/main" count="323" uniqueCount="151">
  <si>
    <t>Cíl 3 ČR-DE Management invaz.druhů v Euroreg.Nisa</t>
  </si>
  <si>
    <t>TP programu ČR-Polsko</t>
  </si>
  <si>
    <t>SU</t>
  </si>
  <si>
    <t>ORJ</t>
  </si>
  <si>
    <t>Přijaté transfery (dotace) a vratky</t>
  </si>
  <si>
    <t>v Kč</t>
  </si>
  <si>
    <t>č.a.</t>
  </si>
  <si>
    <t>§</t>
  </si>
  <si>
    <t>pol.</t>
  </si>
  <si>
    <t>ÚZ</t>
  </si>
  <si>
    <t>ukazatel</t>
  </si>
  <si>
    <t>x</t>
  </si>
  <si>
    <t>Přijaté dotace a příspěvky</t>
  </si>
  <si>
    <t>OPŽP - Implementace Natura 2000 v LK - II. etapa</t>
  </si>
  <si>
    <t>Příjmy a finanční zdroje 2014</t>
  </si>
  <si>
    <t>SR 2014</t>
  </si>
  <si>
    <t>UR  2014</t>
  </si>
  <si>
    <t>1750140000</t>
  </si>
  <si>
    <t>02</t>
  </si>
  <si>
    <t>neinvestiční převody z Národního fondu</t>
  </si>
  <si>
    <t>ostatní neinvestiční transfery ze státního rozpočtu</t>
  </si>
  <si>
    <t>850060000</t>
  </si>
  <si>
    <t>08</t>
  </si>
  <si>
    <t>4113</t>
  </si>
  <si>
    <t>neinvestiční přijaté transfery ze státních fondů</t>
  </si>
  <si>
    <t>investiční přijaté transfery ze státních fondů</t>
  </si>
  <si>
    <t>ostatní investiční transfery ze státního rozpočtu</t>
  </si>
  <si>
    <t>256321450</t>
  </si>
  <si>
    <t>ROP - Dlaždičské práce pro 21. století SOŠ Liberec (III. etapa)</t>
  </si>
  <si>
    <t>neinvestiční přijaté transfery od regionálních rad</t>
  </si>
  <si>
    <t>investiční přijaté transfery od regionálních rad</t>
  </si>
  <si>
    <t>256271433</t>
  </si>
  <si>
    <t>ROP - Číslicově řízené stroje pro praktické vyučování a další vzdělávání SŠSSD Liberec  (III. etapa)</t>
  </si>
  <si>
    <t>256251448</t>
  </si>
  <si>
    <t>ROP - Samoobslužný mycí box dopravních prostředků pro praktické vyučování žáků technických oborů SŠHL Frýdlant  (III. etapa)</t>
  </si>
  <si>
    <t>256281428</t>
  </si>
  <si>
    <t>ROP - Studijní zaměření Broušení a rytí drahých kamenů SUPŠ Turnov (III. etapa)</t>
  </si>
  <si>
    <t>ROP - Investice do vybavení laboratoře pro stavební obory SPŠS Liberec  (III. etapa)</t>
  </si>
  <si>
    <t>1150010000</t>
  </si>
  <si>
    <t>11</t>
  </si>
  <si>
    <t xml:space="preserve">CROSS-DATA </t>
  </si>
  <si>
    <t>4152</t>
  </si>
  <si>
    <t>neinvestiční přijaté transfery od mezinárodních institucí</t>
  </si>
  <si>
    <t>Partnerství v projektu Label-Vision</t>
  </si>
  <si>
    <t>1739000000</t>
  </si>
  <si>
    <t>ROP - transfery RRR SV - nezpůsobilé výdaje NEINV</t>
  </si>
  <si>
    <t>příjmy z finančního vypořádání  z minulých let mezi Regionální radou a kraji, obcemi a DSO</t>
  </si>
  <si>
    <t>04</t>
  </si>
  <si>
    <t>EHP/Norsko - Revitalizace hřišť - II.výzva</t>
  </si>
  <si>
    <t>0</t>
  </si>
  <si>
    <t>4218</t>
  </si>
  <si>
    <t>60995816</t>
  </si>
  <si>
    <t>investiční převody z Národního fondu</t>
  </si>
  <si>
    <t>Ekonomický odbor</t>
  </si>
  <si>
    <t>Kapitola 923 03 - Spolufinancování EU</t>
  </si>
  <si>
    <t>v tis. Kč</t>
  </si>
  <si>
    <t>uk.</t>
  </si>
  <si>
    <t>č.a. (ORG)</t>
  </si>
  <si>
    <t>S P O L U F I N A N C O V Á N Í   E U</t>
  </si>
  <si>
    <t>Kofinancování ROP a TOP</t>
  </si>
  <si>
    <t>Nespecifikované rezervy</t>
  </si>
  <si>
    <t>Kurzové rodíly a transakční náklady projektů EU</t>
  </si>
  <si>
    <t>Služby peněžních ústavů</t>
  </si>
  <si>
    <t>Vratky z předfin. projektů EU resortu dopravy</t>
  </si>
  <si>
    <t>ROP - podíl SR - silniční infrastruktura</t>
  </si>
  <si>
    <t>Zdrojová část rozpočtu LK 2014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</si>
  <si>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</si>
  <si>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</si>
  <si>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</si>
  <si>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</si>
  <si>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</si>
  <si>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</si>
  <si>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</si>
  <si>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</si>
  <si>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</si>
  <si>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</si>
  <si>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</si>
  <si>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</si>
  <si>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</si>
  <si>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</si>
  <si>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</si>
  <si>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</si>
  <si>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</si>
  <si>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</si>
  <si>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</si>
  <si>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</si>
  <si>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</si>
  <si>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</si>
  <si>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</si>
  <si>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</si>
  <si>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</si>
  <si>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</si>
  <si>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</si>
  <si>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</si>
  <si>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</si>
  <si>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</si>
  <si>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</si>
  <si>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</si>
  <si>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</si>
  <si>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</si>
  <si>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</si>
  <si>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</si>
  <si>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</si>
  <si>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</si>
  <si>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</si>
  <si>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</si>
  <si>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</si>
  <si>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</si>
  <si>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</si>
  <si>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</si>
  <si>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</si>
  <si>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</si>
  <si>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</si>
  <si>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Kap.919-VPS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</si>
  <si>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</si>
  <si>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</si>
  <si>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</si>
  <si>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</si>
  <si>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</si>
  <si>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</si>
  <si>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</si>
  <si>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</si>
  <si>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</si>
  <si>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</si>
  <si>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</si>
  <si>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</si>
  <si>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 xml:space="preserve">   neinv. dotace od regionálních rad</t>
  </si>
  <si>
    <t xml:space="preserve">    investiční dotace od regionálních rad</t>
  </si>
  <si>
    <t>UR 2014</t>
  </si>
  <si>
    <t>Příjmy a výdaje kapitoly v resortu celkem</t>
  </si>
  <si>
    <t>0000</t>
  </si>
  <si>
    <t>Realizované kurzové zprávy</t>
  </si>
  <si>
    <t>UR I  2014</t>
  </si>
  <si>
    <t>06</t>
  </si>
  <si>
    <t>ROP-III/2921, 2922 vč. 2 mostů, Pelechov - Záhoří - Semily</t>
  </si>
  <si>
    <t>650450000</t>
  </si>
  <si>
    <t>4118</t>
  </si>
  <si>
    <t>41595113</t>
  </si>
  <si>
    <t>4116</t>
  </si>
  <si>
    <t>41500000</t>
  </si>
  <si>
    <t>41117007</t>
  </si>
  <si>
    <t>01</t>
  </si>
  <si>
    <t>150020000</t>
  </si>
  <si>
    <t>OPPS Cíl 3 - ČR-Sasko, Přeshraniční integrace info, nástrojů…při předcházení a řešení povodní a katastrof</t>
  </si>
  <si>
    <t>Změna rozpočtu - rozpočtové opatření č. 140/14</t>
  </si>
  <si>
    <t>Změny ZR-RO č. 140/14</t>
  </si>
  <si>
    <t>ZR-RO č. 140/14</t>
  </si>
  <si>
    <t>změny ZR-RO 140/14</t>
  </si>
  <si>
    <t>příloha č. 1 k ZR-RO č. 140/14</t>
  </si>
  <si>
    <t>1750130000</t>
  </si>
  <si>
    <t>TP programu ČR-Sasko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</si>
</sst>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00000000"/>
    <numFmt numFmtId="166" formatCode="#,##0.0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b/>
      <sz val="8"/>
      <color rgb="FF0000FF"/>
      <name val="Arial"/>
      <family val="2"/>
      <charset val="238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21"/>
      <name val="Arial"/>
      <family val="2"/>
      <charset val="238"/>
    </font>
    <font>
      <b/>
      <sz val="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8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87">
    <xf numFmtId="0" fontId="0" fillId="0" borderId="0" xfId="0"/>
    <xf numFmtId="49" fontId="21" fillId="0" borderId="0" xfId="42" applyNumberFormat="1" applyFill="1" applyAlignment="1">
      <alignment horizontal="center"/>
    </xf>
    <xf numFmtId="0" fontId="21" fillId="0" borderId="0" xfId="42" applyFill="1" applyAlignment="1">
      <alignment horizontal="left" indent="1"/>
    </xf>
    <xf numFmtId="0" fontId="21" fillId="0" borderId="0" xfId="42" applyFill="1" applyAlignment="1">
      <alignment wrapText="1"/>
    </xf>
    <xf numFmtId="0" fontId="21" fillId="0" borderId="0" xfId="42" applyFill="1"/>
    <xf numFmtId="0" fontId="20" fillId="0" borderId="0" xfId="43" applyFont="1" applyFill="1" applyAlignment="1">
      <alignment horizontal="right"/>
    </xf>
    <xf numFmtId="0" fontId="21" fillId="0" borderId="0" xfId="42"/>
    <xf numFmtId="0" fontId="21" fillId="0" borderId="0" xfId="42" applyAlignment="1"/>
    <xf numFmtId="0" fontId="21" fillId="0" borderId="0" xfId="42" applyFill="1" applyAlignment="1"/>
    <xf numFmtId="49" fontId="21" fillId="0" borderId="0" xfId="42" applyNumberFormat="1" applyAlignment="1">
      <alignment horizontal="center"/>
    </xf>
    <xf numFmtId="0" fontId="21" fillId="0" borderId="0" xfId="42" applyAlignment="1">
      <alignment horizontal="left" indent="1"/>
    </xf>
    <xf numFmtId="0" fontId="21" fillId="0" borderId="0" xfId="42" applyAlignment="1">
      <alignment wrapText="1"/>
    </xf>
    <xf numFmtId="0" fontId="19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 wrapText="1" indent="1"/>
    </xf>
    <xf numFmtId="4" fontId="18" fillId="0" borderId="0" xfId="0" applyNumberFormat="1" applyFont="1" applyFill="1" applyAlignment="1">
      <alignment horizontal="right" vertical="center" wrapText="1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/>
    <xf numFmtId="49" fontId="19" fillId="35" borderId="12" xfId="0" applyNumberFormat="1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left" vertical="center" wrapText="1" indent="1"/>
    </xf>
    <xf numFmtId="4" fontId="19" fillId="35" borderId="12" xfId="0" applyNumberFormat="1" applyFont="1" applyFill="1" applyBorder="1" applyAlignment="1">
      <alignment horizontal="center" vertical="center" wrapText="1"/>
    </xf>
    <xf numFmtId="49" fontId="19" fillId="36" borderId="15" xfId="0" applyNumberFormat="1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left" vertical="center" wrapText="1" indent="1"/>
    </xf>
    <xf numFmtId="4" fontId="19" fillId="36" borderId="15" xfId="0" applyNumberFormat="1" applyFont="1" applyFill="1" applyBorder="1" applyAlignment="1">
      <alignment horizontal="right" vertical="center" wrapText="1"/>
    </xf>
    <xf numFmtId="4" fontId="19" fillId="36" borderId="15" xfId="0" applyNumberFormat="1" applyFont="1" applyFill="1" applyBorder="1" applyAlignment="1">
      <alignment horizontal="right" vertical="center"/>
    </xf>
    <xf numFmtId="4" fontId="19" fillId="36" borderId="16" xfId="0" applyNumberFormat="1" applyFont="1" applyFill="1" applyBorder="1" applyAlignment="1">
      <alignment horizontal="right" vertical="center"/>
    </xf>
    <xf numFmtId="49" fontId="26" fillId="0" borderId="18" xfId="45" applyNumberFormat="1" applyFont="1" applyBorder="1" applyAlignment="1">
      <alignment horizontal="center" vertical="center"/>
    </xf>
    <xf numFmtId="0" fontId="26" fillId="0" borderId="18" xfId="0" applyFont="1" applyFill="1" applyBorder="1" applyAlignment="1">
      <alignment horizontal="left" vertical="center" wrapText="1"/>
    </xf>
    <xf numFmtId="2" fontId="26" fillId="0" borderId="18" xfId="0" applyNumberFormat="1" applyFont="1" applyFill="1" applyBorder="1" applyAlignment="1">
      <alignment vertical="center"/>
    </xf>
    <xf numFmtId="4" fontId="26" fillId="0" borderId="18" xfId="0" applyNumberFormat="1" applyFont="1" applyFill="1" applyBorder="1" applyAlignment="1">
      <alignment vertical="center"/>
    </xf>
    <xf numFmtId="4" fontId="26" fillId="0" borderId="19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0" fillId="0" borderId="21" xfId="45" applyNumberFormat="1" applyFont="1" applyBorder="1" applyAlignment="1">
      <alignment horizontal="center" vertical="center"/>
    </xf>
    <xf numFmtId="2" fontId="18" fillId="0" borderId="21" xfId="0" applyNumberFormat="1" applyFont="1" applyFill="1" applyBorder="1" applyAlignment="1">
      <alignment vertical="center"/>
    </xf>
    <xf numFmtId="4" fontId="18" fillId="0" borderId="21" xfId="0" applyNumberFormat="1" applyFont="1" applyFill="1" applyBorder="1" applyAlignment="1">
      <alignment vertical="center"/>
    </xf>
    <xf numFmtId="4" fontId="18" fillId="0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9" fontId="20" fillId="0" borderId="10" xfId="45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2" fontId="20" fillId="0" borderId="10" xfId="0" applyNumberFormat="1" applyFont="1" applyFill="1" applyBorder="1" applyAlignment="1">
      <alignment vertical="center"/>
    </xf>
    <xf numFmtId="4" fontId="20" fillId="0" borderId="10" xfId="0" applyNumberFormat="1" applyFont="1" applyFill="1" applyBorder="1" applyAlignment="1">
      <alignment vertical="center"/>
    </xf>
    <xf numFmtId="4" fontId="20" fillId="0" borderId="24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49" fontId="20" fillId="0" borderId="26" xfId="45" applyNumberFormat="1" applyFont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/>
    </xf>
    <xf numFmtId="2" fontId="18" fillId="0" borderId="26" xfId="0" applyNumberFormat="1" applyFont="1" applyFill="1" applyBorder="1" applyAlignment="1">
      <alignment vertical="center"/>
    </xf>
    <xf numFmtId="4" fontId="18" fillId="0" borderId="26" xfId="0" applyNumberFormat="1" applyFont="1" applyFill="1" applyBorder="1" applyAlignment="1">
      <alignment vertical="center"/>
    </xf>
    <xf numFmtId="4" fontId="18" fillId="0" borderId="27" xfId="0" applyNumberFormat="1" applyFont="1" applyFill="1" applyBorder="1" applyAlignment="1">
      <alignment vertical="center"/>
    </xf>
    <xf numFmtId="0" fontId="26" fillId="34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0" fillId="0" borderId="21" xfId="0" applyFont="1" applyFill="1" applyBorder="1" applyAlignment="1">
      <alignment horizontal="left" vertical="center" wrapText="1"/>
    </xf>
    <xf numFmtId="2" fontId="20" fillId="0" borderId="21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" fontId="20" fillId="0" borderId="22" xfId="0" applyNumberFormat="1" applyFont="1" applyFill="1" applyBorder="1" applyAlignment="1">
      <alignment vertical="center"/>
    </xf>
    <xf numFmtId="49" fontId="0" fillId="0" borderId="0" xfId="0" applyNumberFormat="1"/>
    <xf numFmtId="49" fontId="19" fillId="0" borderId="0" xfId="0" applyNumberFormat="1" applyFont="1" applyFill="1" applyAlignment="1">
      <alignment horizontal="center" vertical="center"/>
    </xf>
    <xf numFmtId="49" fontId="19" fillId="35" borderId="11" xfId="0" applyNumberFormat="1" applyFont="1" applyFill="1" applyBorder="1" applyAlignment="1">
      <alignment horizontal="center" vertical="center"/>
    </xf>
    <xf numFmtId="49" fontId="19" fillId="36" borderId="14" xfId="0" applyNumberFormat="1" applyFont="1" applyFill="1" applyBorder="1" applyAlignment="1">
      <alignment horizontal="center" vertical="center"/>
    </xf>
    <xf numFmtId="49" fontId="26" fillId="0" borderId="17" xfId="45" applyNumberFormat="1" applyFont="1" applyBorder="1" applyAlignment="1">
      <alignment horizontal="center" vertical="center"/>
    </xf>
    <xf numFmtId="49" fontId="20" fillId="0" borderId="20" xfId="45" applyNumberFormat="1" applyFont="1" applyBorder="1" applyAlignment="1">
      <alignment horizontal="center" vertical="center"/>
    </xf>
    <xf numFmtId="49" fontId="20" fillId="0" borderId="23" xfId="45" applyNumberFormat="1" applyFont="1" applyBorder="1" applyAlignment="1">
      <alignment horizontal="center" vertical="center"/>
    </xf>
    <xf numFmtId="49" fontId="20" fillId="0" borderId="25" xfId="45" applyNumberFormat="1" applyFont="1" applyBorder="1" applyAlignment="1">
      <alignment horizontal="center" vertical="center"/>
    </xf>
    <xf numFmtId="1" fontId="26" fillId="0" borderId="17" xfId="45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2" fontId="18" fillId="0" borderId="10" xfId="0" applyNumberFormat="1" applyFont="1" applyFill="1" applyBorder="1" applyAlignment="1">
      <alignment vertical="center"/>
    </xf>
    <xf numFmtId="4" fontId="18" fillId="0" borderId="10" xfId="0" applyNumberFormat="1" applyFont="1" applyFill="1" applyBorder="1" applyAlignment="1">
      <alignment vertical="center"/>
    </xf>
    <xf numFmtId="4" fontId="18" fillId="0" borderId="24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2" fillId="0" borderId="0" xfId="44" applyFill="1"/>
    <xf numFmtId="4" fontId="22" fillId="0" borderId="0" xfId="44" applyNumberFormat="1" applyFill="1"/>
    <xf numFmtId="0" fontId="0" fillId="0" borderId="0" xfId="0" applyFill="1"/>
    <xf numFmtId="49" fontId="29" fillId="0" borderId="0" xfId="44" applyNumberFormat="1" applyFont="1" applyBorder="1" applyAlignment="1">
      <alignment vertical="center" textRotation="90"/>
    </xf>
    <xf numFmtId="0" fontId="20" fillId="0" borderId="0" xfId="46" applyFont="1" applyFill="1" applyBorder="1" applyAlignment="1">
      <alignment horizontal="center"/>
    </xf>
    <xf numFmtId="49" fontId="20" fillId="0" borderId="0" xfId="46" applyNumberFormat="1" applyFont="1" applyFill="1" applyBorder="1" applyAlignment="1">
      <alignment horizontal="center"/>
    </xf>
    <xf numFmtId="165" fontId="20" fillId="0" borderId="0" xfId="46" applyNumberFormat="1" applyFont="1" applyFill="1" applyBorder="1" applyAlignment="1">
      <alignment horizontal="center"/>
    </xf>
    <xf numFmtId="0" fontId="20" fillId="0" borderId="0" xfId="46" applyFont="1" applyFill="1" applyBorder="1" applyAlignment="1">
      <alignment horizontal="left"/>
    </xf>
    <xf numFmtId="4" fontId="20" fillId="0" borderId="0" xfId="46" applyNumberFormat="1" applyFont="1" applyFill="1" applyBorder="1" applyAlignment="1">
      <alignment horizontal="left"/>
    </xf>
    <xf numFmtId="4" fontId="20" fillId="0" borderId="0" xfId="46" applyNumberFormat="1" applyFont="1" applyFill="1" applyBorder="1"/>
    <xf numFmtId="0" fontId="30" fillId="0" borderId="0" xfId="42" applyFont="1" applyAlignment="1">
      <alignment horizontal="center"/>
    </xf>
    <xf numFmtId="49" fontId="31" fillId="0" borderId="0" xfId="42" applyNumberFormat="1" applyFont="1" applyAlignment="1">
      <alignment horizontal="center"/>
    </xf>
    <xf numFmtId="4" fontId="30" fillId="0" borderId="0" xfId="42" applyNumberFormat="1" applyFont="1" applyAlignment="1">
      <alignment horizontal="center"/>
    </xf>
    <xf numFmtId="4" fontId="32" fillId="0" borderId="0" xfId="42" applyNumberFormat="1" applyFont="1" applyAlignment="1">
      <alignment horizontal="center"/>
    </xf>
    <xf numFmtId="0" fontId="32" fillId="33" borderId="17" xfId="42" applyFont="1" applyFill="1" applyBorder="1" applyAlignment="1">
      <alignment vertical="center" wrapText="1"/>
    </xf>
    <xf numFmtId="0" fontId="32" fillId="33" borderId="18" xfId="42" applyFont="1" applyFill="1" applyBorder="1" applyAlignment="1">
      <alignment horizontal="center" vertical="center" wrapText="1"/>
    </xf>
    <xf numFmtId="4" fontId="32" fillId="33" borderId="18" xfId="42" applyNumberFormat="1" applyFont="1" applyFill="1" applyBorder="1" applyAlignment="1">
      <alignment horizontal="center" vertical="center" wrapText="1"/>
    </xf>
    <xf numFmtId="4" fontId="32" fillId="33" borderId="19" xfId="42" applyNumberFormat="1" applyFont="1" applyFill="1" applyBorder="1" applyAlignment="1">
      <alignment horizontal="center" vertical="center" wrapText="1"/>
    </xf>
    <xf numFmtId="0" fontId="20" fillId="37" borderId="23" xfId="42" applyFont="1" applyFill="1" applyBorder="1" applyAlignment="1">
      <alignment horizontal="center" vertical="center" wrapText="1"/>
    </xf>
    <xf numFmtId="0" fontId="20" fillId="37" borderId="29" xfId="42" applyFont="1" applyFill="1" applyBorder="1" applyAlignment="1">
      <alignment horizontal="center" vertical="center" wrapText="1"/>
    </xf>
    <xf numFmtId="0" fontId="20" fillId="37" borderId="10" xfId="42" applyFont="1" applyFill="1" applyBorder="1" applyAlignment="1">
      <alignment horizontal="center" vertical="center" wrapText="1"/>
    </xf>
    <xf numFmtId="49" fontId="20" fillId="37" borderId="10" xfId="42" applyNumberFormat="1" applyFont="1" applyFill="1" applyBorder="1" applyAlignment="1">
      <alignment horizontal="center" vertical="center" wrapText="1"/>
    </xf>
    <xf numFmtId="0" fontId="20" fillId="37" borderId="10" xfId="42" applyFont="1" applyFill="1" applyBorder="1" applyAlignment="1">
      <alignment horizontal="left" vertical="center" wrapText="1"/>
    </xf>
    <xf numFmtId="4" fontId="20" fillId="37" borderId="10" xfId="42" applyNumberFormat="1" applyFont="1" applyFill="1" applyBorder="1" applyAlignment="1">
      <alignment vertical="center"/>
    </xf>
    <xf numFmtId="4" fontId="20" fillId="37" borderId="24" xfId="42" applyNumberFormat="1" applyFont="1" applyFill="1" applyBorder="1" applyAlignment="1">
      <alignment vertical="center"/>
    </xf>
    <xf numFmtId="0" fontId="20" fillId="37" borderId="20" xfId="42" applyFont="1" applyFill="1" applyBorder="1" applyAlignment="1">
      <alignment horizontal="center" vertical="center" wrapText="1"/>
    </xf>
    <xf numFmtId="0" fontId="20" fillId="37" borderId="32" xfId="42" applyFont="1" applyFill="1" applyBorder="1" applyAlignment="1">
      <alignment horizontal="center" vertical="center" wrapText="1"/>
    </xf>
    <xf numFmtId="0" fontId="20" fillId="37" borderId="21" xfId="42" applyFont="1" applyFill="1" applyBorder="1" applyAlignment="1">
      <alignment horizontal="center" vertical="center" wrapText="1"/>
    </xf>
    <xf numFmtId="0" fontId="20" fillId="37" borderId="21" xfId="42" applyFont="1" applyFill="1" applyBorder="1" applyAlignment="1">
      <alignment horizontal="left" vertical="center" wrapText="1"/>
    </xf>
    <xf numFmtId="4" fontId="20" fillId="37" borderId="21" xfId="42" applyNumberFormat="1" applyFont="1" applyFill="1" applyBorder="1" applyAlignment="1">
      <alignment vertical="center"/>
    </xf>
    <xf numFmtId="4" fontId="20" fillId="37" borderId="22" xfId="42" applyNumberFormat="1" applyFont="1" applyFill="1" applyBorder="1" applyAlignment="1">
      <alignment vertical="center"/>
    </xf>
    <xf numFmtId="0" fontId="34" fillId="0" borderId="0" xfId="48" applyFont="1" applyFill="1"/>
    <xf numFmtId="0" fontId="21" fillId="0" borderId="0" xfId="48"/>
    <xf numFmtId="0" fontId="35" fillId="38" borderId="11" xfId="48" applyFont="1" applyFill="1" applyBorder="1" applyAlignment="1">
      <alignment horizontal="center" vertical="center" wrapText="1"/>
    </xf>
    <xf numFmtId="0" fontId="35" fillId="38" borderId="12" xfId="48" applyFont="1" applyFill="1" applyBorder="1" applyAlignment="1">
      <alignment horizontal="center" vertical="center" wrapText="1"/>
    </xf>
    <xf numFmtId="0" fontId="36" fillId="0" borderId="28" xfId="48" applyFont="1" applyBorder="1" applyAlignment="1">
      <alignment vertical="center" wrapText="1"/>
    </xf>
    <xf numFmtId="0" fontId="36" fillId="0" borderId="30" xfId="48" applyFont="1" applyBorder="1" applyAlignment="1">
      <alignment horizontal="right" vertical="center" wrapText="1"/>
    </xf>
    <xf numFmtId="4" fontId="36" fillId="0" borderId="30" xfId="48" applyNumberFormat="1" applyFont="1" applyBorder="1" applyAlignment="1">
      <alignment horizontal="right" vertical="center" wrapText="1"/>
    </xf>
    <xf numFmtId="4" fontId="36" fillId="0" borderId="31" xfId="48" applyNumberFormat="1" applyFont="1" applyBorder="1" applyAlignment="1">
      <alignment horizontal="right" vertical="center" wrapText="1"/>
    </xf>
    <xf numFmtId="0" fontId="37" fillId="0" borderId="23" xfId="48" applyFont="1" applyBorder="1" applyAlignment="1">
      <alignment vertical="center" wrapText="1"/>
    </xf>
    <xf numFmtId="0" fontId="37" fillId="0" borderId="10" xfId="48" applyFont="1" applyBorder="1" applyAlignment="1">
      <alignment horizontal="right" vertical="center" wrapText="1"/>
    </xf>
    <xf numFmtId="4" fontId="37" fillId="0" borderId="10" xfId="48" applyNumberFormat="1" applyFont="1" applyBorder="1" applyAlignment="1">
      <alignment horizontal="right" vertical="center" wrapText="1"/>
    </xf>
    <xf numFmtId="4" fontId="37" fillId="0" borderId="24" xfId="48" applyNumberFormat="1" applyFont="1" applyBorder="1" applyAlignment="1">
      <alignment vertical="center"/>
    </xf>
    <xf numFmtId="4" fontId="21" fillId="0" borderId="0" xfId="48" applyNumberFormat="1"/>
    <xf numFmtId="4" fontId="37" fillId="0" borderId="30" xfId="48" applyNumberFormat="1" applyFont="1" applyBorder="1" applyAlignment="1">
      <alignment horizontal="right" vertical="center" wrapText="1"/>
    </xf>
    <xf numFmtId="0" fontId="36" fillId="0" borderId="23" xfId="48" applyFont="1" applyBorder="1" applyAlignment="1">
      <alignment vertical="center" wrapText="1"/>
    </xf>
    <xf numFmtId="4" fontId="36" fillId="0" borderId="10" xfId="48" applyNumberFormat="1" applyFont="1" applyBorder="1" applyAlignment="1">
      <alignment horizontal="right" vertical="center" wrapText="1"/>
    </xf>
    <xf numFmtId="4" fontId="36" fillId="0" borderId="24" xfId="48" applyNumberFormat="1" applyFont="1" applyBorder="1" applyAlignment="1">
      <alignment horizontal="right" vertical="center" wrapText="1"/>
    </xf>
    <xf numFmtId="4" fontId="37" fillId="0" borderId="24" xfId="48" applyNumberFormat="1" applyFont="1" applyBorder="1" applyAlignment="1">
      <alignment horizontal="right" vertical="center" wrapText="1"/>
    </xf>
    <xf numFmtId="0" fontId="36" fillId="0" borderId="10" xfId="48" applyFont="1" applyBorder="1" applyAlignment="1">
      <alignment horizontal="right" vertical="center" wrapText="1"/>
    </xf>
    <xf numFmtId="0" fontId="37" fillId="0" borderId="35" xfId="48" applyFont="1" applyBorder="1" applyAlignment="1">
      <alignment vertical="center" wrapText="1"/>
    </xf>
    <xf numFmtId="0" fontId="37" fillId="0" borderId="36" xfId="48" applyFont="1" applyBorder="1" applyAlignment="1">
      <alignment horizontal="right" vertical="center" wrapText="1"/>
    </xf>
    <xf numFmtId="4" fontId="37" fillId="0" borderId="36" xfId="48" applyNumberFormat="1" applyFont="1" applyBorder="1" applyAlignment="1">
      <alignment horizontal="right" vertical="center" wrapText="1"/>
    </xf>
    <xf numFmtId="4" fontId="37" fillId="0" borderId="37" xfId="48" applyNumberFormat="1" applyFont="1" applyBorder="1" applyAlignment="1">
      <alignment horizontal="right" vertical="center" wrapText="1"/>
    </xf>
    <xf numFmtId="0" fontId="36" fillId="0" borderId="11" xfId="48" applyFont="1" applyBorder="1" applyAlignment="1">
      <alignment vertical="center" wrapText="1"/>
    </xf>
    <xf numFmtId="0" fontId="36" fillId="0" borderId="12" xfId="48" applyFont="1" applyBorder="1" applyAlignment="1">
      <alignment horizontal="right" vertical="center" wrapText="1"/>
    </xf>
    <xf numFmtId="4" fontId="36" fillId="0" borderId="12" xfId="48" applyNumberFormat="1" applyFont="1" applyBorder="1" applyAlignment="1">
      <alignment horizontal="right" vertical="center" wrapText="1"/>
    </xf>
    <xf numFmtId="4" fontId="36" fillId="0" borderId="13" xfId="48" applyNumberFormat="1" applyFont="1" applyBorder="1" applyAlignment="1">
      <alignment horizontal="right" vertical="center" wrapText="1"/>
    </xf>
    <xf numFmtId="0" fontId="34" fillId="0" borderId="0" xfId="48" applyFont="1" applyFill="1" applyBorder="1"/>
    <xf numFmtId="166" fontId="34" fillId="0" borderId="34" xfId="48" applyNumberFormat="1" applyFont="1" applyFill="1" applyBorder="1" applyAlignment="1">
      <alignment horizontal="right"/>
    </xf>
    <xf numFmtId="0" fontId="37" fillId="0" borderId="28" xfId="48" applyFont="1" applyBorder="1" applyAlignment="1">
      <alignment horizontal="left" vertical="center" wrapText="1"/>
    </xf>
    <xf numFmtId="0" fontId="37" fillId="0" borderId="30" xfId="48" applyFont="1" applyBorder="1" applyAlignment="1">
      <alignment horizontal="right" vertical="center" wrapText="1"/>
    </xf>
    <xf numFmtId="4" fontId="37" fillId="0" borderId="31" xfId="48" applyNumberFormat="1" applyFont="1" applyBorder="1" applyAlignment="1">
      <alignment horizontal="right" vertical="center" wrapText="1"/>
    </xf>
    <xf numFmtId="0" fontId="37" fillId="0" borderId="23" xfId="48" applyFont="1" applyBorder="1" applyAlignment="1">
      <alignment horizontal="left" vertical="center" wrapText="1"/>
    </xf>
    <xf numFmtId="0" fontId="36" fillId="0" borderId="11" xfId="48" applyFont="1" applyBorder="1" applyAlignment="1">
      <alignment horizontal="left" vertical="center" wrapText="1"/>
    </xf>
    <xf numFmtId="0" fontId="35" fillId="38" borderId="38" xfId="48" applyFont="1" applyFill="1" applyBorder="1" applyAlignment="1">
      <alignment horizontal="center" vertical="center" wrapText="1"/>
    </xf>
    <xf numFmtId="0" fontId="35" fillId="38" borderId="33" xfId="48" applyFont="1" applyFill="1" applyBorder="1" applyAlignment="1">
      <alignment horizontal="center" vertical="center" wrapText="1"/>
    </xf>
    <xf numFmtId="0" fontId="20" fillId="37" borderId="39" xfId="42" applyFont="1" applyFill="1" applyBorder="1" applyAlignment="1">
      <alignment horizontal="center" vertical="center" wrapText="1"/>
    </xf>
    <xf numFmtId="0" fontId="38" fillId="0" borderId="0" xfId="0" applyFont="1"/>
    <xf numFmtId="0" fontId="32" fillId="35" borderId="23" xfId="42" applyFont="1" applyFill="1" applyBorder="1" applyAlignment="1">
      <alignment horizontal="center" vertical="center"/>
    </xf>
    <xf numFmtId="0" fontId="32" fillId="35" borderId="10" xfId="42" applyFont="1" applyFill="1" applyBorder="1" applyAlignment="1">
      <alignment horizontal="center" vertical="center"/>
    </xf>
    <xf numFmtId="0" fontId="32" fillId="35" borderId="10" xfId="47" applyFont="1" applyFill="1" applyBorder="1" applyAlignment="1">
      <alignment horizontal="left" vertical="center" wrapText="1"/>
    </xf>
    <xf numFmtId="4" fontId="32" fillId="35" borderId="10" xfId="42" applyNumberFormat="1" applyFont="1" applyFill="1" applyBorder="1" applyAlignment="1">
      <alignment vertical="center"/>
    </xf>
    <xf numFmtId="164" fontId="32" fillId="35" borderId="10" xfId="42" applyNumberFormat="1" applyFont="1" applyFill="1" applyBorder="1" applyAlignment="1">
      <alignment vertical="center"/>
    </xf>
    <xf numFmtId="4" fontId="32" fillId="35" borderId="24" xfId="42" applyNumberFormat="1" applyFont="1" applyFill="1" applyBorder="1" applyAlignment="1">
      <alignment vertical="center"/>
    </xf>
    <xf numFmtId="0" fontId="20" fillId="37" borderId="40" xfId="42" applyFont="1" applyFill="1" applyBorder="1" applyAlignment="1">
      <alignment horizontal="center" vertical="center" wrapText="1"/>
    </xf>
    <xf numFmtId="164" fontId="34" fillId="0" borderId="0" xfId="48" applyNumberFormat="1" applyFont="1" applyFill="1"/>
    <xf numFmtId="164" fontId="37" fillId="0" borderId="30" xfId="48" applyNumberFormat="1" applyFont="1" applyBorder="1" applyAlignment="1">
      <alignment horizontal="right" vertical="center" wrapText="1"/>
    </xf>
    <xf numFmtId="164" fontId="36" fillId="0" borderId="12" xfId="48" applyNumberFormat="1" applyFont="1" applyBorder="1" applyAlignment="1">
      <alignment horizontal="right" vertical="center" wrapText="1"/>
    </xf>
    <xf numFmtId="164" fontId="34" fillId="0" borderId="0" xfId="48" applyNumberFormat="1" applyFont="1" applyFill="1" applyBorder="1"/>
    <xf numFmtId="164" fontId="21" fillId="0" borderId="0" xfId="48" applyNumberFormat="1"/>
    <xf numFmtId="1" fontId="20" fillId="0" borderId="28" xfId="45" applyNumberFormat="1" applyFont="1" applyBorder="1" applyAlignment="1">
      <alignment horizontal="center" vertical="center"/>
    </xf>
    <xf numFmtId="49" fontId="20" fillId="0" borderId="30" xfId="45" applyNumberFormat="1" applyFont="1" applyBorder="1" applyAlignment="1">
      <alignment horizontal="center" vertical="center"/>
    </xf>
    <xf numFmtId="0" fontId="18" fillId="0" borderId="30" xfId="0" applyFont="1" applyFill="1" applyBorder="1" applyAlignment="1">
      <alignment horizontal="left" vertical="center"/>
    </xf>
    <xf numFmtId="2" fontId="18" fillId="0" borderId="30" xfId="0" applyNumberFormat="1" applyFont="1" applyFill="1" applyBorder="1" applyAlignment="1">
      <alignment vertical="center"/>
    </xf>
    <xf numFmtId="4" fontId="18" fillId="0" borderId="30" xfId="0" applyNumberFormat="1" applyFont="1" applyFill="1" applyBorder="1" applyAlignment="1">
      <alignment vertical="center"/>
    </xf>
    <xf numFmtId="4" fontId="18" fillId="0" borderId="31" xfId="0" applyNumberFormat="1" applyFont="1" applyFill="1" applyBorder="1" applyAlignment="1">
      <alignment vertical="center"/>
    </xf>
    <xf numFmtId="4" fontId="19" fillId="35" borderId="13" xfId="0" applyNumberFormat="1" applyFont="1" applyFill="1" applyBorder="1" applyAlignment="1">
      <alignment horizontal="center" vertical="center" wrapText="1"/>
    </xf>
    <xf numFmtId="164" fontId="36" fillId="34" borderId="30" xfId="48" applyNumberFormat="1" applyFont="1" applyFill="1" applyBorder="1" applyAlignment="1">
      <alignment horizontal="right" vertical="center" wrapText="1"/>
    </xf>
    <xf numFmtId="4" fontId="37" fillId="34" borderId="10" xfId="48" applyNumberFormat="1" applyFont="1" applyFill="1" applyBorder="1" applyAlignment="1">
      <alignment vertical="center"/>
    </xf>
    <xf numFmtId="164" fontId="37" fillId="34" borderId="30" xfId="48" applyNumberFormat="1" applyFont="1" applyFill="1" applyBorder="1" applyAlignment="1">
      <alignment horizontal="right" vertical="center" wrapText="1"/>
    </xf>
    <xf numFmtId="4" fontId="37" fillId="34" borderId="10" xfId="48" applyNumberFormat="1" applyFont="1" applyFill="1" applyBorder="1" applyAlignment="1">
      <alignment horizontal="right" vertical="center" wrapText="1"/>
    </xf>
    <xf numFmtId="164" fontId="36" fillId="34" borderId="10" xfId="48" applyNumberFormat="1" applyFont="1" applyFill="1" applyBorder="1" applyAlignment="1">
      <alignment horizontal="right" vertical="center" wrapText="1"/>
    </xf>
    <xf numFmtId="164" fontId="37" fillId="34" borderId="10" xfId="48" applyNumberFormat="1" applyFont="1" applyFill="1" applyBorder="1" applyAlignment="1">
      <alignment horizontal="right" vertical="center" wrapText="1"/>
    </xf>
    <xf numFmtId="4" fontId="36" fillId="34" borderId="10" xfId="48" applyNumberFormat="1" applyFont="1" applyFill="1" applyBorder="1" applyAlignment="1">
      <alignment horizontal="right" vertical="center" wrapText="1"/>
    </xf>
    <xf numFmtId="4" fontId="37" fillId="34" borderId="36" xfId="48" applyNumberFormat="1" applyFont="1" applyFill="1" applyBorder="1" applyAlignment="1">
      <alignment horizontal="right" vertical="center" wrapText="1"/>
    </xf>
    <xf numFmtId="0" fontId="34" fillId="0" borderId="0" xfId="48" applyFont="1" applyFill="1" applyAlignment="1">
      <alignment horizontal="right"/>
    </xf>
    <xf numFmtId="164" fontId="35" fillId="33" borderId="12" xfId="48" applyNumberFormat="1" applyFont="1" applyFill="1" applyBorder="1" applyAlignment="1">
      <alignment horizontal="center" vertical="center" wrapText="1"/>
    </xf>
    <xf numFmtId="164" fontId="20" fillId="0" borderId="10" xfId="42" applyNumberFormat="1" applyFont="1" applyFill="1" applyBorder="1" applyAlignment="1">
      <alignment vertical="center"/>
    </xf>
    <xf numFmtId="4" fontId="32" fillId="0" borderId="0" xfId="42" applyNumberFormat="1" applyFont="1" applyFill="1" applyAlignment="1">
      <alignment horizontal="right"/>
    </xf>
    <xf numFmtId="4" fontId="19" fillId="0" borderId="0" xfId="0" applyNumberFormat="1" applyFont="1" applyFill="1" applyAlignment="1">
      <alignment horizontal="right" vertical="center"/>
    </xf>
    <xf numFmtId="0" fontId="26" fillId="37" borderId="23" xfId="42" applyFont="1" applyFill="1" applyBorder="1" applyAlignment="1">
      <alignment horizontal="center" vertical="center" wrapText="1"/>
    </xf>
    <xf numFmtId="0" fontId="26" fillId="37" borderId="29" xfId="42" applyFont="1" applyFill="1" applyBorder="1" applyAlignment="1">
      <alignment horizontal="center" vertical="center" wrapText="1"/>
    </xf>
    <xf numFmtId="49" fontId="26" fillId="37" borderId="39" xfId="42" applyNumberFormat="1" applyFont="1" applyFill="1" applyBorder="1" applyAlignment="1">
      <alignment horizontal="center" vertical="center" wrapText="1"/>
    </xf>
    <xf numFmtId="49" fontId="26" fillId="37" borderId="10" xfId="42" applyNumberFormat="1" applyFont="1" applyFill="1" applyBorder="1" applyAlignment="1">
      <alignment horizontal="center" vertical="center" wrapText="1"/>
    </xf>
    <xf numFmtId="0" fontId="26" fillId="37" borderId="10" xfId="42" applyFont="1" applyFill="1" applyBorder="1" applyAlignment="1">
      <alignment horizontal="left" vertical="center" wrapText="1"/>
    </xf>
    <xf numFmtId="4" fontId="26" fillId="37" borderId="10" xfId="42" applyNumberFormat="1" applyFont="1" applyFill="1" applyBorder="1" applyAlignment="1">
      <alignment vertical="center"/>
    </xf>
    <xf numFmtId="164" fontId="26" fillId="37" borderId="10" xfId="42" applyNumberFormat="1" applyFont="1" applyFill="1" applyBorder="1" applyAlignment="1">
      <alignment vertical="center"/>
    </xf>
    <xf numFmtId="4" fontId="26" fillId="37" borderId="24" xfId="42" applyNumberFormat="1" applyFont="1" applyFill="1" applyBorder="1" applyAlignment="1">
      <alignment vertical="center"/>
    </xf>
    <xf numFmtId="0" fontId="26" fillId="0" borderId="10" xfId="42" applyFont="1" applyFill="1" applyBorder="1" applyAlignment="1">
      <alignment horizontal="left" vertical="center" wrapText="1"/>
    </xf>
    <xf numFmtId="0" fontId="26" fillId="37" borderId="10" xfId="42" applyFont="1" applyFill="1" applyBorder="1" applyAlignment="1">
      <alignment horizontal="center" vertical="center" wrapText="1"/>
    </xf>
    <xf numFmtId="0" fontId="33" fillId="38" borderId="34" xfId="48" applyFont="1" applyFill="1" applyBorder="1" applyAlignment="1">
      <alignment horizontal="center"/>
    </xf>
    <xf numFmtId="0" fontId="23" fillId="0" borderId="0" xfId="44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44" applyFont="1" applyAlignment="1">
      <alignment horizontal="center"/>
    </xf>
    <xf numFmtId="0" fontId="32" fillId="33" borderId="18" xfId="42" applyFont="1" applyFill="1" applyBorder="1" applyAlignment="1">
      <alignment horizontal="center" vertical="center" wrapText="1"/>
    </xf>
    <xf numFmtId="0" fontId="32" fillId="35" borderId="10" xfId="42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49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8"/>
    <cellStyle name="normální_2. Rozpočet 2007 - tabulky" xfId="44"/>
    <cellStyle name="Normální_List1" xfId="45"/>
    <cellStyle name="normální_Rozpis výdajů 03 bez PO" xfId="42"/>
    <cellStyle name="normální_Rozpis výdajů 03 bez PO 2" xfId="47"/>
    <cellStyle name="normální_Rozpis výdajů 03 bez PO 3" xfId="46"/>
    <cellStyle name="normální_Rozpočet 2004 (ZK)" xfId="43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2F2F2"/>
      <color rgb="FF000080"/>
      <color rgb="FFFFFFCC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32">
          <cell r="C132">
            <v>2122198</v>
          </cell>
          <cell r="D132">
            <v>94764.057399999991</v>
          </cell>
          <cell r="E132">
            <v>4050</v>
          </cell>
          <cell r="H132">
            <v>3626751.6885899995</v>
          </cell>
          <cell r="I132">
            <v>0</v>
          </cell>
          <cell r="J132">
            <v>0</v>
          </cell>
          <cell r="M132">
            <v>61072</v>
          </cell>
          <cell r="O132">
            <v>88242.1</v>
          </cell>
          <cell r="P132">
            <v>202563.47</v>
          </cell>
          <cell r="Q132">
            <v>766876.74</v>
          </cell>
        </row>
      </sheetData>
      <sheetData sheetId="2">
        <row r="132">
          <cell r="B132">
            <v>27594</v>
          </cell>
          <cell r="C132">
            <v>214061.09</v>
          </cell>
          <cell r="D132">
            <v>873561.07</v>
          </cell>
          <cell r="E132">
            <v>615646.04</v>
          </cell>
          <cell r="F132">
            <v>3444302.8</v>
          </cell>
          <cell r="G132">
            <v>85072.12</v>
          </cell>
          <cell r="H132">
            <v>59477.86</v>
          </cell>
          <cell r="I132">
            <v>594616.14</v>
          </cell>
          <cell r="K132">
            <v>822233.61999999988</v>
          </cell>
          <cell r="L132">
            <v>43995</v>
          </cell>
          <cell r="M132">
            <v>5278.1900000000005</v>
          </cell>
          <cell r="N132">
            <v>30734.690000000002</v>
          </cell>
          <cell r="O132">
            <v>5000</v>
          </cell>
          <cell r="P132">
            <v>72712.56</v>
          </cell>
          <cell r="R132">
            <v>6.28</v>
          </cell>
          <cell r="S132">
            <v>121.6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H10" sqref="H10"/>
    </sheetView>
  </sheetViews>
  <sheetFormatPr defaultRowHeight="12.75" x14ac:dyDescent="0.2"/>
  <cols>
    <col min="1" max="1" width="36.5703125" style="100" bestFit="1" customWidth="1"/>
    <col min="2" max="2" width="7.28515625" style="100" customWidth="1"/>
    <col min="3" max="3" width="13.85546875" style="100" customWidth="1"/>
    <col min="4" max="4" width="13.5703125" style="148" customWidth="1"/>
    <col min="5" max="5" width="14.140625" style="100" customWidth="1"/>
    <col min="6" max="217" width="9.140625" style="100"/>
    <col min="218" max="218" width="36.5703125" style="100" bestFit="1" customWidth="1"/>
    <col min="219" max="219" width="7.28515625" style="100" customWidth="1"/>
    <col min="220" max="220" width="13.85546875" style="100" customWidth="1"/>
    <col min="221" max="221" width="8.7109375" style="100" bestFit="1" customWidth="1"/>
    <col min="222" max="222" width="14.140625" style="100" customWidth="1"/>
    <col min="223" max="226" width="9.140625" style="100"/>
    <col min="227" max="227" width="11.7109375" style="100" bestFit="1" customWidth="1"/>
    <col min="228" max="473" width="9.140625" style="100"/>
    <col min="474" max="474" width="36.5703125" style="100" bestFit="1" customWidth="1"/>
    <col min="475" max="475" width="7.28515625" style="100" customWidth="1"/>
    <col min="476" max="476" width="13.85546875" style="100" customWidth="1"/>
    <col min="477" max="477" width="8.7109375" style="100" bestFit="1" customWidth="1"/>
    <col min="478" max="478" width="14.140625" style="100" customWidth="1"/>
    <col min="479" max="482" width="9.140625" style="100"/>
    <col min="483" max="483" width="11.7109375" style="100" bestFit="1" customWidth="1"/>
    <col min="484" max="729" width="9.140625" style="100"/>
    <col min="730" max="730" width="36.5703125" style="100" bestFit="1" customWidth="1"/>
    <col min="731" max="731" width="7.28515625" style="100" customWidth="1"/>
    <col min="732" max="732" width="13.85546875" style="100" customWidth="1"/>
    <col min="733" max="733" width="8.7109375" style="100" bestFit="1" customWidth="1"/>
    <col min="734" max="734" width="14.140625" style="100" customWidth="1"/>
    <col min="735" max="738" width="9.140625" style="100"/>
    <col min="739" max="739" width="11.7109375" style="100" bestFit="1" customWidth="1"/>
    <col min="740" max="985" width="9.140625" style="100"/>
    <col min="986" max="986" width="36.5703125" style="100" bestFit="1" customWidth="1"/>
    <col min="987" max="987" width="7.28515625" style="100" customWidth="1"/>
    <col min="988" max="988" width="13.85546875" style="100" customWidth="1"/>
    <col min="989" max="989" width="8.7109375" style="100" bestFit="1" customWidth="1"/>
    <col min="990" max="990" width="14.140625" style="100" customWidth="1"/>
    <col min="991" max="994" width="9.140625" style="100"/>
    <col min="995" max="995" width="11.7109375" style="100" bestFit="1" customWidth="1"/>
    <col min="996" max="1241" width="9.140625" style="100"/>
    <col min="1242" max="1242" width="36.5703125" style="100" bestFit="1" customWidth="1"/>
    <col min="1243" max="1243" width="7.28515625" style="100" customWidth="1"/>
    <col min="1244" max="1244" width="13.85546875" style="100" customWidth="1"/>
    <col min="1245" max="1245" width="8.7109375" style="100" bestFit="1" customWidth="1"/>
    <col min="1246" max="1246" width="14.140625" style="100" customWidth="1"/>
    <col min="1247" max="1250" width="9.140625" style="100"/>
    <col min="1251" max="1251" width="11.7109375" style="100" bestFit="1" customWidth="1"/>
    <col min="1252" max="1497" width="9.140625" style="100"/>
    <col min="1498" max="1498" width="36.5703125" style="100" bestFit="1" customWidth="1"/>
    <col min="1499" max="1499" width="7.28515625" style="100" customWidth="1"/>
    <col min="1500" max="1500" width="13.85546875" style="100" customWidth="1"/>
    <col min="1501" max="1501" width="8.7109375" style="100" bestFit="1" customWidth="1"/>
    <col min="1502" max="1502" width="14.140625" style="100" customWidth="1"/>
    <col min="1503" max="1506" width="9.140625" style="100"/>
    <col min="1507" max="1507" width="11.7109375" style="100" bestFit="1" customWidth="1"/>
    <col min="1508" max="1753" width="9.140625" style="100"/>
    <col min="1754" max="1754" width="36.5703125" style="100" bestFit="1" customWidth="1"/>
    <col min="1755" max="1755" width="7.28515625" style="100" customWidth="1"/>
    <col min="1756" max="1756" width="13.85546875" style="100" customWidth="1"/>
    <col min="1757" max="1757" width="8.7109375" style="100" bestFit="1" customWidth="1"/>
    <col min="1758" max="1758" width="14.140625" style="100" customWidth="1"/>
    <col min="1759" max="1762" width="9.140625" style="100"/>
    <col min="1763" max="1763" width="11.7109375" style="100" bestFit="1" customWidth="1"/>
    <col min="1764" max="2009" width="9.140625" style="100"/>
    <col min="2010" max="2010" width="36.5703125" style="100" bestFit="1" customWidth="1"/>
    <col min="2011" max="2011" width="7.28515625" style="100" customWidth="1"/>
    <col min="2012" max="2012" width="13.85546875" style="100" customWidth="1"/>
    <col min="2013" max="2013" width="8.7109375" style="100" bestFit="1" customWidth="1"/>
    <col min="2014" max="2014" width="14.140625" style="100" customWidth="1"/>
    <col min="2015" max="2018" width="9.140625" style="100"/>
    <col min="2019" max="2019" width="11.7109375" style="100" bestFit="1" customWidth="1"/>
    <col min="2020" max="2265" width="9.140625" style="100"/>
    <col min="2266" max="2266" width="36.5703125" style="100" bestFit="1" customWidth="1"/>
    <col min="2267" max="2267" width="7.28515625" style="100" customWidth="1"/>
    <col min="2268" max="2268" width="13.85546875" style="100" customWidth="1"/>
    <col min="2269" max="2269" width="8.7109375" style="100" bestFit="1" customWidth="1"/>
    <col min="2270" max="2270" width="14.140625" style="100" customWidth="1"/>
    <col min="2271" max="2274" width="9.140625" style="100"/>
    <col min="2275" max="2275" width="11.7109375" style="100" bestFit="1" customWidth="1"/>
    <col min="2276" max="2521" width="9.140625" style="100"/>
    <col min="2522" max="2522" width="36.5703125" style="100" bestFit="1" customWidth="1"/>
    <col min="2523" max="2523" width="7.28515625" style="100" customWidth="1"/>
    <col min="2524" max="2524" width="13.85546875" style="100" customWidth="1"/>
    <col min="2525" max="2525" width="8.7109375" style="100" bestFit="1" customWidth="1"/>
    <col min="2526" max="2526" width="14.140625" style="100" customWidth="1"/>
    <col min="2527" max="2530" width="9.140625" style="100"/>
    <col min="2531" max="2531" width="11.7109375" style="100" bestFit="1" customWidth="1"/>
    <col min="2532" max="2777" width="9.140625" style="100"/>
    <col min="2778" max="2778" width="36.5703125" style="100" bestFit="1" customWidth="1"/>
    <col min="2779" max="2779" width="7.28515625" style="100" customWidth="1"/>
    <col min="2780" max="2780" width="13.85546875" style="100" customWidth="1"/>
    <col min="2781" max="2781" width="8.7109375" style="100" bestFit="1" customWidth="1"/>
    <col min="2782" max="2782" width="14.140625" style="100" customWidth="1"/>
    <col min="2783" max="2786" width="9.140625" style="100"/>
    <col min="2787" max="2787" width="11.7109375" style="100" bestFit="1" customWidth="1"/>
    <col min="2788" max="3033" width="9.140625" style="100"/>
    <col min="3034" max="3034" width="36.5703125" style="100" bestFit="1" customWidth="1"/>
    <col min="3035" max="3035" width="7.28515625" style="100" customWidth="1"/>
    <col min="3036" max="3036" width="13.85546875" style="100" customWidth="1"/>
    <col min="3037" max="3037" width="8.7109375" style="100" bestFit="1" customWidth="1"/>
    <col min="3038" max="3038" width="14.140625" style="100" customWidth="1"/>
    <col min="3039" max="3042" width="9.140625" style="100"/>
    <col min="3043" max="3043" width="11.7109375" style="100" bestFit="1" customWidth="1"/>
    <col min="3044" max="3289" width="9.140625" style="100"/>
    <col min="3290" max="3290" width="36.5703125" style="100" bestFit="1" customWidth="1"/>
    <col min="3291" max="3291" width="7.28515625" style="100" customWidth="1"/>
    <col min="3292" max="3292" width="13.85546875" style="100" customWidth="1"/>
    <col min="3293" max="3293" width="8.7109375" style="100" bestFit="1" customWidth="1"/>
    <col min="3294" max="3294" width="14.140625" style="100" customWidth="1"/>
    <col min="3295" max="3298" width="9.140625" style="100"/>
    <col min="3299" max="3299" width="11.7109375" style="100" bestFit="1" customWidth="1"/>
    <col min="3300" max="3545" width="9.140625" style="100"/>
    <col min="3546" max="3546" width="36.5703125" style="100" bestFit="1" customWidth="1"/>
    <col min="3547" max="3547" width="7.28515625" style="100" customWidth="1"/>
    <col min="3548" max="3548" width="13.85546875" style="100" customWidth="1"/>
    <col min="3549" max="3549" width="8.7109375" style="100" bestFit="1" customWidth="1"/>
    <col min="3550" max="3550" width="14.140625" style="100" customWidth="1"/>
    <col min="3551" max="3554" width="9.140625" style="100"/>
    <col min="3555" max="3555" width="11.7109375" style="100" bestFit="1" customWidth="1"/>
    <col min="3556" max="3801" width="9.140625" style="100"/>
    <col min="3802" max="3802" width="36.5703125" style="100" bestFit="1" customWidth="1"/>
    <col min="3803" max="3803" width="7.28515625" style="100" customWidth="1"/>
    <col min="3804" max="3804" width="13.85546875" style="100" customWidth="1"/>
    <col min="3805" max="3805" width="8.7109375" style="100" bestFit="1" customWidth="1"/>
    <col min="3806" max="3806" width="14.140625" style="100" customWidth="1"/>
    <col min="3807" max="3810" width="9.140625" style="100"/>
    <col min="3811" max="3811" width="11.7109375" style="100" bestFit="1" customWidth="1"/>
    <col min="3812" max="4057" width="9.140625" style="100"/>
    <col min="4058" max="4058" width="36.5703125" style="100" bestFit="1" customWidth="1"/>
    <col min="4059" max="4059" width="7.28515625" style="100" customWidth="1"/>
    <col min="4060" max="4060" width="13.85546875" style="100" customWidth="1"/>
    <col min="4061" max="4061" width="8.7109375" style="100" bestFit="1" customWidth="1"/>
    <col min="4062" max="4062" width="14.140625" style="100" customWidth="1"/>
    <col min="4063" max="4066" width="9.140625" style="100"/>
    <col min="4067" max="4067" width="11.7109375" style="100" bestFit="1" customWidth="1"/>
    <col min="4068" max="4313" width="9.140625" style="100"/>
    <col min="4314" max="4314" width="36.5703125" style="100" bestFit="1" customWidth="1"/>
    <col min="4315" max="4315" width="7.28515625" style="100" customWidth="1"/>
    <col min="4316" max="4316" width="13.85546875" style="100" customWidth="1"/>
    <col min="4317" max="4317" width="8.7109375" style="100" bestFit="1" customWidth="1"/>
    <col min="4318" max="4318" width="14.140625" style="100" customWidth="1"/>
    <col min="4319" max="4322" width="9.140625" style="100"/>
    <col min="4323" max="4323" width="11.7109375" style="100" bestFit="1" customWidth="1"/>
    <col min="4324" max="4569" width="9.140625" style="100"/>
    <col min="4570" max="4570" width="36.5703125" style="100" bestFit="1" customWidth="1"/>
    <col min="4571" max="4571" width="7.28515625" style="100" customWidth="1"/>
    <col min="4572" max="4572" width="13.85546875" style="100" customWidth="1"/>
    <col min="4573" max="4573" width="8.7109375" style="100" bestFit="1" customWidth="1"/>
    <col min="4574" max="4574" width="14.140625" style="100" customWidth="1"/>
    <col min="4575" max="4578" width="9.140625" style="100"/>
    <col min="4579" max="4579" width="11.7109375" style="100" bestFit="1" customWidth="1"/>
    <col min="4580" max="4825" width="9.140625" style="100"/>
    <col min="4826" max="4826" width="36.5703125" style="100" bestFit="1" customWidth="1"/>
    <col min="4827" max="4827" width="7.28515625" style="100" customWidth="1"/>
    <col min="4828" max="4828" width="13.85546875" style="100" customWidth="1"/>
    <col min="4829" max="4829" width="8.7109375" style="100" bestFit="1" customWidth="1"/>
    <col min="4830" max="4830" width="14.140625" style="100" customWidth="1"/>
    <col min="4831" max="4834" width="9.140625" style="100"/>
    <col min="4835" max="4835" width="11.7109375" style="100" bestFit="1" customWidth="1"/>
    <col min="4836" max="5081" width="9.140625" style="100"/>
    <col min="5082" max="5082" width="36.5703125" style="100" bestFit="1" customWidth="1"/>
    <col min="5083" max="5083" width="7.28515625" style="100" customWidth="1"/>
    <col min="5084" max="5084" width="13.85546875" style="100" customWidth="1"/>
    <col min="5085" max="5085" width="8.7109375" style="100" bestFit="1" customWidth="1"/>
    <col min="5086" max="5086" width="14.140625" style="100" customWidth="1"/>
    <col min="5087" max="5090" width="9.140625" style="100"/>
    <col min="5091" max="5091" width="11.7109375" style="100" bestFit="1" customWidth="1"/>
    <col min="5092" max="5337" width="9.140625" style="100"/>
    <col min="5338" max="5338" width="36.5703125" style="100" bestFit="1" customWidth="1"/>
    <col min="5339" max="5339" width="7.28515625" style="100" customWidth="1"/>
    <col min="5340" max="5340" width="13.85546875" style="100" customWidth="1"/>
    <col min="5341" max="5341" width="8.7109375" style="100" bestFit="1" customWidth="1"/>
    <col min="5342" max="5342" width="14.140625" style="100" customWidth="1"/>
    <col min="5343" max="5346" width="9.140625" style="100"/>
    <col min="5347" max="5347" width="11.7109375" style="100" bestFit="1" customWidth="1"/>
    <col min="5348" max="5593" width="9.140625" style="100"/>
    <col min="5594" max="5594" width="36.5703125" style="100" bestFit="1" customWidth="1"/>
    <col min="5595" max="5595" width="7.28515625" style="100" customWidth="1"/>
    <col min="5596" max="5596" width="13.85546875" style="100" customWidth="1"/>
    <col min="5597" max="5597" width="8.7109375" style="100" bestFit="1" customWidth="1"/>
    <col min="5598" max="5598" width="14.140625" style="100" customWidth="1"/>
    <col min="5599" max="5602" width="9.140625" style="100"/>
    <col min="5603" max="5603" width="11.7109375" style="100" bestFit="1" customWidth="1"/>
    <col min="5604" max="5849" width="9.140625" style="100"/>
    <col min="5850" max="5850" width="36.5703125" style="100" bestFit="1" customWidth="1"/>
    <col min="5851" max="5851" width="7.28515625" style="100" customWidth="1"/>
    <col min="5852" max="5852" width="13.85546875" style="100" customWidth="1"/>
    <col min="5853" max="5853" width="8.7109375" style="100" bestFit="1" customWidth="1"/>
    <col min="5854" max="5854" width="14.140625" style="100" customWidth="1"/>
    <col min="5855" max="5858" width="9.140625" style="100"/>
    <col min="5859" max="5859" width="11.7109375" style="100" bestFit="1" customWidth="1"/>
    <col min="5860" max="6105" width="9.140625" style="100"/>
    <col min="6106" max="6106" width="36.5703125" style="100" bestFit="1" customWidth="1"/>
    <col min="6107" max="6107" width="7.28515625" style="100" customWidth="1"/>
    <col min="6108" max="6108" width="13.85546875" style="100" customWidth="1"/>
    <col min="6109" max="6109" width="8.7109375" style="100" bestFit="1" customWidth="1"/>
    <col min="6110" max="6110" width="14.140625" style="100" customWidth="1"/>
    <col min="6111" max="6114" width="9.140625" style="100"/>
    <col min="6115" max="6115" width="11.7109375" style="100" bestFit="1" customWidth="1"/>
    <col min="6116" max="6361" width="9.140625" style="100"/>
    <col min="6362" max="6362" width="36.5703125" style="100" bestFit="1" customWidth="1"/>
    <col min="6363" max="6363" width="7.28515625" style="100" customWidth="1"/>
    <col min="6364" max="6364" width="13.85546875" style="100" customWidth="1"/>
    <col min="6365" max="6365" width="8.7109375" style="100" bestFit="1" customWidth="1"/>
    <col min="6366" max="6366" width="14.140625" style="100" customWidth="1"/>
    <col min="6367" max="6370" width="9.140625" style="100"/>
    <col min="6371" max="6371" width="11.7109375" style="100" bestFit="1" customWidth="1"/>
    <col min="6372" max="6617" width="9.140625" style="100"/>
    <col min="6618" max="6618" width="36.5703125" style="100" bestFit="1" customWidth="1"/>
    <col min="6619" max="6619" width="7.28515625" style="100" customWidth="1"/>
    <col min="6620" max="6620" width="13.85546875" style="100" customWidth="1"/>
    <col min="6621" max="6621" width="8.7109375" style="100" bestFit="1" customWidth="1"/>
    <col min="6622" max="6622" width="14.140625" style="100" customWidth="1"/>
    <col min="6623" max="6626" width="9.140625" style="100"/>
    <col min="6627" max="6627" width="11.7109375" style="100" bestFit="1" customWidth="1"/>
    <col min="6628" max="6873" width="9.140625" style="100"/>
    <col min="6874" max="6874" width="36.5703125" style="100" bestFit="1" customWidth="1"/>
    <col min="6875" max="6875" width="7.28515625" style="100" customWidth="1"/>
    <col min="6876" max="6876" width="13.85546875" style="100" customWidth="1"/>
    <col min="6877" max="6877" width="8.7109375" style="100" bestFit="1" customWidth="1"/>
    <col min="6878" max="6878" width="14.140625" style="100" customWidth="1"/>
    <col min="6879" max="6882" width="9.140625" style="100"/>
    <col min="6883" max="6883" width="11.7109375" style="100" bestFit="1" customWidth="1"/>
    <col min="6884" max="7129" width="9.140625" style="100"/>
    <col min="7130" max="7130" width="36.5703125" style="100" bestFit="1" customWidth="1"/>
    <col min="7131" max="7131" width="7.28515625" style="100" customWidth="1"/>
    <col min="7132" max="7132" width="13.85546875" style="100" customWidth="1"/>
    <col min="7133" max="7133" width="8.7109375" style="100" bestFit="1" customWidth="1"/>
    <col min="7134" max="7134" width="14.140625" style="100" customWidth="1"/>
    <col min="7135" max="7138" width="9.140625" style="100"/>
    <col min="7139" max="7139" width="11.7109375" style="100" bestFit="1" customWidth="1"/>
    <col min="7140" max="7385" width="9.140625" style="100"/>
    <col min="7386" max="7386" width="36.5703125" style="100" bestFit="1" customWidth="1"/>
    <col min="7387" max="7387" width="7.28515625" style="100" customWidth="1"/>
    <col min="7388" max="7388" width="13.85546875" style="100" customWidth="1"/>
    <col min="7389" max="7389" width="8.7109375" style="100" bestFit="1" customWidth="1"/>
    <col min="7390" max="7390" width="14.140625" style="100" customWidth="1"/>
    <col min="7391" max="7394" width="9.140625" style="100"/>
    <col min="7395" max="7395" width="11.7109375" style="100" bestFit="1" customWidth="1"/>
    <col min="7396" max="7641" width="9.140625" style="100"/>
    <col min="7642" max="7642" width="36.5703125" style="100" bestFit="1" customWidth="1"/>
    <col min="7643" max="7643" width="7.28515625" style="100" customWidth="1"/>
    <col min="7644" max="7644" width="13.85546875" style="100" customWidth="1"/>
    <col min="7645" max="7645" width="8.7109375" style="100" bestFit="1" customWidth="1"/>
    <col min="7646" max="7646" width="14.140625" style="100" customWidth="1"/>
    <col min="7647" max="7650" width="9.140625" style="100"/>
    <col min="7651" max="7651" width="11.7109375" style="100" bestFit="1" customWidth="1"/>
    <col min="7652" max="7897" width="9.140625" style="100"/>
    <col min="7898" max="7898" width="36.5703125" style="100" bestFit="1" customWidth="1"/>
    <col min="7899" max="7899" width="7.28515625" style="100" customWidth="1"/>
    <col min="7900" max="7900" width="13.85546875" style="100" customWidth="1"/>
    <col min="7901" max="7901" width="8.7109375" style="100" bestFit="1" customWidth="1"/>
    <col min="7902" max="7902" width="14.140625" style="100" customWidth="1"/>
    <col min="7903" max="7906" width="9.140625" style="100"/>
    <col min="7907" max="7907" width="11.7109375" style="100" bestFit="1" customWidth="1"/>
    <col min="7908" max="8153" width="9.140625" style="100"/>
    <col min="8154" max="8154" width="36.5703125" style="100" bestFit="1" customWidth="1"/>
    <col min="8155" max="8155" width="7.28515625" style="100" customWidth="1"/>
    <col min="8156" max="8156" width="13.85546875" style="100" customWidth="1"/>
    <col min="8157" max="8157" width="8.7109375" style="100" bestFit="1" customWidth="1"/>
    <col min="8158" max="8158" width="14.140625" style="100" customWidth="1"/>
    <col min="8159" max="8162" width="9.140625" style="100"/>
    <col min="8163" max="8163" width="11.7109375" style="100" bestFit="1" customWidth="1"/>
    <col min="8164" max="8409" width="9.140625" style="100"/>
    <col min="8410" max="8410" width="36.5703125" style="100" bestFit="1" customWidth="1"/>
    <col min="8411" max="8411" width="7.28515625" style="100" customWidth="1"/>
    <col min="8412" max="8412" width="13.85546875" style="100" customWidth="1"/>
    <col min="8413" max="8413" width="8.7109375" style="100" bestFit="1" customWidth="1"/>
    <col min="8414" max="8414" width="14.140625" style="100" customWidth="1"/>
    <col min="8415" max="8418" width="9.140625" style="100"/>
    <col min="8419" max="8419" width="11.7109375" style="100" bestFit="1" customWidth="1"/>
    <col min="8420" max="8665" width="9.140625" style="100"/>
    <col min="8666" max="8666" width="36.5703125" style="100" bestFit="1" customWidth="1"/>
    <col min="8667" max="8667" width="7.28515625" style="100" customWidth="1"/>
    <col min="8668" max="8668" width="13.85546875" style="100" customWidth="1"/>
    <col min="8669" max="8669" width="8.7109375" style="100" bestFit="1" customWidth="1"/>
    <col min="8670" max="8670" width="14.140625" style="100" customWidth="1"/>
    <col min="8671" max="8674" width="9.140625" style="100"/>
    <col min="8675" max="8675" width="11.7109375" style="100" bestFit="1" customWidth="1"/>
    <col min="8676" max="8921" width="9.140625" style="100"/>
    <col min="8922" max="8922" width="36.5703125" style="100" bestFit="1" customWidth="1"/>
    <col min="8923" max="8923" width="7.28515625" style="100" customWidth="1"/>
    <col min="8924" max="8924" width="13.85546875" style="100" customWidth="1"/>
    <col min="8925" max="8925" width="8.7109375" style="100" bestFit="1" customWidth="1"/>
    <col min="8926" max="8926" width="14.140625" style="100" customWidth="1"/>
    <col min="8927" max="8930" width="9.140625" style="100"/>
    <col min="8931" max="8931" width="11.7109375" style="100" bestFit="1" customWidth="1"/>
    <col min="8932" max="9177" width="9.140625" style="100"/>
    <col min="9178" max="9178" width="36.5703125" style="100" bestFit="1" customWidth="1"/>
    <col min="9179" max="9179" width="7.28515625" style="100" customWidth="1"/>
    <col min="9180" max="9180" width="13.85546875" style="100" customWidth="1"/>
    <col min="9181" max="9181" width="8.7109375" style="100" bestFit="1" customWidth="1"/>
    <col min="9182" max="9182" width="14.140625" style="100" customWidth="1"/>
    <col min="9183" max="9186" width="9.140625" style="100"/>
    <col min="9187" max="9187" width="11.7109375" style="100" bestFit="1" customWidth="1"/>
    <col min="9188" max="9433" width="9.140625" style="100"/>
    <col min="9434" max="9434" width="36.5703125" style="100" bestFit="1" customWidth="1"/>
    <col min="9435" max="9435" width="7.28515625" style="100" customWidth="1"/>
    <col min="9436" max="9436" width="13.85546875" style="100" customWidth="1"/>
    <col min="9437" max="9437" width="8.7109375" style="100" bestFit="1" customWidth="1"/>
    <col min="9438" max="9438" width="14.140625" style="100" customWidth="1"/>
    <col min="9439" max="9442" width="9.140625" style="100"/>
    <col min="9443" max="9443" width="11.7109375" style="100" bestFit="1" customWidth="1"/>
    <col min="9444" max="9689" width="9.140625" style="100"/>
    <col min="9690" max="9690" width="36.5703125" style="100" bestFit="1" customWidth="1"/>
    <col min="9691" max="9691" width="7.28515625" style="100" customWidth="1"/>
    <col min="9692" max="9692" width="13.85546875" style="100" customWidth="1"/>
    <col min="9693" max="9693" width="8.7109375" style="100" bestFit="1" customWidth="1"/>
    <col min="9694" max="9694" width="14.140625" style="100" customWidth="1"/>
    <col min="9695" max="9698" width="9.140625" style="100"/>
    <col min="9699" max="9699" width="11.7109375" style="100" bestFit="1" customWidth="1"/>
    <col min="9700" max="9945" width="9.140625" style="100"/>
    <col min="9946" max="9946" width="36.5703125" style="100" bestFit="1" customWidth="1"/>
    <col min="9947" max="9947" width="7.28515625" style="100" customWidth="1"/>
    <col min="9948" max="9948" width="13.85546875" style="100" customWidth="1"/>
    <col min="9949" max="9949" width="8.7109375" style="100" bestFit="1" customWidth="1"/>
    <col min="9950" max="9950" width="14.140625" style="100" customWidth="1"/>
    <col min="9951" max="9954" width="9.140625" style="100"/>
    <col min="9955" max="9955" width="11.7109375" style="100" bestFit="1" customWidth="1"/>
    <col min="9956" max="10201" width="9.140625" style="100"/>
    <col min="10202" max="10202" width="36.5703125" style="100" bestFit="1" customWidth="1"/>
    <col min="10203" max="10203" width="7.28515625" style="100" customWidth="1"/>
    <col min="10204" max="10204" width="13.85546875" style="100" customWidth="1"/>
    <col min="10205" max="10205" width="8.7109375" style="100" bestFit="1" customWidth="1"/>
    <col min="10206" max="10206" width="14.140625" style="100" customWidth="1"/>
    <col min="10207" max="10210" width="9.140625" style="100"/>
    <col min="10211" max="10211" width="11.7109375" style="100" bestFit="1" customWidth="1"/>
    <col min="10212" max="10457" width="9.140625" style="100"/>
    <col min="10458" max="10458" width="36.5703125" style="100" bestFit="1" customWidth="1"/>
    <col min="10459" max="10459" width="7.28515625" style="100" customWidth="1"/>
    <col min="10460" max="10460" width="13.85546875" style="100" customWidth="1"/>
    <col min="10461" max="10461" width="8.7109375" style="100" bestFit="1" customWidth="1"/>
    <col min="10462" max="10462" width="14.140625" style="100" customWidth="1"/>
    <col min="10463" max="10466" width="9.140625" style="100"/>
    <col min="10467" max="10467" width="11.7109375" style="100" bestFit="1" customWidth="1"/>
    <col min="10468" max="10713" width="9.140625" style="100"/>
    <col min="10714" max="10714" width="36.5703125" style="100" bestFit="1" customWidth="1"/>
    <col min="10715" max="10715" width="7.28515625" style="100" customWidth="1"/>
    <col min="10716" max="10716" width="13.85546875" style="100" customWidth="1"/>
    <col min="10717" max="10717" width="8.7109375" style="100" bestFit="1" customWidth="1"/>
    <col min="10718" max="10718" width="14.140625" style="100" customWidth="1"/>
    <col min="10719" max="10722" width="9.140625" style="100"/>
    <col min="10723" max="10723" width="11.7109375" style="100" bestFit="1" customWidth="1"/>
    <col min="10724" max="10969" width="9.140625" style="100"/>
    <col min="10970" max="10970" width="36.5703125" style="100" bestFit="1" customWidth="1"/>
    <col min="10971" max="10971" width="7.28515625" style="100" customWidth="1"/>
    <col min="10972" max="10972" width="13.85546875" style="100" customWidth="1"/>
    <col min="10973" max="10973" width="8.7109375" style="100" bestFit="1" customWidth="1"/>
    <col min="10974" max="10974" width="14.140625" style="100" customWidth="1"/>
    <col min="10975" max="10978" width="9.140625" style="100"/>
    <col min="10979" max="10979" width="11.7109375" style="100" bestFit="1" customWidth="1"/>
    <col min="10980" max="11225" width="9.140625" style="100"/>
    <col min="11226" max="11226" width="36.5703125" style="100" bestFit="1" customWidth="1"/>
    <col min="11227" max="11227" width="7.28515625" style="100" customWidth="1"/>
    <col min="11228" max="11228" width="13.85546875" style="100" customWidth="1"/>
    <col min="11229" max="11229" width="8.7109375" style="100" bestFit="1" customWidth="1"/>
    <col min="11230" max="11230" width="14.140625" style="100" customWidth="1"/>
    <col min="11231" max="11234" width="9.140625" style="100"/>
    <col min="11235" max="11235" width="11.7109375" style="100" bestFit="1" customWidth="1"/>
    <col min="11236" max="11481" width="9.140625" style="100"/>
    <col min="11482" max="11482" width="36.5703125" style="100" bestFit="1" customWidth="1"/>
    <col min="11483" max="11483" width="7.28515625" style="100" customWidth="1"/>
    <col min="11484" max="11484" width="13.85546875" style="100" customWidth="1"/>
    <col min="11485" max="11485" width="8.7109375" style="100" bestFit="1" customWidth="1"/>
    <col min="11486" max="11486" width="14.140625" style="100" customWidth="1"/>
    <col min="11487" max="11490" width="9.140625" style="100"/>
    <col min="11491" max="11491" width="11.7109375" style="100" bestFit="1" customWidth="1"/>
    <col min="11492" max="11737" width="9.140625" style="100"/>
    <col min="11738" max="11738" width="36.5703125" style="100" bestFit="1" customWidth="1"/>
    <col min="11739" max="11739" width="7.28515625" style="100" customWidth="1"/>
    <col min="11740" max="11740" width="13.85546875" style="100" customWidth="1"/>
    <col min="11741" max="11741" width="8.7109375" style="100" bestFit="1" customWidth="1"/>
    <col min="11742" max="11742" width="14.140625" style="100" customWidth="1"/>
    <col min="11743" max="11746" width="9.140625" style="100"/>
    <col min="11747" max="11747" width="11.7109375" style="100" bestFit="1" customWidth="1"/>
    <col min="11748" max="11993" width="9.140625" style="100"/>
    <col min="11994" max="11994" width="36.5703125" style="100" bestFit="1" customWidth="1"/>
    <col min="11995" max="11995" width="7.28515625" style="100" customWidth="1"/>
    <col min="11996" max="11996" width="13.85546875" style="100" customWidth="1"/>
    <col min="11997" max="11997" width="8.7109375" style="100" bestFit="1" customWidth="1"/>
    <col min="11998" max="11998" width="14.140625" style="100" customWidth="1"/>
    <col min="11999" max="12002" width="9.140625" style="100"/>
    <col min="12003" max="12003" width="11.7109375" style="100" bestFit="1" customWidth="1"/>
    <col min="12004" max="12249" width="9.140625" style="100"/>
    <col min="12250" max="12250" width="36.5703125" style="100" bestFit="1" customWidth="1"/>
    <col min="12251" max="12251" width="7.28515625" style="100" customWidth="1"/>
    <col min="12252" max="12252" width="13.85546875" style="100" customWidth="1"/>
    <col min="12253" max="12253" width="8.7109375" style="100" bestFit="1" customWidth="1"/>
    <col min="12254" max="12254" width="14.140625" style="100" customWidth="1"/>
    <col min="12255" max="12258" width="9.140625" style="100"/>
    <col min="12259" max="12259" width="11.7109375" style="100" bestFit="1" customWidth="1"/>
    <col min="12260" max="12505" width="9.140625" style="100"/>
    <col min="12506" max="12506" width="36.5703125" style="100" bestFit="1" customWidth="1"/>
    <col min="12507" max="12507" width="7.28515625" style="100" customWidth="1"/>
    <col min="12508" max="12508" width="13.85546875" style="100" customWidth="1"/>
    <col min="12509" max="12509" width="8.7109375" style="100" bestFit="1" customWidth="1"/>
    <col min="12510" max="12510" width="14.140625" style="100" customWidth="1"/>
    <col min="12511" max="12514" width="9.140625" style="100"/>
    <col min="12515" max="12515" width="11.7109375" style="100" bestFit="1" customWidth="1"/>
    <col min="12516" max="12761" width="9.140625" style="100"/>
    <col min="12762" max="12762" width="36.5703125" style="100" bestFit="1" customWidth="1"/>
    <col min="12763" max="12763" width="7.28515625" style="100" customWidth="1"/>
    <col min="12764" max="12764" width="13.85546875" style="100" customWidth="1"/>
    <col min="12765" max="12765" width="8.7109375" style="100" bestFit="1" customWidth="1"/>
    <col min="12766" max="12766" width="14.140625" style="100" customWidth="1"/>
    <col min="12767" max="12770" width="9.140625" style="100"/>
    <col min="12771" max="12771" width="11.7109375" style="100" bestFit="1" customWidth="1"/>
    <col min="12772" max="13017" width="9.140625" style="100"/>
    <col min="13018" max="13018" width="36.5703125" style="100" bestFit="1" customWidth="1"/>
    <col min="13019" max="13019" width="7.28515625" style="100" customWidth="1"/>
    <col min="13020" max="13020" width="13.85546875" style="100" customWidth="1"/>
    <col min="13021" max="13021" width="8.7109375" style="100" bestFit="1" customWidth="1"/>
    <col min="13022" max="13022" width="14.140625" style="100" customWidth="1"/>
    <col min="13023" max="13026" width="9.140625" style="100"/>
    <col min="13027" max="13027" width="11.7109375" style="100" bestFit="1" customWidth="1"/>
    <col min="13028" max="13273" width="9.140625" style="100"/>
    <col min="13274" max="13274" width="36.5703125" style="100" bestFit="1" customWidth="1"/>
    <col min="13275" max="13275" width="7.28515625" style="100" customWidth="1"/>
    <col min="13276" max="13276" width="13.85546875" style="100" customWidth="1"/>
    <col min="13277" max="13277" width="8.7109375" style="100" bestFit="1" customWidth="1"/>
    <col min="13278" max="13278" width="14.140625" style="100" customWidth="1"/>
    <col min="13279" max="13282" width="9.140625" style="100"/>
    <col min="13283" max="13283" width="11.7109375" style="100" bestFit="1" customWidth="1"/>
    <col min="13284" max="13529" width="9.140625" style="100"/>
    <col min="13530" max="13530" width="36.5703125" style="100" bestFit="1" customWidth="1"/>
    <col min="13531" max="13531" width="7.28515625" style="100" customWidth="1"/>
    <col min="13532" max="13532" width="13.85546875" style="100" customWidth="1"/>
    <col min="13533" max="13533" width="8.7109375" style="100" bestFit="1" customWidth="1"/>
    <col min="13534" max="13534" width="14.140625" style="100" customWidth="1"/>
    <col min="13535" max="13538" width="9.140625" style="100"/>
    <col min="13539" max="13539" width="11.7109375" style="100" bestFit="1" customWidth="1"/>
    <col min="13540" max="13785" width="9.140625" style="100"/>
    <col min="13786" max="13786" width="36.5703125" style="100" bestFit="1" customWidth="1"/>
    <col min="13787" max="13787" width="7.28515625" style="100" customWidth="1"/>
    <col min="13788" max="13788" width="13.85546875" style="100" customWidth="1"/>
    <col min="13789" max="13789" width="8.7109375" style="100" bestFit="1" customWidth="1"/>
    <col min="13790" max="13790" width="14.140625" style="100" customWidth="1"/>
    <col min="13791" max="13794" width="9.140625" style="100"/>
    <col min="13795" max="13795" width="11.7109375" style="100" bestFit="1" customWidth="1"/>
    <col min="13796" max="14041" width="9.140625" style="100"/>
    <col min="14042" max="14042" width="36.5703125" style="100" bestFit="1" customWidth="1"/>
    <col min="14043" max="14043" width="7.28515625" style="100" customWidth="1"/>
    <col min="14044" max="14044" width="13.85546875" style="100" customWidth="1"/>
    <col min="14045" max="14045" width="8.7109375" style="100" bestFit="1" customWidth="1"/>
    <col min="14046" max="14046" width="14.140625" style="100" customWidth="1"/>
    <col min="14047" max="14050" width="9.140625" style="100"/>
    <col min="14051" max="14051" width="11.7109375" style="100" bestFit="1" customWidth="1"/>
    <col min="14052" max="14297" width="9.140625" style="100"/>
    <col min="14298" max="14298" width="36.5703125" style="100" bestFit="1" customWidth="1"/>
    <col min="14299" max="14299" width="7.28515625" style="100" customWidth="1"/>
    <col min="14300" max="14300" width="13.85546875" style="100" customWidth="1"/>
    <col min="14301" max="14301" width="8.7109375" style="100" bestFit="1" customWidth="1"/>
    <col min="14302" max="14302" width="14.140625" style="100" customWidth="1"/>
    <col min="14303" max="14306" width="9.140625" style="100"/>
    <col min="14307" max="14307" width="11.7109375" style="100" bestFit="1" customWidth="1"/>
    <col min="14308" max="14553" width="9.140625" style="100"/>
    <col min="14554" max="14554" width="36.5703125" style="100" bestFit="1" customWidth="1"/>
    <col min="14555" max="14555" width="7.28515625" style="100" customWidth="1"/>
    <col min="14556" max="14556" width="13.85546875" style="100" customWidth="1"/>
    <col min="14557" max="14557" width="8.7109375" style="100" bestFit="1" customWidth="1"/>
    <col min="14558" max="14558" width="14.140625" style="100" customWidth="1"/>
    <col min="14559" max="14562" width="9.140625" style="100"/>
    <col min="14563" max="14563" width="11.7109375" style="100" bestFit="1" customWidth="1"/>
    <col min="14564" max="14809" width="9.140625" style="100"/>
    <col min="14810" max="14810" width="36.5703125" style="100" bestFit="1" customWidth="1"/>
    <col min="14811" max="14811" width="7.28515625" style="100" customWidth="1"/>
    <col min="14812" max="14812" width="13.85546875" style="100" customWidth="1"/>
    <col min="14813" max="14813" width="8.7109375" style="100" bestFit="1" customWidth="1"/>
    <col min="14814" max="14814" width="14.140625" style="100" customWidth="1"/>
    <col min="14815" max="14818" width="9.140625" style="100"/>
    <col min="14819" max="14819" width="11.7109375" style="100" bestFit="1" customWidth="1"/>
    <col min="14820" max="15065" width="9.140625" style="100"/>
    <col min="15066" max="15066" width="36.5703125" style="100" bestFit="1" customWidth="1"/>
    <col min="15067" max="15067" width="7.28515625" style="100" customWidth="1"/>
    <col min="15068" max="15068" width="13.85546875" style="100" customWidth="1"/>
    <col min="15069" max="15069" width="8.7109375" style="100" bestFit="1" customWidth="1"/>
    <col min="15070" max="15070" width="14.140625" style="100" customWidth="1"/>
    <col min="15071" max="15074" width="9.140625" style="100"/>
    <col min="15075" max="15075" width="11.7109375" style="100" bestFit="1" customWidth="1"/>
    <col min="15076" max="15321" width="9.140625" style="100"/>
    <col min="15322" max="15322" width="36.5703125" style="100" bestFit="1" customWidth="1"/>
    <col min="15323" max="15323" width="7.28515625" style="100" customWidth="1"/>
    <col min="15324" max="15324" width="13.85546875" style="100" customWidth="1"/>
    <col min="15325" max="15325" width="8.7109375" style="100" bestFit="1" customWidth="1"/>
    <col min="15326" max="15326" width="14.140625" style="100" customWidth="1"/>
    <col min="15327" max="15330" width="9.140625" style="100"/>
    <col min="15331" max="15331" width="11.7109375" style="100" bestFit="1" customWidth="1"/>
    <col min="15332" max="15577" width="9.140625" style="100"/>
    <col min="15578" max="15578" width="36.5703125" style="100" bestFit="1" customWidth="1"/>
    <col min="15579" max="15579" width="7.28515625" style="100" customWidth="1"/>
    <col min="15580" max="15580" width="13.85546875" style="100" customWidth="1"/>
    <col min="15581" max="15581" width="8.7109375" style="100" bestFit="1" customWidth="1"/>
    <col min="15582" max="15582" width="14.140625" style="100" customWidth="1"/>
    <col min="15583" max="15586" width="9.140625" style="100"/>
    <col min="15587" max="15587" width="11.7109375" style="100" bestFit="1" customWidth="1"/>
    <col min="15588" max="15833" width="9.140625" style="100"/>
    <col min="15834" max="15834" width="36.5703125" style="100" bestFit="1" customWidth="1"/>
    <col min="15835" max="15835" width="7.28515625" style="100" customWidth="1"/>
    <col min="15836" max="15836" width="13.85546875" style="100" customWidth="1"/>
    <col min="15837" max="15837" width="8.7109375" style="100" bestFit="1" customWidth="1"/>
    <col min="15838" max="15838" width="14.140625" style="100" customWidth="1"/>
    <col min="15839" max="15842" width="9.140625" style="100"/>
    <col min="15843" max="15843" width="11.7109375" style="100" bestFit="1" customWidth="1"/>
    <col min="15844" max="16089" width="9.140625" style="100"/>
    <col min="16090" max="16090" width="36.5703125" style="100" bestFit="1" customWidth="1"/>
    <col min="16091" max="16091" width="7.28515625" style="100" customWidth="1"/>
    <col min="16092" max="16092" width="13.85546875" style="100" customWidth="1"/>
    <col min="16093" max="16093" width="8.7109375" style="100" bestFit="1" customWidth="1"/>
    <col min="16094" max="16094" width="14.140625" style="100" customWidth="1"/>
    <col min="16095" max="16098" width="9.140625" style="100"/>
    <col min="16099" max="16099" width="11.7109375" style="100" bestFit="1" customWidth="1"/>
    <col min="16100" max="16384" width="9.140625" style="100"/>
  </cols>
  <sheetData>
    <row r="1" spans="1:5" s="6" customFormat="1" x14ac:dyDescent="0.2">
      <c r="A1" s="1"/>
      <c r="B1" s="2"/>
      <c r="C1" s="3"/>
      <c r="D1" s="4"/>
      <c r="E1" s="5" t="s">
        <v>148</v>
      </c>
    </row>
    <row r="2" spans="1:5" ht="13.5" thickBot="1" x14ac:dyDescent="0.25">
      <c r="A2" s="179" t="s">
        <v>65</v>
      </c>
      <c r="B2" s="179"/>
      <c r="C2" s="99"/>
      <c r="D2" s="144"/>
      <c r="E2" s="164" t="s">
        <v>55</v>
      </c>
    </row>
    <row r="3" spans="1:5" ht="24.75" thickBot="1" x14ac:dyDescent="0.25">
      <c r="A3" s="101" t="s">
        <v>10</v>
      </c>
      <c r="B3" s="102" t="s">
        <v>66</v>
      </c>
      <c r="C3" s="133" t="s">
        <v>67</v>
      </c>
      <c r="D3" s="165" t="s">
        <v>146</v>
      </c>
      <c r="E3" s="134" t="s">
        <v>68</v>
      </c>
    </row>
    <row r="4" spans="1:5" ht="15" customHeight="1" x14ac:dyDescent="0.2">
      <c r="A4" s="103" t="s">
        <v>69</v>
      </c>
      <c r="B4" s="104" t="s">
        <v>70</v>
      </c>
      <c r="C4" s="105">
        <f>C5+C6+C7</f>
        <v>2221012.0573999998</v>
      </c>
      <c r="D4" s="156">
        <f>D5+D6+D7</f>
        <v>214.12146999999999</v>
      </c>
      <c r="E4" s="106">
        <f t="shared" ref="E4:E27" si="0">C4+D4</f>
        <v>2221226.1788699999</v>
      </c>
    </row>
    <row r="5" spans="1:5" ht="15" customHeight="1" x14ac:dyDescent="0.2">
      <c r="A5" s="107" t="s">
        <v>71</v>
      </c>
      <c r="B5" s="108" t="s">
        <v>72</v>
      </c>
      <c r="C5" s="109">
        <f>[1]příjmy!$C$132</f>
        <v>2122198</v>
      </c>
      <c r="D5" s="157">
        <f>[2]příjmy!$C$31</f>
        <v>0</v>
      </c>
      <c r="E5" s="110">
        <f t="shared" si="0"/>
        <v>2122198</v>
      </c>
    </row>
    <row r="6" spans="1:5" ht="15" customHeight="1" x14ac:dyDescent="0.2">
      <c r="A6" s="107" t="s">
        <v>73</v>
      </c>
      <c r="B6" s="108" t="s">
        <v>74</v>
      </c>
      <c r="C6" s="109">
        <f>[1]příjmy!$D$132</f>
        <v>94764.057399999991</v>
      </c>
      <c r="D6" s="158">
        <v>214.12146999999999</v>
      </c>
      <c r="E6" s="110">
        <f t="shared" si="0"/>
        <v>94978.178869999989</v>
      </c>
    </row>
    <row r="7" spans="1:5" ht="15" customHeight="1" x14ac:dyDescent="0.2">
      <c r="A7" s="107" t="s">
        <v>75</v>
      </c>
      <c r="B7" s="108" t="s">
        <v>76</v>
      </c>
      <c r="C7" s="109">
        <f>[1]příjmy!$E$132</f>
        <v>4050</v>
      </c>
      <c r="D7" s="159">
        <f>[2]příjmy!$E$31</f>
        <v>0</v>
      </c>
      <c r="E7" s="110">
        <f t="shared" si="0"/>
        <v>4050</v>
      </c>
    </row>
    <row r="8" spans="1:5" ht="15" customHeight="1" x14ac:dyDescent="0.2">
      <c r="A8" s="113" t="s">
        <v>77</v>
      </c>
      <c r="B8" s="108" t="s">
        <v>78</v>
      </c>
      <c r="C8" s="114">
        <f>C9+C15</f>
        <v>3712593.6885899995</v>
      </c>
      <c r="D8" s="160">
        <f>D9+D15</f>
        <v>13218.853080000001</v>
      </c>
      <c r="E8" s="115">
        <f t="shared" si="0"/>
        <v>3725812.5416699992</v>
      </c>
    </row>
    <row r="9" spans="1:5" ht="15" customHeight="1" x14ac:dyDescent="0.2">
      <c r="A9" s="107" t="s">
        <v>79</v>
      </c>
      <c r="B9" s="108" t="s">
        <v>80</v>
      </c>
      <c r="C9" s="109">
        <f>C10+C11+C12+C13+C14</f>
        <v>3712593.6885899995</v>
      </c>
      <c r="D9" s="161">
        <f>D10+D11+D12+D13+D14</f>
        <v>3472.8901299999998</v>
      </c>
      <c r="E9" s="116">
        <f t="shared" si="0"/>
        <v>3716066.5787199996</v>
      </c>
    </row>
    <row r="10" spans="1:5" ht="15" customHeight="1" x14ac:dyDescent="0.2">
      <c r="A10" s="107" t="s">
        <v>81</v>
      </c>
      <c r="B10" s="108" t="s">
        <v>82</v>
      </c>
      <c r="C10" s="109">
        <f>[1]příjmy!$M$132</f>
        <v>61072</v>
      </c>
      <c r="D10" s="159">
        <f>[2]příjmy!$I$16</f>
        <v>0</v>
      </c>
      <c r="E10" s="116">
        <f t="shared" si="0"/>
        <v>61072</v>
      </c>
    </row>
    <row r="11" spans="1:5" ht="15" customHeight="1" x14ac:dyDescent="0.2">
      <c r="A11" s="107" t="s">
        <v>83</v>
      </c>
      <c r="B11" s="108" t="s">
        <v>80</v>
      </c>
      <c r="C11" s="109">
        <f>[1]příjmy!$H$132</f>
        <v>3626751.6885899995</v>
      </c>
      <c r="D11" s="161">
        <v>420.02463999999998</v>
      </c>
      <c r="E11" s="116">
        <f t="shared" si="0"/>
        <v>3627171.7132299994</v>
      </c>
    </row>
    <row r="12" spans="1:5" ht="15" customHeight="1" x14ac:dyDescent="0.2">
      <c r="A12" s="107" t="s">
        <v>84</v>
      </c>
      <c r="B12" s="108" t="s">
        <v>85</v>
      </c>
      <c r="C12" s="109">
        <f>[1]příjmy!$I$132</f>
        <v>0</v>
      </c>
      <c r="D12" s="161">
        <v>1874.3708099999999</v>
      </c>
      <c r="E12" s="116">
        <f>SUM(C12:D12)</f>
        <v>1874.3708099999999</v>
      </c>
    </row>
    <row r="13" spans="1:5" ht="15" customHeight="1" x14ac:dyDescent="0.2">
      <c r="A13" s="107" t="s">
        <v>86</v>
      </c>
      <c r="B13" s="108">
        <v>4121</v>
      </c>
      <c r="C13" s="109">
        <v>24770</v>
      </c>
      <c r="D13" s="159">
        <v>0</v>
      </c>
      <c r="E13" s="116">
        <f>SUM(C13:D13)</f>
        <v>24770</v>
      </c>
    </row>
    <row r="14" spans="1:5" ht="15" customHeight="1" x14ac:dyDescent="0.2">
      <c r="A14" s="107" t="s">
        <v>126</v>
      </c>
      <c r="B14" s="108">
        <v>4123</v>
      </c>
      <c r="C14" s="109">
        <v>0</v>
      </c>
      <c r="D14" s="161">
        <v>1178.49468</v>
      </c>
      <c r="E14" s="116">
        <f>SUM(C14:D14)</f>
        <v>1178.49468</v>
      </c>
    </row>
    <row r="15" spans="1:5" ht="15" customHeight="1" x14ac:dyDescent="0.2">
      <c r="A15" s="107" t="s">
        <v>87</v>
      </c>
      <c r="B15" s="108" t="s">
        <v>88</v>
      </c>
      <c r="C15" s="109">
        <f>C16+C17+C19+C18</f>
        <v>0</v>
      </c>
      <c r="D15" s="161">
        <f>D16+D17+D19+D18</f>
        <v>9745.962950000001</v>
      </c>
      <c r="E15" s="116">
        <f t="shared" si="0"/>
        <v>9745.962950000001</v>
      </c>
    </row>
    <row r="16" spans="1:5" ht="15" customHeight="1" x14ac:dyDescent="0.2">
      <c r="A16" s="107" t="s">
        <v>89</v>
      </c>
      <c r="B16" s="108" t="s">
        <v>88</v>
      </c>
      <c r="C16" s="109">
        <f>[1]příjmy!$J$132</f>
        <v>0</v>
      </c>
      <c r="D16" s="161">
        <v>740.64363000000003</v>
      </c>
      <c r="E16" s="116">
        <f t="shared" si="0"/>
        <v>740.64363000000003</v>
      </c>
    </row>
    <row r="17" spans="1:5" ht="15" customHeight="1" x14ac:dyDescent="0.2">
      <c r="A17" s="107" t="s">
        <v>90</v>
      </c>
      <c r="B17" s="108">
        <v>4221</v>
      </c>
      <c r="C17" s="109">
        <v>0</v>
      </c>
      <c r="D17" s="159">
        <v>0</v>
      </c>
      <c r="E17" s="116">
        <f>SUM(C17:D17)</f>
        <v>0</v>
      </c>
    </row>
    <row r="18" spans="1:5" ht="15" customHeight="1" x14ac:dyDescent="0.2">
      <c r="A18" s="107" t="s">
        <v>127</v>
      </c>
      <c r="B18" s="108">
        <v>4223</v>
      </c>
      <c r="C18" s="109">
        <v>0</v>
      </c>
      <c r="D18" s="161">
        <v>9005.3193200000005</v>
      </c>
      <c r="E18" s="116">
        <f>SUM(C18:D18)</f>
        <v>9005.3193200000005</v>
      </c>
    </row>
    <row r="19" spans="1:5" ht="15" customHeight="1" x14ac:dyDescent="0.2">
      <c r="A19" s="107" t="s">
        <v>91</v>
      </c>
      <c r="B19" s="108">
        <v>4232</v>
      </c>
      <c r="C19" s="109">
        <v>0</v>
      </c>
      <c r="D19" s="159">
        <v>0</v>
      </c>
      <c r="E19" s="116">
        <f>SUM(C19:D19)</f>
        <v>0</v>
      </c>
    </row>
    <row r="20" spans="1:5" ht="15" customHeight="1" x14ac:dyDescent="0.2">
      <c r="A20" s="113" t="s">
        <v>92</v>
      </c>
      <c r="B20" s="117" t="s">
        <v>93</v>
      </c>
      <c r="C20" s="114">
        <f>C4+C8</f>
        <v>5933605.7459899988</v>
      </c>
      <c r="D20" s="160">
        <f>D4+D8</f>
        <v>13432.974550000001</v>
      </c>
      <c r="E20" s="115">
        <f t="shared" si="0"/>
        <v>5947038.7205399992</v>
      </c>
    </row>
    <row r="21" spans="1:5" ht="15" customHeight="1" x14ac:dyDescent="0.2">
      <c r="A21" s="113" t="s">
        <v>94</v>
      </c>
      <c r="B21" s="117" t="s">
        <v>95</v>
      </c>
      <c r="C21" s="114">
        <f>SUM(C22:C26)</f>
        <v>960807.31</v>
      </c>
      <c r="D21" s="162">
        <f>SUM(D22:D26)</f>
        <v>0</v>
      </c>
      <c r="E21" s="115">
        <f t="shared" si="0"/>
        <v>960807.31</v>
      </c>
    </row>
    <row r="22" spans="1:5" ht="15" customHeight="1" x14ac:dyDescent="0.2">
      <c r="A22" s="107" t="s">
        <v>96</v>
      </c>
      <c r="B22" s="108" t="s">
        <v>97</v>
      </c>
      <c r="C22" s="109">
        <f>[1]příjmy!$O$132</f>
        <v>88242.1</v>
      </c>
      <c r="D22" s="159">
        <v>0</v>
      </c>
      <c r="E22" s="116">
        <f t="shared" si="0"/>
        <v>88242.1</v>
      </c>
    </row>
    <row r="23" spans="1:5" ht="15" customHeight="1" x14ac:dyDescent="0.2">
      <c r="A23" s="107" t="s">
        <v>98</v>
      </c>
      <c r="B23" s="108">
        <v>8115</v>
      </c>
      <c r="C23" s="109">
        <f>[1]příjmy!$P$132</f>
        <v>202563.47</v>
      </c>
      <c r="D23" s="159">
        <v>0</v>
      </c>
      <c r="E23" s="116">
        <f>SUM(C23:D23)</f>
        <v>202563.47</v>
      </c>
    </row>
    <row r="24" spans="1:5" ht="15" customHeight="1" x14ac:dyDescent="0.2">
      <c r="A24" s="107" t="s">
        <v>99</v>
      </c>
      <c r="B24" s="108" t="s">
        <v>97</v>
      </c>
      <c r="C24" s="109">
        <f>[1]příjmy!$Q$132</f>
        <v>766876.74</v>
      </c>
      <c r="D24" s="159">
        <v>0</v>
      </c>
      <c r="E24" s="116">
        <f t="shared" si="0"/>
        <v>766876.74</v>
      </c>
    </row>
    <row r="25" spans="1:5" ht="15" customHeight="1" x14ac:dyDescent="0.2">
      <c r="A25" s="107" t="s">
        <v>100</v>
      </c>
      <c r="B25" s="108">
        <v>8123</v>
      </c>
      <c r="C25" s="109">
        <f>[1]příjmy!$S$76</f>
        <v>0</v>
      </c>
      <c r="D25" s="159">
        <f>[2]příjmy!$T$31</f>
        <v>0</v>
      </c>
      <c r="E25" s="116">
        <f>C25+D25</f>
        <v>0</v>
      </c>
    </row>
    <row r="26" spans="1:5" ht="15" customHeight="1" thickBot="1" x14ac:dyDescent="0.25">
      <c r="A26" s="118" t="s">
        <v>101</v>
      </c>
      <c r="B26" s="119">
        <v>-8124</v>
      </c>
      <c r="C26" s="120">
        <v>-96875</v>
      </c>
      <c r="D26" s="163">
        <f>[2]příjmy!$O$16</f>
        <v>0</v>
      </c>
      <c r="E26" s="121">
        <f>C26+D26</f>
        <v>-96875</v>
      </c>
    </row>
    <row r="27" spans="1:5" ht="15" customHeight="1" thickBot="1" x14ac:dyDescent="0.25">
      <c r="A27" s="122" t="s">
        <v>102</v>
      </c>
      <c r="B27" s="123"/>
      <c r="C27" s="124">
        <f>C4+C8+C21</f>
        <v>6894413.0559899993</v>
      </c>
      <c r="D27" s="146">
        <f>D20+D21</f>
        <v>13432.974550000001</v>
      </c>
      <c r="E27" s="125">
        <f t="shared" si="0"/>
        <v>6907846.0305399997</v>
      </c>
    </row>
    <row r="28" spans="1:5" ht="13.5" thickBot="1" x14ac:dyDescent="0.25">
      <c r="A28" s="179" t="s">
        <v>103</v>
      </c>
      <c r="B28" s="179"/>
      <c r="C28" s="126"/>
      <c r="D28" s="147"/>
      <c r="E28" s="127" t="s">
        <v>55</v>
      </c>
    </row>
    <row r="29" spans="1:5" ht="24.75" thickBot="1" x14ac:dyDescent="0.25">
      <c r="A29" s="101" t="s">
        <v>104</v>
      </c>
      <c r="B29" s="102" t="s">
        <v>8</v>
      </c>
      <c r="C29" s="133" t="s">
        <v>67</v>
      </c>
      <c r="D29" s="165" t="s">
        <v>146</v>
      </c>
      <c r="E29" s="134" t="s">
        <v>68</v>
      </c>
    </row>
    <row r="30" spans="1:5" ht="15" customHeight="1" x14ac:dyDescent="0.2">
      <c r="A30" s="128" t="s">
        <v>105</v>
      </c>
      <c r="B30" s="129" t="s">
        <v>106</v>
      </c>
      <c r="C30" s="112">
        <f>[1]výdaje!$B$132</f>
        <v>27594</v>
      </c>
      <c r="D30" s="112">
        <v>0</v>
      </c>
      <c r="E30" s="130">
        <f>C30+D30</f>
        <v>27594</v>
      </c>
    </row>
    <row r="31" spans="1:5" ht="15" customHeight="1" x14ac:dyDescent="0.2">
      <c r="A31" s="131" t="s">
        <v>107</v>
      </c>
      <c r="B31" s="108" t="s">
        <v>106</v>
      </c>
      <c r="C31" s="109">
        <f>[1]výdaje!$C$132</f>
        <v>214061.09</v>
      </c>
      <c r="D31" s="112">
        <v>0</v>
      </c>
      <c r="E31" s="130">
        <f t="shared" ref="E31:E46" si="1">C31+D31</f>
        <v>214061.09</v>
      </c>
    </row>
    <row r="32" spans="1:5" ht="15" customHeight="1" x14ac:dyDescent="0.2">
      <c r="A32" s="131" t="s">
        <v>108</v>
      </c>
      <c r="B32" s="108" t="s">
        <v>106</v>
      </c>
      <c r="C32" s="109">
        <f>[1]výdaje!$D$132</f>
        <v>873561.07</v>
      </c>
      <c r="D32" s="112">
        <v>0</v>
      </c>
      <c r="E32" s="130">
        <f t="shared" si="1"/>
        <v>873561.07</v>
      </c>
    </row>
    <row r="33" spans="1:5" ht="15" customHeight="1" x14ac:dyDescent="0.2">
      <c r="A33" s="131" t="s">
        <v>109</v>
      </c>
      <c r="B33" s="108" t="s">
        <v>106</v>
      </c>
      <c r="C33" s="109">
        <f>[1]výdaje!$E$132</f>
        <v>615646.04</v>
      </c>
      <c r="D33" s="112">
        <v>0</v>
      </c>
      <c r="E33" s="130">
        <f t="shared" si="1"/>
        <v>615646.04</v>
      </c>
    </row>
    <row r="34" spans="1:5" ht="15" customHeight="1" x14ac:dyDescent="0.2">
      <c r="A34" s="131" t="s">
        <v>110</v>
      </c>
      <c r="B34" s="108" t="s">
        <v>106</v>
      </c>
      <c r="C34" s="109">
        <f>[1]výdaje!$F$132</f>
        <v>3444302.8</v>
      </c>
      <c r="D34" s="112">
        <v>0</v>
      </c>
      <c r="E34" s="130">
        <f>C34+D34</f>
        <v>3444302.8</v>
      </c>
    </row>
    <row r="35" spans="1:5" ht="15" customHeight="1" x14ac:dyDescent="0.2">
      <c r="A35" s="131" t="s">
        <v>111</v>
      </c>
      <c r="B35" s="108" t="s">
        <v>112</v>
      </c>
      <c r="C35" s="109">
        <f>[1]výdaje!$G$132</f>
        <v>85072.12</v>
      </c>
      <c r="D35" s="112">
        <v>0</v>
      </c>
      <c r="E35" s="130">
        <f t="shared" si="1"/>
        <v>85072.12</v>
      </c>
    </row>
    <row r="36" spans="1:5" ht="15" customHeight="1" x14ac:dyDescent="0.2">
      <c r="A36" s="131" t="s">
        <v>113</v>
      </c>
      <c r="B36" s="108" t="s">
        <v>106</v>
      </c>
      <c r="C36" s="109">
        <f>[1]výdaje!$H$132</f>
        <v>59477.86</v>
      </c>
      <c r="D36" s="112">
        <f>[2]výdaje!$G$16</f>
        <v>0</v>
      </c>
      <c r="E36" s="130">
        <f t="shared" si="1"/>
        <v>59477.86</v>
      </c>
    </row>
    <row r="37" spans="1:5" ht="15" customHeight="1" x14ac:dyDescent="0.2">
      <c r="A37" s="131" t="s">
        <v>114</v>
      </c>
      <c r="B37" s="108" t="s">
        <v>115</v>
      </c>
      <c r="C37" s="109">
        <f>[1]výdaje!$I$132</f>
        <v>594616.14</v>
      </c>
      <c r="D37" s="112">
        <v>0</v>
      </c>
      <c r="E37" s="130">
        <f t="shared" si="1"/>
        <v>594616.14</v>
      </c>
    </row>
    <row r="38" spans="1:5" ht="15" customHeight="1" x14ac:dyDescent="0.2">
      <c r="A38" s="131" t="s">
        <v>116</v>
      </c>
      <c r="B38" s="108" t="s">
        <v>115</v>
      </c>
      <c r="C38" s="109">
        <f>[3]výdaje!$J$433</f>
        <v>0</v>
      </c>
      <c r="D38" s="112">
        <f>[2]výdaje!$I$16</f>
        <v>0</v>
      </c>
      <c r="E38" s="130">
        <f t="shared" si="1"/>
        <v>0</v>
      </c>
    </row>
    <row r="39" spans="1:5" ht="15" customHeight="1" x14ac:dyDescent="0.2">
      <c r="A39" s="131" t="s">
        <v>117</v>
      </c>
      <c r="B39" s="108" t="s">
        <v>112</v>
      </c>
      <c r="C39" s="109">
        <f>[1]výdaje!$K$132</f>
        <v>822233.61999999988</v>
      </c>
      <c r="D39" s="145">
        <v>13432.974550000001</v>
      </c>
      <c r="E39" s="130">
        <f t="shared" si="1"/>
        <v>835666.59454999992</v>
      </c>
    </row>
    <row r="40" spans="1:5" ht="15" customHeight="1" x14ac:dyDescent="0.2">
      <c r="A40" s="131" t="s">
        <v>118</v>
      </c>
      <c r="B40" s="108" t="s">
        <v>112</v>
      </c>
      <c r="C40" s="109">
        <f>[1]výdaje!$L$132</f>
        <v>43995</v>
      </c>
      <c r="D40" s="112">
        <v>0</v>
      </c>
      <c r="E40" s="130">
        <f t="shared" si="1"/>
        <v>43995</v>
      </c>
    </row>
    <row r="41" spans="1:5" ht="15" customHeight="1" x14ac:dyDescent="0.2">
      <c r="A41" s="131" t="s">
        <v>119</v>
      </c>
      <c r="B41" s="108" t="s">
        <v>106</v>
      </c>
      <c r="C41" s="109">
        <f>[1]výdaje!$M$132</f>
        <v>5278.1900000000005</v>
      </c>
      <c r="D41" s="112">
        <f>[2]výdaje!$L$16</f>
        <v>0</v>
      </c>
      <c r="E41" s="130">
        <f t="shared" si="1"/>
        <v>5278.1900000000005</v>
      </c>
    </row>
    <row r="42" spans="1:5" ht="15" customHeight="1" x14ac:dyDescent="0.2">
      <c r="A42" s="131" t="s">
        <v>120</v>
      </c>
      <c r="B42" s="108" t="s">
        <v>112</v>
      </c>
      <c r="C42" s="109">
        <f>[1]výdaje!$N$132</f>
        <v>30734.690000000002</v>
      </c>
      <c r="D42" s="112">
        <v>0</v>
      </c>
      <c r="E42" s="130">
        <f>C42+D42</f>
        <v>30734.690000000002</v>
      </c>
    </row>
    <row r="43" spans="1:5" ht="15" customHeight="1" x14ac:dyDescent="0.2">
      <c r="A43" s="131" t="s">
        <v>121</v>
      </c>
      <c r="B43" s="108" t="s">
        <v>112</v>
      </c>
      <c r="C43" s="109">
        <f>[1]výdaje!$O$132</f>
        <v>5000</v>
      </c>
      <c r="D43" s="112">
        <v>0</v>
      </c>
      <c r="E43" s="130">
        <f t="shared" si="1"/>
        <v>5000</v>
      </c>
    </row>
    <row r="44" spans="1:5" ht="15" customHeight="1" x14ac:dyDescent="0.2">
      <c r="A44" s="131" t="s">
        <v>122</v>
      </c>
      <c r="B44" s="108" t="s">
        <v>112</v>
      </c>
      <c r="C44" s="109">
        <f>[1]výdaje!$P$132</f>
        <v>72712.56</v>
      </c>
      <c r="D44" s="112">
        <f>[2]výdaje!$N$16</f>
        <v>0</v>
      </c>
      <c r="E44" s="130">
        <f t="shared" si="1"/>
        <v>72712.56</v>
      </c>
    </row>
    <row r="45" spans="1:5" ht="15" customHeight="1" x14ac:dyDescent="0.2">
      <c r="A45" s="131" t="s">
        <v>123</v>
      </c>
      <c r="B45" s="108" t="s">
        <v>112</v>
      </c>
      <c r="C45" s="109">
        <f>[1]výdaje!$R$132</f>
        <v>6.28</v>
      </c>
      <c r="D45" s="112">
        <f>[2]výdaje!$P$16</f>
        <v>0</v>
      </c>
      <c r="E45" s="130">
        <f t="shared" si="1"/>
        <v>6.28</v>
      </c>
    </row>
    <row r="46" spans="1:5" ht="15" customHeight="1" thickBot="1" x14ac:dyDescent="0.25">
      <c r="A46" s="131" t="s">
        <v>124</v>
      </c>
      <c r="B46" s="108" t="s">
        <v>112</v>
      </c>
      <c r="C46" s="109">
        <f>[1]výdaje!$S$132</f>
        <v>121.6</v>
      </c>
      <c r="D46" s="112">
        <f>[2]výdaje!$Q$16</f>
        <v>0</v>
      </c>
      <c r="E46" s="130">
        <f t="shared" si="1"/>
        <v>121.6</v>
      </c>
    </row>
    <row r="47" spans="1:5" ht="15" customHeight="1" thickBot="1" x14ac:dyDescent="0.25">
      <c r="A47" s="132" t="s">
        <v>125</v>
      </c>
      <c r="B47" s="123"/>
      <c r="C47" s="124">
        <f>C30+C31+C32+C33+C34+C35+C36+C37+C38+C39+C40+C41+C42+C43+C44+C45+C46</f>
        <v>6894413.0600000005</v>
      </c>
      <c r="D47" s="146">
        <f>SUM(D30:D46)</f>
        <v>13432.974550000001</v>
      </c>
      <c r="E47" s="125">
        <f>SUM(E30:E46)</f>
        <v>6907846.03455</v>
      </c>
    </row>
    <row r="48" spans="1:5" x14ac:dyDescent="0.2">
      <c r="C48" s="111"/>
    </row>
  </sheetData>
  <mergeCells count="2">
    <mergeCell ref="A2:B2"/>
    <mergeCell ref="A28:B28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5"/>
  <sheetViews>
    <sheetView zoomScaleNormal="100" workbookViewId="0">
      <selection sqref="A1:XFD1"/>
    </sheetView>
  </sheetViews>
  <sheetFormatPr defaultRowHeight="15" x14ac:dyDescent="0.25"/>
  <cols>
    <col min="1" max="1" width="4.7109375" style="54" customWidth="1"/>
    <col min="2" max="2" width="9.5703125" style="54" bestFit="1" customWidth="1"/>
    <col min="3" max="3" width="5.140625" style="54" customWidth="1"/>
    <col min="4" max="4" width="5.5703125" style="54" customWidth="1"/>
    <col min="5" max="5" width="7.85546875" style="54" bestFit="1" customWidth="1"/>
    <col min="6" max="6" width="35.42578125" customWidth="1"/>
    <col min="7" max="7" width="7.140625" customWidth="1"/>
    <col min="8" max="8" width="11.42578125" bestFit="1" customWidth="1"/>
    <col min="9" max="9" width="12.28515625" customWidth="1"/>
  </cols>
  <sheetData>
    <row r="1" spans="1:9" s="6" customFormat="1" ht="12.75" x14ac:dyDescent="0.2">
      <c r="A1" s="1"/>
      <c r="B1" s="1"/>
      <c r="C1" s="1"/>
      <c r="D1" s="1"/>
      <c r="E1" s="1"/>
      <c r="F1" s="2"/>
      <c r="G1" s="3"/>
      <c r="H1" s="4"/>
      <c r="I1" s="5" t="s">
        <v>148</v>
      </c>
    </row>
    <row r="2" spans="1:9" s="7" customFormat="1" ht="18" x14ac:dyDescent="0.25">
      <c r="A2" s="180" t="s">
        <v>144</v>
      </c>
      <c r="B2" s="180"/>
      <c r="C2" s="180"/>
      <c r="D2" s="180"/>
      <c r="E2" s="180"/>
      <c r="F2" s="180"/>
      <c r="G2" s="180"/>
      <c r="H2" s="180"/>
      <c r="I2" s="180"/>
    </row>
    <row r="3" spans="1:9" s="7" customFormat="1" ht="5.25" customHeight="1" x14ac:dyDescent="0.2">
      <c r="A3" s="1"/>
      <c r="B3" s="1"/>
      <c r="C3" s="1"/>
      <c r="D3" s="1"/>
      <c r="E3" s="1"/>
      <c r="F3" s="2"/>
      <c r="G3" s="3"/>
      <c r="H3" s="8"/>
      <c r="I3" s="8"/>
    </row>
    <row r="4" spans="1:9" s="7" customFormat="1" ht="15.75" x14ac:dyDescent="0.25">
      <c r="A4" s="181" t="s">
        <v>14</v>
      </c>
      <c r="B4" s="181"/>
      <c r="C4" s="181"/>
      <c r="D4" s="181"/>
      <c r="E4" s="181"/>
      <c r="F4" s="181"/>
      <c r="G4" s="181"/>
      <c r="H4" s="181"/>
      <c r="I4" s="181"/>
    </row>
    <row r="5" spans="1:9" s="7" customFormat="1" ht="5.25" customHeight="1" x14ac:dyDescent="0.2">
      <c r="A5" s="9"/>
      <c r="B5" s="9"/>
      <c r="C5" s="9"/>
      <c r="D5" s="9"/>
      <c r="E5" s="9"/>
      <c r="F5" s="10"/>
      <c r="G5" s="11"/>
    </row>
    <row r="6" spans="1:9" s="7" customFormat="1" ht="12.75" x14ac:dyDescent="0.2">
      <c r="A6" s="182" t="s">
        <v>4</v>
      </c>
      <c r="B6" s="182"/>
      <c r="C6" s="182"/>
      <c r="D6" s="182"/>
      <c r="E6" s="182"/>
      <c r="F6" s="182"/>
      <c r="G6" s="182"/>
      <c r="H6" s="182"/>
      <c r="I6" s="182"/>
    </row>
    <row r="7" spans="1:9" s="17" customFormat="1" ht="12" thickBot="1" x14ac:dyDescent="0.25">
      <c r="A7" s="55"/>
      <c r="B7" s="13"/>
      <c r="C7" s="13"/>
      <c r="D7" s="13"/>
      <c r="E7" s="13"/>
      <c r="F7" s="14"/>
      <c r="G7" s="15"/>
      <c r="H7" s="16"/>
      <c r="I7" s="168" t="s">
        <v>5</v>
      </c>
    </row>
    <row r="8" spans="1:9" s="12" customFormat="1" ht="23.25" thickBot="1" x14ac:dyDescent="0.3">
      <c r="A8" s="56" t="s">
        <v>3</v>
      </c>
      <c r="B8" s="18" t="s">
        <v>6</v>
      </c>
      <c r="C8" s="18" t="s">
        <v>7</v>
      </c>
      <c r="D8" s="18" t="s">
        <v>8</v>
      </c>
      <c r="E8" s="18" t="s">
        <v>9</v>
      </c>
      <c r="F8" s="19" t="s">
        <v>10</v>
      </c>
      <c r="G8" s="20" t="s">
        <v>15</v>
      </c>
      <c r="H8" s="20" t="s">
        <v>145</v>
      </c>
      <c r="I8" s="155" t="s">
        <v>16</v>
      </c>
    </row>
    <row r="9" spans="1:9" s="12" customFormat="1" ht="17.25" customHeight="1" thickBot="1" x14ac:dyDescent="0.3">
      <c r="A9" s="57" t="s">
        <v>11</v>
      </c>
      <c r="B9" s="21" t="s">
        <v>11</v>
      </c>
      <c r="C9" s="21" t="s">
        <v>11</v>
      </c>
      <c r="D9" s="21" t="s">
        <v>11</v>
      </c>
      <c r="E9" s="21" t="s">
        <v>11</v>
      </c>
      <c r="F9" s="22" t="s">
        <v>12</v>
      </c>
      <c r="G9" s="23">
        <f>G37+G44+G31+G34+G26+G18+G15+G21+G12+G29+K9+G10+G42+G24+G49+G51</f>
        <v>0</v>
      </c>
      <c r="H9" s="24">
        <f>H37+H44+H31+H34+H26+H18+H15+H21+H12+H29+L9+H10+H42+H24+H49+H51</f>
        <v>13432974.550000001</v>
      </c>
      <c r="I9" s="25">
        <f>SUM(G9+H9)</f>
        <v>13432974.550000001</v>
      </c>
    </row>
    <row r="10" spans="1:9" s="49" customFormat="1" ht="22.5" x14ac:dyDescent="0.25">
      <c r="A10" s="58" t="s">
        <v>18</v>
      </c>
      <c r="B10" s="26" t="s">
        <v>44</v>
      </c>
      <c r="C10" s="26" t="s">
        <v>11</v>
      </c>
      <c r="D10" s="26" t="s">
        <v>11</v>
      </c>
      <c r="E10" s="26" t="s">
        <v>11</v>
      </c>
      <c r="F10" s="27" t="s">
        <v>45</v>
      </c>
      <c r="G10" s="28">
        <f>G11</f>
        <v>0</v>
      </c>
      <c r="H10" s="29">
        <f>H11</f>
        <v>214121.47</v>
      </c>
      <c r="I10" s="30">
        <f t="shared" ref="I10:I50" si="0">SUM(G10+H10)</f>
        <v>214121.47</v>
      </c>
    </row>
    <row r="11" spans="1:9" ht="23.25" thickBot="1" x14ac:dyDescent="0.3">
      <c r="A11" s="59" t="s">
        <v>18</v>
      </c>
      <c r="B11" s="32" t="s">
        <v>44</v>
      </c>
      <c r="C11" s="32">
        <v>6402</v>
      </c>
      <c r="D11" s="32">
        <v>2227</v>
      </c>
      <c r="E11" s="32">
        <v>0</v>
      </c>
      <c r="F11" s="38" t="s">
        <v>46</v>
      </c>
      <c r="G11" s="33">
        <v>0</v>
      </c>
      <c r="H11" s="34">
        <v>214121.47</v>
      </c>
      <c r="I11" s="35">
        <f t="shared" si="0"/>
        <v>214121.47</v>
      </c>
    </row>
    <row r="12" spans="1:9" s="36" customFormat="1" ht="22.5" x14ac:dyDescent="0.25">
      <c r="A12" s="58" t="s">
        <v>22</v>
      </c>
      <c r="B12" s="26">
        <v>830050000</v>
      </c>
      <c r="C12" s="26" t="s">
        <v>11</v>
      </c>
      <c r="D12" s="26" t="s">
        <v>11</v>
      </c>
      <c r="E12" s="26" t="s">
        <v>11</v>
      </c>
      <c r="F12" s="27" t="s">
        <v>0</v>
      </c>
      <c r="G12" s="28">
        <f>SUM(G13:G14)</f>
        <v>0</v>
      </c>
      <c r="H12" s="29">
        <f>SUM(H13:H14)</f>
        <v>846938.46000000008</v>
      </c>
      <c r="I12" s="30">
        <f t="shared" si="0"/>
        <v>846938.46000000008</v>
      </c>
    </row>
    <row r="13" spans="1:9" s="31" customFormat="1" x14ac:dyDescent="0.25">
      <c r="A13" s="60" t="s">
        <v>22</v>
      </c>
      <c r="B13" s="37">
        <v>830050000</v>
      </c>
      <c r="C13" s="37">
        <v>0</v>
      </c>
      <c r="D13" s="37">
        <v>4116</v>
      </c>
      <c r="E13" s="37">
        <v>41117007</v>
      </c>
      <c r="F13" s="63" t="s">
        <v>20</v>
      </c>
      <c r="G13" s="64">
        <v>0</v>
      </c>
      <c r="H13" s="65">
        <v>93657.67</v>
      </c>
      <c r="I13" s="66">
        <f t="shared" si="0"/>
        <v>93657.67</v>
      </c>
    </row>
    <row r="14" spans="1:9" s="31" customFormat="1" ht="23.25" thickBot="1" x14ac:dyDescent="0.3">
      <c r="A14" s="59" t="s">
        <v>22</v>
      </c>
      <c r="B14" s="32">
        <v>830050000</v>
      </c>
      <c r="C14" s="32" t="s">
        <v>49</v>
      </c>
      <c r="D14" s="32" t="s">
        <v>41</v>
      </c>
      <c r="E14" s="32" t="s">
        <v>139</v>
      </c>
      <c r="F14" s="50" t="s">
        <v>42</v>
      </c>
      <c r="G14" s="33">
        <v>0</v>
      </c>
      <c r="H14" s="34">
        <v>753280.79</v>
      </c>
      <c r="I14" s="35">
        <f>SUM(G14+H14)</f>
        <v>753280.79</v>
      </c>
    </row>
    <row r="15" spans="1:9" s="31" customFormat="1" ht="22.5" x14ac:dyDescent="0.25">
      <c r="A15" s="58" t="s">
        <v>18</v>
      </c>
      <c r="B15" s="26">
        <v>256301420</v>
      </c>
      <c r="C15" s="26" t="s">
        <v>11</v>
      </c>
      <c r="D15" s="26" t="s">
        <v>11</v>
      </c>
      <c r="E15" s="26" t="s">
        <v>11</v>
      </c>
      <c r="F15" s="27" t="s">
        <v>37</v>
      </c>
      <c r="G15" s="28">
        <f>SUM(G16:G17)</f>
        <v>0</v>
      </c>
      <c r="H15" s="29">
        <f>SUM(H16:H17)</f>
        <v>1623318.75</v>
      </c>
      <c r="I15" s="30">
        <f t="shared" si="0"/>
        <v>1623318.75</v>
      </c>
    </row>
    <row r="16" spans="1:9" s="36" customFormat="1" x14ac:dyDescent="0.25">
      <c r="A16" s="60" t="s">
        <v>18</v>
      </c>
      <c r="B16" s="37">
        <v>256301420</v>
      </c>
      <c r="C16" s="37">
        <v>0</v>
      </c>
      <c r="D16" s="37">
        <v>4123</v>
      </c>
      <c r="E16" s="37">
        <v>38585005</v>
      </c>
      <c r="F16" s="38" t="s">
        <v>29</v>
      </c>
      <c r="G16" s="39">
        <v>0</v>
      </c>
      <c r="H16" s="40">
        <v>218103.43</v>
      </c>
      <c r="I16" s="41">
        <f t="shared" si="0"/>
        <v>218103.43</v>
      </c>
    </row>
    <row r="17" spans="1:9" s="31" customFormat="1" ht="15.75" thickBot="1" x14ac:dyDescent="0.3">
      <c r="A17" s="61" t="s">
        <v>18</v>
      </c>
      <c r="B17" s="43">
        <v>256301420</v>
      </c>
      <c r="C17" s="43">
        <v>0</v>
      </c>
      <c r="D17" s="43">
        <v>4223</v>
      </c>
      <c r="E17" s="43">
        <v>38585505</v>
      </c>
      <c r="F17" s="38" t="s">
        <v>30</v>
      </c>
      <c r="G17" s="45">
        <v>0</v>
      </c>
      <c r="H17" s="46">
        <v>1405215.32</v>
      </c>
      <c r="I17" s="47">
        <f t="shared" si="0"/>
        <v>1405215.32</v>
      </c>
    </row>
    <row r="18" spans="1:9" s="31" customFormat="1" ht="22.5" x14ac:dyDescent="0.25">
      <c r="A18" s="58" t="s">
        <v>18</v>
      </c>
      <c r="B18" s="26" t="s">
        <v>35</v>
      </c>
      <c r="C18" s="26" t="s">
        <v>11</v>
      </c>
      <c r="D18" s="26" t="s">
        <v>11</v>
      </c>
      <c r="E18" s="26" t="s">
        <v>11</v>
      </c>
      <c r="F18" s="27" t="s">
        <v>36</v>
      </c>
      <c r="G18" s="28">
        <f>SUM(G19:G20)</f>
        <v>0</v>
      </c>
      <c r="H18" s="29">
        <f>SUM(H19:H20)</f>
        <v>1557139.25</v>
      </c>
      <c r="I18" s="30">
        <f t="shared" si="0"/>
        <v>1557139.25</v>
      </c>
    </row>
    <row r="19" spans="1:9" s="42" customFormat="1" x14ac:dyDescent="0.25">
      <c r="A19" s="60" t="s">
        <v>18</v>
      </c>
      <c r="B19" s="37" t="s">
        <v>35</v>
      </c>
      <c r="C19" s="37">
        <v>0</v>
      </c>
      <c r="D19" s="37">
        <v>4123</v>
      </c>
      <c r="E19" s="37">
        <v>38585005</v>
      </c>
      <c r="F19" s="38" t="s">
        <v>29</v>
      </c>
      <c r="G19" s="39">
        <v>0</v>
      </c>
      <c r="H19" s="40">
        <v>187329.33</v>
      </c>
      <c r="I19" s="41">
        <f t="shared" si="0"/>
        <v>187329.33</v>
      </c>
    </row>
    <row r="20" spans="1:9" s="36" customFormat="1" ht="15.75" thickBot="1" x14ac:dyDescent="0.3">
      <c r="A20" s="61" t="s">
        <v>18</v>
      </c>
      <c r="B20" s="43" t="s">
        <v>35</v>
      </c>
      <c r="C20" s="43">
        <v>0</v>
      </c>
      <c r="D20" s="43">
        <v>4223</v>
      </c>
      <c r="E20" s="43">
        <v>38585505</v>
      </c>
      <c r="F20" s="38" t="s">
        <v>30</v>
      </c>
      <c r="G20" s="45">
        <v>0</v>
      </c>
      <c r="H20" s="46">
        <v>1369809.9199999999</v>
      </c>
      <c r="I20" s="47">
        <f t="shared" si="0"/>
        <v>1369809.9199999999</v>
      </c>
    </row>
    <row r="21" spans="1:9" s="31" customFormat="1" x14ac:dyDescent="0.25">
      <c r="A21" s="58" t="s">
        <v>39</v>
      </c>
      <c r="B21" s="26" t="s">
        <v>38</v>
      </c>
      <c r="C21" s="26" t="s">
        <v>11</v>
      </c>
      <c r="D21" s="26" t="s">
        <v>11</v>
      </c>
      <c r="E21" s="26" t="s">
        <v>11</v>
      </c>
      <c r="F21" s="27" t="s">
        <v>40</v>
      </c>
      <c r="G21" s="28">
        <f>SUM(G22:G23)</f>
        <v>0</v>
      </c>
      <c r="H21" s="29">
        <f>SUM(H22:H23)</f>
        <v>253201.66</v>
      </c>
      <c r="I21" s="30">
        <f t="shared" si="0"/>
        <v>253201.66</v>
      </c>
    </row>
    <row r="22" spans="1:9" s="36" customFormat="1" ht="16.5" customHeight="1" x14ac:dyDescent="0.25">
      <c r="A22" s="60" t="s">
        <v>39</v>
      </c>
      <c r="B22" s="37" t="s">
        <v>38</v>
      </c>
      <c r="C22" s="37">
        <v>0</v>
      </c>
      <c r="D22" s="37">
        <v>4116</v>
      </c>
      <c r="E22" s="37">
        <v>41117007</v>
      </c>
      <c r="F22" s="38" t="s">
        <v>20</v>
      </c>
      <c r="G22" s="39">
        <v>0</v>
      </c>
      <c r="H22" s="40">
        <v>14066.93</v>
      </c>
      <c r="I22" s="41">
        <f t="shared" si="0"/>
        <v>14066.93</v>
      </c>
    </row>
    <row r="23" spans="1:9" s="31" customFormat="1" ht="22.5" customHeight="1" thickBot="1" x14ac:dyDescent="0.3">
      <c r="A23" s="61" t="s">
        <v>39</v>
      </c>
      <c r="B23" s="43" t="s">
        <v>38</v>
      </c>
      <c r="C23" s="43">
        <v>0</v>
      </c>
      <c r="D23" s="43" t="s">
        <v>41</v>
      </c>
      <c r="E23" s="43">
        <v>41500000</v>
      </c>
      <c r="F23" s="38" t="s">
        <v>42</v>
      </c>
      <c r="G23" s="45">
        <v>0</v>
      </c>
      <c r="H23" s="46">
        <v>239134.73</v>
      </c>
      <c r="I23" s="47">
        <f t="shared" si="0"/>
        <v>239134.73</v>
      </c>
    </row>
    <row r="24" spans="1:9" ht="25.5" customHeight="1" x14ac:dyDescent="0.25">
      <c r="A24" s="58" t="s">
        <v>133</v>
      </c>
      <c r="B24" s="26" t="s">
        <v>135</v>
      </c>
      <c r="C24" s="26" t="s">
        <v>11</v>
      </c>
      <c r="D24" s="26" t="s">
        <v>11</v>
      </c>
      <c r="E24" s="26" t="s">
        <v>11</v>
      </c>
      <c r="F24" s="27" t="s">
        <v>134</v>
      </c>
      <c r="G24" s="28">
        <f>G25</f>
        <v>0</v>
      </c>
      <c r="H24" s="29">
        <f>H25</f>
        <v>50898</v>
      </c>
      <c r="I24" s="30">
        <f t="shared" si="0"/>
        <v>50898</v>
      </c>
    </row>
    <row r="25" spans="1:9" ht="15.75" thickBot="1" x14ac:dyDescent="0.3">
      <c r="A25" s="59" t="s">
        <v>133</v>
      </c>
      <c r="B25" s="32">
        <v>650450000</v>
      </c>
      <c r="C25" s="32">
        <v>0</v>
      </c>
      <c r="D25" s="32">
        <v>4123</v>
      </c>
      <c r="E25" s="32">
        <v>38585005</v>
      </c>
      <c r="F25" s="50" t="s">
        <v>29</v>
      </c>
      <c r="G25" s="51">
        <v>0</v>
      </c>
      <c r="H25" s="52">
        <v>50898</v>
      </c>
      <c r="I25" s="53">
        <f t="shared" si="0"/>
        <v>50898</v>
      </c>
    </row>
    <row r="26" spans="1:9" s="31" customFormat="1" ht="35.25" customHeight="1" x14ac:dyDescent="0.25">
      <c r="A26" s="58" t="s">
        <v>18</v>
      </c>
      <c r="B26" s="26" t="s">
        <v>33</v>
      </c>
      <c r="C26" s="26" t="s">
        <v>11</v>
      </c>
      <c r="D26" s="26" t="s">
        <v>11</v>
      </c>
      <c r="E26" s="26" t="s">
        <v>11</v>
      </c>
      <c r="F26" s="48" t="s">
        <v>34</v>
      </c>
      <c r="G26" s="28">
        <f>SUM(G27:G28)</f>
        <v>0</v>
      </c>
      <c r="H26" s="29">
        <f>SUM(H27:H28)</f>
        <v>1717515.52</v>
      </c>
      <c r="I26" s="30">
        <f t="shared" si="0"/>
        <v>1717515.52</v>
      </c>
    </row>
    <row r="27" spans="1:9" s="42" customFormat="1" x14ac:dyDescent="0.25">
      <c r="A27" s="60" t="s">
        <v>18</v>
      </c>
      <c r="B27" s="37" t="s">
        <v>33</v>
      </c>
      <c r="C27" s="37">
        <v>0</v>
      </c>
      <c r="D27" s="37">
        <v>4123</v>
      </c>
      <c r="E27" s="37">
        <v>38585005</v>
      </c>
      <c r="F27" s="38" t="s">
        <v>29</v>
      </c>
      <c r="G27" s="39">
        <v>0</v>
      </c>
      <c r="H27" s="40">
        <v>2271.5300000000002</v>
      </c>
      <c r="I27" s="41">
        <f t="shared" si="0"/>
        <v>2271.5300000000002</v>
      </c>
    </row>
    <row r="28" spans="1:9" s="36" customFormat="1" ht="15.75" thickBot="1" x14ac:dyDescent="0.3">
      <c r="A28" s="61" t="s">
        <v>18</v>
      </c>
      <c r="B28" s="43" t="s">
        <v>33</v>
      </c>
      <c r="C28" s="43">
        <v>0</v>
      </c>
      <c r="D28" s="43">
        <v>4223</v>
      </c>
      <c r="E28" s="43">
        <v>38585505</v>
      </c>
      <c r="F28" s="38" t="s">
        <v>30</v>
      </c>
      <c r="G28" s="45">
        <v>0</v>
      </c>
      <c r="H28" s="46">
        <v>1715243.99</v>
      </c>
      <c r="I28" s="47">
        <f t="shared" si="0"/>
        <v>1715243.99</v>
      </c>
    </row>
    <row r="29" spans="1:9" s="36" customFormat="1" x14ac:dyDescent="0.25">
      <c r="A29" s="58" t="s">
        <v>22</v>
      </c>
      <c r="B29" s="26">
        <v>830060000</v>
      </c>
      <c r="C29" s="26" t="s">
        <v>11</v>
      </c>
      <c r="D29" s="26" t="s">
        <v>11</v>
      </c>
      <c r="E29" s="26" t="s">
        <v>11</v>
      </c>
      <c r="F29" s="27" t="s">
        <v>43</v>
      </c>
      <c r="G29" s="28">
        <f>G30</f>
        <v>0</v>
      </c>
      <c r="H29" s="29">
        <f>H30</f>
        <v>12251.43</v>
      </c>
      <c r="I29" s="30">
        <f t="shared" si="0"/>
        <v>12251.43</v>
      </c>
    </row>
    <row r="30" spans="1:9" s="31" customFormat="1" ht="23.25" thickBot="1" x14ac:dyDescent="0.3">
      <c r="A30" s="59" t="s">
        <v>22</v>
      </c>
      <c r="B30" s="32">
        <v>830060000</v>
      </c>
      <c r="C30" s="32">
        <v>0</v>
      </c>
      <c r="D30" s="32">
        <v>4152</v>
      </c>
      <c r="E30" s="32">
        <v>43500000</v>
      </c>
      <c r="F30" s="38" t="s">
        <v>42</v>
      </c>
      <c r="G30" s="45">
        <v>0</v>
      </c>
      <c r="H30" s="67">
        <v>12251.43</v>
      </c>
      <c r="I30" s="35">
        <f t="shared" si="0"/>
        <v>12251.43</v>
      </c>
    </row>
    <row r="31" spans="1:9" s="31" customFormat="1" ht="22.5" x14ac:dyDescent="0.25">
      <c r="A31" s="58" t="s">
        <v>18</v>
      </c>
      <c r="B31" s="26" t="s">
        <v>27</v>
      </c>
      <c r="C31" s="26" t="s">
        <v>11</v>
      </c>
      <c r="D31" s="26" t="s">
        <v>11</v>
      </c>
      <c r="E31" s="26" t="s">
        <v>11</v>
      </c>
      <c r="F31" s="48" t="s">
        <v>28</v>
      </c>
      <c r="G31" s="28">
        <f>SUM(G32:G33)</f>
        <v>0</v>
      </c>
      <c r="H31" s="29">
        <f>SUM(H32:H33)</f>
        <v>1687155.42</v>
      </c>
      <c r="I31" s="30">
        <f t="shared" si="0"/>
        <v>1687155.42</v>
      </c>
    </row>
    <row r="32" spans="1:9" s="42" customFormat="1" x14ac:dyDescent="0.25">
      <c r="A32" s="60" t="s">
        <v>18</v>
      </c>
      <c r="B32" s="37" t="s">
        <v>27</v>
      </c>
      <c r="C32" s="37">
        <v>0</v>
      </c>
      <c r="D32" s="37">
        <v>4123</v>
      </c>
      <c r="E32" s="37">
        <v>38585005</v>
      </c>
      <c r="F32" s="38" t="s">
        <v>29</v>
      </c>
      <c r="G32" s="39">
        <v>0</v>
      </c>
      <c r="H32" s="40">
        <v>713541.41</v>
      </c>
      <c r="I32" s="41">
        <f t="shared" si="0"/>
        <v>713541.41</v>
      </c>
    </row>
    <row r="33" spans="1:9" s="36" customFormat="1" ht="15.75" thickBot="1" x14ac:dyDescent="0.3">
      <c r="A33" s="61" t="s">
        <v>18</v>
      </c>
      <c r="B33" s="43" t="s">
        <v>27</v>
      </c>
      <c r="C33" s="43">
        <v>0</v>
      </c>
      <c r="D33" s="43">
        <v>4223</v>
      </c>
      <c r="E33" s="43">
        <v>38585505</v>
      </c>
      <c r="F33" s="38" t="s">
        <v>30</v>
      </c>
      <c r="G33" s="45">
        <v>0</v>
      </c>
      <c r="H33" s="46">
        <v>973614.01</v>
      </c>
      <c r="I33" s="47">
        <f t="shared" si="0"/>
        <v>973614.01</v>
      </c>
    </row>
    <row r="34" spans="1:9" s="31" customFormat="1" ht="33.75" x14ac:dyDescent="0.25">
      <c r="A34" s="58" t="s">
        <v>18</v>
      </c>
      <c r="B34" s="26" t="s">
        <v>31</v>
      </c>
      <c r="C34" s="26" t="s">
        <v>11</v>
      </c>
      <c r="D34" s="26" t="s">
        <v>11</v>
      </c>
      <c r="E34" s="26" t="s">
        <v>11</v>
      </c>
      <c r="F34" s="48" t="s">
        <v>32</v>
      </c>
      <c r="G34" s="28">
        <f>SUM(G35:G36)</f>
        <v>0</v>
      </c>
      <c r="H34" s="29">
        <f>SUM(H35:H36)</f>
        <v>3547787.06</v>
      </c>
      <c r="I34" s="30">
        <f t="shared" si="0"/>
        <v>3547787.06</v>
      </c>
    </row>
    <row r="35" spans="1:9" s="42" customFormat="1" x14ac:dyDescent="0.25">
      <c r="A35" s="60" t="s">
        <v>18</v>
      </c>
      <c r="B35" s="37" t="s">
        <v>31</v>
      </c>
      <c r="C35" s="37">
        <v>0</v>
      </c>
      <c r="D35" s="37">
        <v>4123</v>
      </c>
      <c r="E35" s="37">
        <v>38585005</v>
      </c>
      <c r="F35" s="38" t="s">
        <v>29</v>
      </c>
      <c r="G35" s="39">
        <v>0</v>
      </c>
      <c r="H35" s="40">
        <v>6350.98</v>
      </c>
      <c r="I35" s="41">
        <f t="shared" si="0"/>
        <v>6350.98</v>
      </c>
    </row>
    <row r="36" spans="1:9" s="36" customFormat="1" ht="15.75" thickBot="1" x14ac:dyDescent="0.3">
      <c r="A36" s="61" t="s">
        <v>18</v>
      </c>
      <c r="B36" s="43" t="s">
        <v>31</v>
      </c>
      <c r="C36" s="43">
        <v>0</v>
      </c>
      <c r="D36" s="43">
        <v>4223</v>
      </c>
      <c r="E36" s="43">
        <v>38585505</v>
      </c>
      <c r="F36" s="38" t="s">
        <v>30</v>
      </c>
      <c r="G36" s="45">
        <v>0</v>
      </c>
      <c r="H36" s="46">
        <v>3541436.08</v>
      </c>
      <c r="I36" s="47">
        <f t="shared" si="0"/>
        <v>3541436.08</v>
      </c>
    </row>
    <row r="37" spans="1:9" s="31" customFormat="1" x14ac:dyDescent="0.25">
      <c r="A37" s="62" t="s">
        <v>18</v>
      </c>
      <c r="B37" s="26" t="s">
        <v>17</v>
      </c>
      <c r="C37" s="26" t="s">
        <v>11</v>
      </c>
      <c r="D37" s="26" t="s">
        <v>11</v>
      </c>
      <c r="E37" s="26" t="s">
        <v>11</v>
      </c>
      <c r="F37" s="27" t="s">
        <v>1</v>
      </c>
      <c r="G37" s="28">
        <f>SUM(G38:G41)</f>
        <v>0</v>
      </c>
      <c r="H37" s="29">
        <f>SUM(H38:H41)</f>
        <v>300991.83</v>
      </c>
      <c r="I37" s="30">
        <f t="shared" si="0"/>
        <v>300991.83</v>
      </c>
    </row>
    <row r="38" spans="1:9" s="36" customFormat="1" x14ac:dyDescent="0.25">
      <c r="A38" s="60" t="s">
        <v>18</v>
      </c>
      <c r="B38" s="37" t="s">
        <v>17</v>
      </c>
      <c r="C38" s="37">
        <v>0</v>
      </c>
      <c r="D38" s="37">
        <v>4116</v>
      </c>
      <c r="E38" s="37">
        <v>41117007</v>
      </c>
      <c r="F38" s="63" t="s">
        <v>20</v>
      </c>
      <c r="G38" s="64">
        <v>0</v>
      </c>
      <c r="H38" s="65">
        <v>8554.7900000000009</v>
      </c>
      <c r="I38" s="66">
        <f t="shared" si="0"/>
        <v>8554.7900000000009</v>
      </c>
    </row>
    <row r="39" spans="1:9" s="36" customFormat="1" x14ac:dyDescent="0.25">
      <c r="A39" s="149" t="str">
        <f>A37</f>
        <v>02</v>
      </c>
      <c r="B39" s="150" t="s">
        <v>17</v>
      </c>
      <c r="C39" s="150">
        <v>0</v>
      </c>
      <c r="D39" s="150">
        <v>4118</v>
      </c>
      <c r="E39" s="150">
        <v>41595113</v>
      </c>
      <c r="F39" s="151" t="s">
        <v>19</v>
      </c>
      <c r="G39" s="152">
        <v>0</v>
      </c>
      <c r="H39" s="153">
        <v>145430.65</v>
      </c>
      <c r="I39" s="154">
        <f t="shared" si="0"/>
        <v>145430.65</v>
      </c>
    </row>
    <row r="40" spans="1:9" s="36" customFormat="1" ht="16.5" customHeight="1" x14ac:dyDescent="0.25">
      <c r="A40" s="60" t="s">
        <v>18</v>
      </c>
      <c r="B40" s="37">
        <v>1750140000</v>
      </c>
      <c r="C40" s="37" t="s">
        <v>49</v>
      </c>
      <c r="D40" s="37" t="s">
        <v>136</v>
      </c>
      <c r="E40" s="37" t="s">
        <v>137</v>
      </c>
      <c r="F40" s="63" t="s">
        <v>19</v>
      </c>
      <c r="G40" s="39">
        <v>0</v>
      </c>
      <c r="H40" s="40">
        <v>138839.31</v>
      </c>
      <c r="I40" s="41">
        <f>SUM(G40+H40)</f>
        <v>138839.31</v>
      </c>
    </row>
    <row r="41" spans="1:9" s="31" customFormat="1" ht="15.75" customHeight="1" thickBot="1" x14ac:dyDescent="0.3">
      <c r="A41" s="61" t="s">
        <v>18</v>
      </c>
      <c r="B41" s="43">
        <v>1750140000</v>
      </c>
      <c r="C41" s="43" t="s">
        <v>49</v>
      </c>
      <c r="D41" s="43" t="s">
        <v>138</v>
      </c>
      <c r="E41" s="43" t="s">
        <v>140</v>
      </c>
      <c r="F41" s="44" t="s">
        <v>20</v>
      </c>
      <c r="G41" s="45">
        <v>0</v>
      </c>
      <c r="H41" s="46">
        <v>8167.08</v>
      </c>
      <c r="I41" s="47">
        <f>SUM(G41+H41)</f>
        <v>8167.08</v>
      </c>
    </row>
    <row r="42" spans="1:9" x14ac:dyDescent="0.25">
      <c r="A42" s="58" t="s">
        <v>47</v>
      </c>
      <c r="B42" s="26">
        <v>440050000</v>
      </c>
      <c r="C42" s="26" t="s">
        <v>11</v>
      </c>
      <c r="D42" s="26" t="s">
        <v>11</v>
      </c>
      <c r="E42" s="26" t="s">
        <v>11</v>
      </c>
      <c r="F42" s="27" t="s">
        <v>48</v>
      </c>
      <c r="G42" s="28">
        <f>G43</f>
        <v>0</v>
      </c>
      <c r="H42" s="29">
        <f>H43</f>
        <v>574045.93999999994</v>
      </c>
      <c r="I42" s="30">
        <f t="shared" si="0"/>
        <v>574045.93999999994</v>
      </c>
    </row>
    <row r="43" spans="1:9" ht="15.75" thickBot="1" x14ac:dyDescent="0.3">
      <c r="A43" s="59" t="s">
        <v>47</v>
      </c>
      <c r="B43" s="32">
        <v>440050000</v>
      </c>
      <c r="C43" s="32" t="s">
        <v>49</v>
      </c>
      <c r="D43" s="32" t="s">
        <v>50</v>
      </c>
      <c r="E43" s="32" t="s">
        <v>51</v>
      </c>
      <c r="F43" s="50" t="s">
        <v>52</v>
      </c>
      <c r="G43" s="51">
        <v>0</v>
      </c>
      <c r="H43" s="52">
        <v>574045.93999999994</v>
      </c>
      <c r="I43" s="53">
        <f t="shared" si="0"/>
        <v>574045.93999999994</v>
      </c>
    </row>
    <row r="44" spans="1:9" s="31" customFormat="1" ht="22.5" x14ac:dyDescent="0.25">
      <c r="A44" s="58" t="s">
        <v>22</v>
      </c>
      <c r="B44" s="26" t="s">
        <v>21</v>
      </c>
      <c r="C44" s="26" t="s">
        <v>11</v>
      </c>
      <c r="D44" s="26" t="s">
        <v>11</v>
      </c>
      <c r="E44" s="26" t="s">
        <v>11</v>
      </c>
      <c r="F44" s="27" t="s">
        <v>13</v>
      </c>
      <c r="G44" s="28">
        <f>SUM(G45:G48)</f>
        <v>0</v>
      </c>
      <c r="H44" s="29">
        <f>SUM(H45:H48)</f>
        <v>177905.9</v>
      </c>
      <c r="I44" s="30">
        <f t="shared" si="0"/>
        <v>177905.9</v>
      </c>
    </row>
    <row r="45" spans="1:9" s="42" customFormat="1" x14ac:dyDescent="0.25">
      <c r="A45" s="60" t="s">
        <v>22</v>
      </c>
      <c r="B45" s="37" t="s">
        <v>21</v>
      </c>
      <c r="C45" s="37">
        <v>0</v>
      </c>
      <c r="D45" s="37" t="s">
        <v>23</v>
      </c>
      <c r="E45" s="37">
        <v>53190001</v>
      </c>
      <c r="F45" s="38" t="s">
        <v>24</v>
      </c>
      <c r="G45" s="39">
        <v>0</v>
      </c>
      <c r="H45" s="40">
        <v>565.41999999999996</v>
      </c>
      <c r="I45" s="41">
        <f t="shared" si="0"/>
        <v>565.41999999999996</v>
      </c>
    </row>
    <row r="46" spans="1:9" s="42" customFormat="1" ht="17.25" customHeight="1" x14ac:dyDescent="0.25">
      <c r="A46" s="60" t="s">
        <v>22</v>
      </c>
      <c r="B46" s="37" t="s">
        <v>21</v>
      </c>
      <c r="C46" s="37">
        <v>0</v>
      </c>
      <c r="D46" s="37">
        <v>4116</v>
      </c>
      <c r="E46" s="37">
        <v>53515319</v>
      </c>
      <c r="F46" s="38" t="s">
        <v>20</v>
      </c>
      <c r="G46" s="39">
        <v>0</v>
      </c>
      <c r="H46" s="40">
        <v>10742.79</v>
      </c>
      <c r="I46" s="41">
        <f t="shared" si="0"/>
        <v>10742.79</v>
      </c>
    </row>
    <row r="47" spans="1:9" s="42" customFormat="1" x14ac:dyDescent="0.25">
      <c r="A47" s="60" t="s">
        <v>22</v>
      </c>
      <c r="B47" s="37" t="s">
        <v>21</v>
      </c>
      <c r="C47" s="37">
        <v>0</v>
      </c>
      <c r="D47" s="37">
        <v>4213</v>
      </c>
      <c r="E47" s="37">
        <v>53190877</v>
      </c>
      <c r="F47" s="38" t="s">
        <v>25</v>
      </c>
      <c r="G47" s="39">
        <v>0</v>
      </c>
      <c r="H47" s="40">
        <v>8329.89</v>
      </c>
      <c r="I47" s="41">
        <f t="shared" si="0"/>
        <v>8329.89</v>
      </c>
    </row>
    <row r="48" spans="1:9" s="36" customFormat="1" ht="15.75" thickBot="1" x14ac:dyDescent="0.3">
      <c r="A48" s="61" t="s">
        <v>22</v>
      </c>
      <c r="B48" s="43" t="s">
        <v>21</v>
      </c>
      <c r="C48" s="43">
        <v>0</v>
      </c>
      <c r="D48" s="43">
        <v>4216</v>
      </c>
      <c r="E48" s="43">
        <v>53515827</v>
      </c>
      <c r="F48" s="38" t="s">
        <v>26</v>
      </c>
      <c r="G48" s="45">
        <v>0</v>
      </c>
      <c r="H48" s="46">
        <v>158267.79999999999</v>
      </c>
      <c r="I48" s="47">
        <f t="shared" si="0"/>
        <v>158267.79999999999</v>
      </c>
    </row>
    <row r="49" spans="1:9" s="36" customFormat="1" ht="33.75" x14ac:dyDescent="0.25">
      <c r="A49" s="58" t="s">
        <v>141</v>
      </c>
      <c r="B49" s="26" t="s">
        <v>142</v>
      </c>
      <c r="C49" s="26" t="s">
        <v>11</v>
      </c>
      <c r="D49" s="26" t="s">
        <v>11</v>
      </c>
      <c r="E49" s="26" t="s">
        <v>11</v>
      </c>
      <c r="F49" s="27" t="s">
        <v>143</v>
      </c>
      <c r="G49" s="28">
        <f>G50</f>
        <v>0</v>
      </c>
      <c r="H49" s="29">
        <f>H50</f>
        <v>687187.94</v>
      </c>
      <c r="I49" s="30">
        <f t="shared" si="0"/>
        <v>687187.94</v>
      </c>
    </row>
    <row r="50" spans="1:9" s="31" customFormat="1" ht="23.25" thickBot="1" x14ac:dyDescent="0.3">
      <c r="A50" s="59" t="s">
        <v>141</v>
      </c>
      <c r="B50" s="32" t="s">
        <v>142</v>
      </c>
      <c r="C50" s="32" t="s">
        <v>49</v>
      </c>
      <c r="D50" s="32" t="s">
        <v>41</v>
      </c>
      <c r="E50" s="32" t="s">
        <v>139</v>
      </c>
      <c r="F50" s="50" t="s">
        <v>42</v>
      </c>
      <c r="G50" s="33">
        <v>0</v>
      </c>
      <c r="H50" s="34">
        <v>687187.94</v>
      </c>
      <c r="I50" s="35">
        <f t="shared" si="0"/>
        <v>687187.94</v>
      </c>
    </row>
    <row r="51" spans="1:9" x14ac:dyDescent="0.25">
      <c r="A51" s="58" t="s">
        <v>18</v>
      </c>
      <c r="B51" s="26" t="s">
        <v>149</v>
      </c>
      <c r="C51" s="26" t="s">
        <v>11</v>
      </c>
      <c r="D51" s="26" t="s">
        <v>11</v>
      </c>
      <c r="E51" s="26" t="s">
        <v>11</v>
      </c>
      <c r="F51" s="27" t="s">
        <v>150</v>
      </c>
      <c r="G51" s="28">
        <f>G52</f>
        <v>0</v>
      </c>
      <c r="H51" s="29">
        <f>H52</f>
        <v>182515.92</v>
      </c>
      <c r="I51" s="30">
        <f t="shared" ref="I51:I52" si="1">SUM(G51+H51)</f>
        <v>182515.92</v>
      </c>
    </row>
    <row r="52" spans="1:9" ht="23.25" thickBot="1" x14ac:dyDescent="0.3">
      <c r="A52" s="59" t="s">
        <v>18</v>
      </c>
      <c r="B52" s="32" t="s">
        <v>149</v>
      </c>
      <c r="C52" s="32" t="s">
        <v>49</v>
      </c>
      <c r="D52" s="32" t="s">
        <v>41</v>
      </c>
      <c r="E52" s="32" t="s">
        <v>139</v>
      </c>
      <c r="F52" s="50" t="s">
        <v>42</v>
      </c>
      <c r="G52" s="33">
        <v>0</v>
      </c>
      <c r="H52" s="34">
        <v>182515.92</v>
      </c>
      <c r="I52" s="35">
        <f t="shared" si="1"/>
        <v>182515.92</v>
      </c>
    </row>
    <row r="53" spans="1:9" x14ac:dyDescent="0.25">
      <c r="A53"/>
      <c r="B53"/>
      <c r="C53"/>
      <c r="D53"/>
      <c r="E53"/>
    </row>
    <row r="54" spans="1:9" x14ac:dyDescent="0.25">
      <c r="A54"/>
      <c r="B54"/>
      <c r="C54"/>
      <c r="D54"/>
      <c r="E54"/>
    </row>
    <row r="55" spans="1:9" x14ac:dyDescent="0.25">
      <c r="A55"/>
      <c r="B55"/>
      <c r="C55"/>
      <c r="D55"/>
      <c r="E55"/>
    </row>
  </sheetData>
  <mergeCells count="3">
    <mergeCell ref="A2:I2"/>
    <mergeCell ref="A4:I4"/>
    <mergeCell ref="A6:I6"/>
  </mergeCells>
  <pageMargins left="0.19685039370078741" right="0.19685039370078741" top="0.78740157480314965" bottom="0.59055118110236227" header="0.31496062992125984" footer="0.31496062992125984"/>
  <pageSetup paperSize="9" orientation="portrait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66"/>
  </sheetPr>
  <dimension ref="A1:J18"/>
  <sheetViews>
    <sheetView workbookViewId="0">
      <selection activeCell="B17" sqref="B17"/>
    </sheetView>
  </sheetViews>
  <sheetFormatPr defaultRowHeight="15" x14ac:dyDescent="0.25"/>
  <cols>
    <col min="1" max="1" width="3.140625" customWidth="1"/>
    <col min="2" max="2" width="8.7109375" bestFit="1" customWidth="1"/>
    <col min="3" max="3" width="4.42578125" bestFit="1" customWidth="1"/>
    <col min="4" max="4" width="4.42578125" customWidth="1"/>
    <col min="5" max="5" width="7.85546875" bestFit="1" customWidth="1"/>
    <col min="6" max="6" width="32.5703125" customWidth="1"/>
    <col min="7" max="7" width="6.85546875" bestFit="1" customWidth="1"/>
    <col min="8" max="8" width="9.5703125" customWidth="1"/>
    <col min="9" max="9" width="10.42578125" bestFit="1" customWidth="1"/>
    <col min="10" max="10" width="9" customWidth="1"/>
  </cols>
  <sheetData>
    <row r="1" spans="1:10" x14ac:dyDescent="0.25">
      <c r="A1" s="8"/>
      <c r="B1" s="1"/>
      <c r="C1" s="8"/>
      <c r="D1" s="8"/>
      <c r="E1" s="8"/>
      <c r="F1" s="8"/>
      <c r="G1" s="8"/>
      <c r="H1" s="8"/>
      <c r="I1" s="6"/>
      <c r="J1" s="5" t="s">
        <v>148</v>
      </c>
    </row>
    <row r="2" spans="1:10" ht="18" x14ac:dyDescent="0.25">
      <c r="A2" s="180" t="s">
        <v>144</v>
      </c>
      <c r="B2" s="185"/>
      <c r="C2" s="185"/>
      <c r="D2" s="185"/>
      <c r="E2" s="185"/>
      <c r="F2" s="185"/>
      <c r="G2" s="185"/>
      <c r="H2" s="185"/>
      <c r="I2" s="185"/>
      <c r="J2" s="185"/>
    </row>
    <row r="3" spans="1:10" x14ac:dyDescent="0.25">
      <c r="A3" s="68"/>
      <c r="B3" s="68"/>
      <c r="C3" s="68"/>
      <c r="D3" s="68"/>
      <c r="E3" s="68"/>
      <c r="F3" s="68"/>
      <c r="G3" s="68"/>
      <c r="H3" s="68"/>
      <c r="I3" s="69"/>
      <c r="J3" s="70"/>
    </row>
    <row r="4" spans="1:10" ht="15.75" x14ac:dyDescent="0.25">
      <c r="A4" s="186" t="s">
        <v>53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71"/>
      <c r="B5" s="72"/>
      <c r="C5" s="73"/>
      <c r="D5" s="72"/>
      <c r="E5" s="72"/>
      <c r="F5" s="72"/>
      <c r="G5" s="74"/>
      <c r="H5" s="75"/>
      <c r="I5" s="76"/>
      <c r="J5" s="77"/>
    </row>
    <row r="6" spans="1:10" ht="15.75" x14ac:dyDescent="0.25">
      <c r="A6" s="181" t="s">
        <v>54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.75" thickBot="1" x14ac:dyDescent="0.3">
      <c r="A7" s="78"/>
      <c r="B7" s="78"/>
      <c r="C7" s="78"/>
      <c r="D7" s="78"/>
      <c r="E7" s="78"/>
      <c r="F7" s="78"/>
      <c r="G7" s="79"/>
      <c r="H7" s="80"/>
      <c r="I7" s="81"/>
      <c r="J7" s="167" t="s">
        <v>55</v>
      </c>
    </row>
    <row r="8" spans="1:10" ht="22.5" x14ac:dyDescent="0.25">
      <c r="A8" s="82" t="s">
        <v>56</v>
      </c>
      <c r="B8" s="183" t="s">
        <v>57</v>
      </c>
      <c r="C8" s="183"/>
      <c r="D8" s="83" t="s">
        <v>7</v>
      </c>
      <c r="E8" s="83" t="s">
        <v>8</v>
      </c>
      <c r="F8" s="83" t="s">
        <v>58</v>
      </c>
      <c r="G8" s="84" t="s">
        <v>15</v>
      </c>
      <c r="H8" s="84" t="s">
        <v>132</v>
      </c>
      <c r="I8" s="84" t="s">
        <v>147</v>
      </c>
      <c r="J8" s="85" t="s">
        <v>128</v>
      </c>
    </row>
    <row r="9" spans="1:10" ht="19.5" customHeight="1" x14ac:dyDescent="0.25">
      <c r="A9" s="137" t="s">
        <v>11</v>
      </c>
      <c r="B9" s="184" t="s">
        <v>11</v>
      </c>
      <c r="C9" s="184"/>
      <c r="D9" s="138"/>
      <c r="E9" s="138"/>
      <c r="F9" s="139" t="s">
        <v>129</v>
      </c>
      <c r="G9" s="140">
        <f>G10+G12+G15+G17</f>
        <v>0</v>
      </c>
      <c r="H9" s="140">
        <f>H10+H12+H15+H17</f>
        <v>5579.4203299999999</v>
      </c>
      <c r="I9" s="141">
        <f t="shared" ref="I9" si="0">I10+I12+I15+I17</f>
        <v>13432.974550000001</v>
      </c>
      <c r="J9" s="142">
        <f>SUM(G9+H9+I9)</f>
        <v>19012.39488</v>
      </c>
    </row>
    <row r="10" spans="1:10" s="136" customFormat="1" x14ac:dyDescent="0.25">
      <c r="A10" s="169" t="s">
        <v>2</v>
      </c>
      <c r="B10" s="170">
        <v>30001</v>
      </c>
      <c r="C10" s="171" t="s">
        <v>130</v>
      </c>
      <c r="D10" s="172"/>
      <c r="E10" s="172"/>
      <c r="F10" s="173" t="s">
        <v>59</v>
      </c>
      <c r="G10" s="174">
        <f>G11</f>
        <v>0</v>
      </c>
      <c r="H10" s="174">
        <f>H11</f>
        <v>4579.4203299999999</v>
      </c>
      <c r="I10" s="175">
        <f>I11</f>
        <v>13432.974550000001</v>
      </c>
      <c r="J10" s="176">
        <f>SUM(G10+H10+I10)</f>
        <v>18012.39488</v>
      </c>
    </row>
    <row r="11" spans="1:10" x14ac:dyDescent="0.25">
      <c r="A11" s="86"/>
      <c r="B11" s="87"/>
      <c r="C11" s="135"/>
      <c r="D11" s="88">
        <v>6409</v>
      </c>
      <c r="E11" s="89">
        <v>5901</v>
      </c>
      <c r="F11" s="90" t="s">
        <v>60</v>
      </c>
      <c r="G11" s="91">
        <f>SUM(H19)</f>
        <v>0</v>
      </c>
      <c r="H11" s="91">
        <v>4579.4203299999999</v>
      </c>
      <c r="I11" s="166">
        <v>13432.974550000001</v>
      </c>
      <c r="J11" s="92">
        <f>SUM(G11+H11+I11)</f>
        <v>18012.39488</v>
      </c>
    </row>
    <row r="12" spans="1:10" s="136" customFormat="1" ht="22.5" x14ac:dyDescent="0.25">
      <c r="A12" s="169" t="s">
        <v>2</v>
      </c>
      <c r="B12" s="170">
        <v>30002</v>
      </c>
      <c r="C12" s="171" t="s">
        <v>130</v>
      </c>
      <c r="D12" s="172"/>
      <c r="E12" s="172"/>
      <c r="F12" s="173" t="s">
        <v>61</v>
      </c>
      <c r="G12" s="174">
        <f>SUM(G13:G14)</f>
        <v>0</v>
      </c>
      <c r="H12" s="174">
        <f>SUM(H13:H14)</f>
        <v>500</v>
      </c>
      <c r="I12" s="174">
        <f>SUM(I13:I14)</f>
        <v>0</v>
      </c>
      <c r="J12" s="176">
        <f t="shared" ref="J12:J18" si="1">SUM(G12:I12)</f>
        <v>500</v>
      </c>
    </row>
    <row r="13" spans="1:10" x14ac:dyDescent="0.25">
      <c r="A13" s="86"/>
      <c r="B13" s="87"/>
      <c r="C13" s="135"/>
      <c r="D13" s="88">
        <v>6310</v>
      </c>
      <c r="E13" s="88">
        <v>5142</v>
      </c>
      <c r="F13" s="90" t="s">
        <v>131</v>
      </c>
      <c r="G13" s="91">
        <v>0</v>
      </c>
      <c r="H13" s="91">
        <v>450</v>
      </c>
      <c r="I13" s="91">
        <v>0</v>
      </c>
      <c r="J13" s="92">
        <f t="shared" si="1"/>
        <v>450</v>
      </c>
    </row>
    <row r="14" spans="1:10" x14ac:dyDescent="0.25">
      <c r="A14" s="86"/>
      <c r="B14" s="87"/>
      <c r="C14" s="135"/>
      <c r="D14" s="88">
        <v>6310</v>
      </c>
      <c r="E14" s="88">
        <v>5163</v>
      </c>
      <c r="F14" s="90" t="s">
        <v>62</v>
      </c>
      <c r="G14" s="91">
        <v>0</v>
      </c>
      <c r="H14" s="91">
        <v>50</v>
      </c>
      <c r="I14" s="91">
        <v>0</v>
      </c>
      <c r="J14" s="92">
        <f t="shared" si="1"/>
        <v>50</v>
      </c>
    </row>
    <row r="15" spans="1:10" s="136" customFormat="1" ht="22.5" x14ac:dyDescent="0.25">
      <c r="A15" s="169" t="s">
        <v>2</v>
      </c>
      <c r="B15" s="170">
        <v>30003</v>
      </c>
      <c r="C15" s="171" t="s">
        <v>130</v>
      </c>
      <c r="D15" s="172"/>
      <c r="E15" s="172"/>
      <c r="F15" s="177" t="s">
        <v>63</v>
      </c>
      <c r="G15" s="174">
        <f t="shared" ref="G15:I17" si="2">SUM(G16)</f>
        <v>0</v>
      </c>
      <c r="H15" s="174">
        <f>SUM(H16)</f>
        <v>500</v>
      </c>
      <c r="I15" s="174">
        <f t="shared" si="2"/>
        <v>0</v>
      </c>
      <c r="J15" s="176">
        <f t="shared" si="1"/>
        <v>500</v>
      </c>
    </row>
    <row r="16" spans="1:10" x14ac:dyDescent="0.25">
      <c r="A16" s="86"/>
      <c r="B16" s="87"/>
      <c r="C16" s="135"/>
      <c r="D16" s="88">
        <v>6409</v>
      </c>
      <c r="E16" s="88">
        <v>5901</v>
      </c>
      <c r="F16" s="90" t="s">
        <v>60</v>
      </c>
      <c r="G16" s="91">
        <v>0</v>
      </c>
      <c r="H16" s="91">
        <v>500</v>
      </c>
      <c r="I16" s="91">
        <v>0</v>
      </c>
      <c r="J16" s="92">
        <f t="shared" si="1"/>
        <v>500</v>
      </c>
    </row>
    <row r="17" spans="1:10" s="136" customFormat="1" x14ac:dyDescent="0.25">
      <c r="A17" s="169" t="s">
        <v>2</v>
      </c>
      <c r="B17" s="170">
        <v>30004</v>
      </c>
      <c r="C17" s="171" t="s">
        <v>130</v>
      </c>
      <c r="D17" s="178"/>
      <c r="E17" s="178"/>
      <c r="F17" s="173" t="s">
        <v>64</v>
      </c>
      <c r="G17" s="174">
        <f t="shared" si="2"/>
        <v>0</v>
      </c>
      <c r="H17" s="174">
        <f t="shared" si="2"/>
        <v>0</v>
      </c>
      <c r="I17" s="174">
        <f t="shared" si="2"/>
        <v>0</v>
      </c>
      <c r="J17" s="176">
        <f t="shared" si="1"/>
        <v>0</v>
      </c>
    </row>
    <row r="18" spans="1:10" ht="15.75" thickBot="1" x14ac:dyDescent="0.3">
      <c r="A18" s="93"/>
      <c r="B18" s="94"/>
      <c r="C18" s="143"/>
      <c r="D18" s="95">
        <v>6409</v>
      </c>
      <c r="E18" s="95">
        <v>5901</v>
      </c>
      <c r="F18" s="96" t="s">
        <v>60</v>
      </c>
      <c r="G18" s="97">
        <v>0</v>
      </c>
      <c r="H18" s="97">
        <v>0</v>
      </c>
      <c r="I18" s="97">
        <v>0</v>
      </c>
      <c r="J18" s="98">
        <f t="shared" si="1"/>
        <v>0</v>
      </c>
    </row>
  </sheetData>
  <mergeCells count="5">
    <mergeCell ref="B8:C8"/>
    <mergeCell ref="B9:C9"/>
    <mergeCell ref="A2:J2"/>
    <mergeCell ref="A4:J4"/>
    <mergeCell ref="A6:J6"/>
  </mergeCells>
  <printOptions horizontalCentered="1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Bilance PaV</vt:lpstr>
      <vt:lpstr>příjmy</vt:lpstr>
      <vt:lpstr>92303</vt:lpstr>
      <vt:lpstr>příjmy!Názvy_tisku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Flecknova Vendulka</dc:creator>
  <cp:lastModifiedBy>Flecknova Vendulka</cp:lastModifiedBy>
  <cp:lastPrinted>2014-05-27T09:53:48Z</cp:lastPrinted>
  <dcterms:created xsi:type="dcterms:W3CDTF">2014-05-02T07:41:02Z</dcterms:created>
  <dcterms:modified xsi:type="dcterms:W3CDTF">2014-05-27T09:59:38Z</dcterms:modified>
</cp:coreProperties>
</file>