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2306" sheetId="3" r:id="rId3"/>
  </sheets>
  <definedNames/>
  <calcPr fullCalcOnLoad="1"/>
</workbook>
</file>

<file path=xl/sharedStrings.xml><?xml version="1.0" encoding="utf-8"?>
<sst xmlns="http://schemas.openxmlformats.org/spreadsheetml/2006/main" count="432" uniqueCount="190">
  <si>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</si>
  <si>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</si>
  <si>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</si>
  <si>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</si>
  <si>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</si>
  <si>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</si>
  <si>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</si>
  <si>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</si>
  <si>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</si>
  <si>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</si>
  <si>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</si>
  <si>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</si>
  <si>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</si>
  <si>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</si>
  <si>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</si>
  <si>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</si>
  <si>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</si>
  <si>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</si>
  <si>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</si>
  <si>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</si>
  <si>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</si>
  <si>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</si>
  <si>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</si>
  <si>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</si>
  <si>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</si>
  <si>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</si>
  <si>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</si>
  <si>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</si>
  <si>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</si>
  <si>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</si>
  <si>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</si>
  <si>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</si>
  <si>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</si>
  <si>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</si>
  <si>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</si>
  <si>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</si>
  <si>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</si>
  <si>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</si>
  <si>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</si>
  <si>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</si>
  <si>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</si>
  <si>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</si>
  <si>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</si>
  <si>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</si>
  <si>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</si>
  <si>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</si>
  <si>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</si>
  <si>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</si>
  <si>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</si>
  <si>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</si>
  <si>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</si>
  <si>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</si>
  <si>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</si>
  <si>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</si>
  <si>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</si>
  <si>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</si>
  <si>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</si>
  <si>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</si>
  <si>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</si>
  <si>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</si>
  <si>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</si>
  <si>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</si>
  <si>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</si>
  <si>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</si>
  <si>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</si>
  <si>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</si>
  <si>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</si>
  <si>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Přijaté transfery (dotace a příspěvky) a zdroje (financování)</t>
  </si>
  <si>
    <t>tis.Kč</t>
  </si>
  <si>
    <t>ORJ</t>
  </si>
  <si>
    <t>ÚZ</t>
  </si>
  <si>
    <t>příjmy celkem</t>
  </si>
  <si>
    <t>A1) vlastní příjmy - daňové příjmy</t>
  </si>
  <si>
    <t>0006</t>
  </si>
  <si>
    <t>DU</t>
  </si>
  <si>
    <t>správní poplatky</t>
  </si>
  <si>
    <t>A2) vlastní příjmy - nedaňové příjmy</t>
  </si>
  <si>
    <t>věcná břemena</t>
  </si>
  <si>
    <t>kauce a sankční platby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</si>
  <si>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</si>
  <si>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</si>
  <si>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</si>
  <si>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</si>
  <si>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</si>
  <si>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</si>
  <si>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</si>
  <si>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</si>
  <si>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</si>
  <si>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neinvestiční transfery přijaté od obcí</t>
  </si>
  <si>
    <t>nákup materiálu</t>
  </si>
  <si>
    <t>pohoštění</t>
  </si>
  <si>
    <t>nákup ostatních služeb</t>
  </si>
  <si>
    <t>ZDROJOVÁ  A VÝDAJOVÁ ČÁST ROZPOČTU LK 2014</t>
  </si>
  <si>
    <t>SR 2014</t>
  </si>
  <si>
    <t>UR I 2014</t>
  </si>
  <si>
    <t>UR II 2014</t>
  </si>
  <si>
    <t>1. Zapojení fondů z r. 2013</t>
  </si>
  <si>
    <t>2. Zapojení  zvl.účtů z r. 2013</t>
  </si>
  <si>
    <t>3. Zapojení výsl. hosp.2013</t>
  </si>
  <si>
    <t>Kap.917-transfery</t>
  </si>
  <si>
    <t>Příjmy a finanční zdroje odboru dopravy 2014</t>
  </si>
  <si>
    <t>P Ř Í J M Y   A  T R A N S F E R Y   2 0 1 4</t>
  </si>
  <si>
    <t>1306</t>
  </si>
  <si>
    <t>0689981601</t>
  </si>
  <si>
    <t>KSS LK - realizace příkazní smlouvy Silnice LK a.s. na období 05-12/2013</t>
  </si>
  <si>
    <t>06</t>
  </si>
  <si>
    <t>příjmy z licencí pro kamionovou dopravu</t>
  </si>
  <si>
    <t>5.změna-RO č. 125/14</t>
  </si>
  <si>
    <t>2306</t>
  </si>
  <si>
    <t>splátky půjčených prostředků od příspěvkových organizací</t>
  </si>
  <si>
    <t>0650361601</t>
  </si>
  <si>
    <t>Cíl 3 - III/27014 Krompach - Jonsdorf, I.etapa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</si>
  <si>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</si>
  <si>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</si>
  <si>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</si>
  <si>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</si>
  <si>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</si>
  <si>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</si>
  <si>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</si>
  <si>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budovy, haly a stavby</t>
  </si>
  <si>
    <t>38185501</t>
  </si>
  <si>
    <t>38585505</t>
  </si>
  <si>
    <t>služby peněžních ústavů</t>
  </si>
  <si>
    <t>0650440000</t>
  </si>
  <si>
    <t>ROP - přeložka komunikace II/592 Chrastava - II.etapa</t>
  </si>
  <si>
    <t>vypořádání minulých let mezi RRRS a krajem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</si>
  <si>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</si>
  <si>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</si>
  <si>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</si>
  <si>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</si>
  <si>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</si>
  <si>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</si>
  <si>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</si>
  <si>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</si>
  <si>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</si>
  <si>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</si>
  <si>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</si>
  <si>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</si>
  <si>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</si>
  <si>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úhrady sankcí jiným rozpočtům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</si>
  <si>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</si>
  <si>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</si>
  <si>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</si>
  <si>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</si>
  <si>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</si>
  <si>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</si>
  <si>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</si>
  <si>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</si>
  <si>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</si>
  <si>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</si>
  <si>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</si>
  <si>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</si>
  <si>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</si>
  <si>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</si>
  <si>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</si>
  <si>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</si>
  <si>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</si>
  <si>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</si>
  <si>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</si>
  <si>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</si>
  <si>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</si>
  <si>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</si>
  <si>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</si>
  <si>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</si>
  <si>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</si>
  <si>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</si>
  <si>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</si>
  <si>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</si>
  <si>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</si>
  <si>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</si>
  <si>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</si>
  <si>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</si>
  <si>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</si>
  <si>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</si>
  <si>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</si>
  <si>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0659000000</t>
  </si>
  <si>
    <t>Vratky úroků RRRS z předfinancování 3. výzvy ROP</t>
  </si>
  <si>
    <t>ostatní neinvestiční výdaje jinde nezařazené</t>
  </si>
  <si>
    <t>OP PS pro cíl EÚS</t>
  </si>
  <si>
    <t>0650570000</t>
  </si>
  <si>
    <t>Cíl 3 - LUBAHN</t>
  </si>
  <si>
    <t>41100000</t>
  </si>
  <si>
    <t>41117007</t>
  </si>
  <si>
    <t>41500000</t>
  </si>
  <si>
    <t>cestovné</t>
  </si>
  <si>
    <t>0650710000</t>
  </si>
  <si>
    <t>CÍL 3 – ČR-PL (2014 – 2020) - rekonstrukce silnic II. a III. třídy</t>
  </si>
  <si>
    <t>10.změna-RO č. 125/14</t>
  </si>
  <si>
    <t>0650731601</t>
  </si>
  <si>
    <t>IROP (2014 - 2020) - rekonstrukce silnic II. a III. třídy - PD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</si>
</sst>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  <numFmt numFmtId="176" formatCode="00000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  <protection/>
    </xf>
    <xf numFmtId="49" fontId="4" fillId="0" borderId="19" xfId="51" applyNumberFormat="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49" fontId="4" fillId="0" borderId="21" xfId="51" applyNumberFormat="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49" fontId="4" fillId="0" borderId="22" xfId="51" applyNumberFormat="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horizontal="center" vertical="center"/>
      <protection/>
    </xf>
    <xf numFmtId="4" fontId="4" fillId="0" borderId="24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19" xfId="51" applyNumberFormat="1" applyFont="1" applyFill="1" applyBorder="1" applyAlignment="1">
      <alignment horizontal="center" vertical="center"/>
      <protection/>
    </xf>
    <xf numFmtId="0" fontId="4" fillId="24" borderId="20" xfId="51" applyFont="1" applyFill="1" applyBorder="1" applyAlignment="1">
      <alignment horizontal="center" vertical="center"/>
      <protection/>
    </xf>
    <xf numFmtId="49" fontId="4" fillId="24" borderId="21" xfId="51" applyNumberFormat="1" applyFont="1" applyFill="1" applyBorder="1" applyAlignment="1">
      <alignment horizontal="center" vertical="center"/>
      <protection/>
    </xf>
    <xf numFmtId="0" fontId="4" fillId="24" borderId="21" xfId="51" applyFont="1" applyFill="1" applyBorder="1" applyAlignment="1">
      <alignment horizontal="center" vertical="center"/>
      <protection/>
    </xf>
    <xf numFmtId="49" fontId="4" fillId="24" borderId="22" xfId="51" applyNumberFormat="1" applyFont="1" applyFill="1" applyBorder="1" applyAlignment="1">
      <alignment horizontal="center" vertical="center"/>
      <protection/>
    </xf>
    <xf numFmtId="0" fontId="4" fillId="24" borderId="23" xfId="51" applyFont="1" applyFill="1" applyBorder="1" applyAlignment="1">
      <alignment horizontal="left" vertical="center"/>
      <protection/>
    </xf>
    <xf numFmtId="4" fontId="4" fillId="24" borderId="24" xfId="51" applyNumberFormat="1" applyFont="1" applyFill="1" applyBorder="1" applyAlignment="1">
      <alignment vertical="center"/>
      <protection/>
    </xf>
    <xf numFmtId="4" fontId="4" fillId="24" borderId="25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26" xfId="51" applyNumberFormat="1" applyFont="1" applyFill="1" applyBorder="1" applyAlignment="1">
      <alignment vertical="center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0" fontId="1" fillId="0" borderId="28" xfId="50" applyFont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17" xfId="50" applyFont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0" fillId="0" borderId="28" xfId="51" applyFont="1" applyFill="1" applyBorder="1" applyAlignment="1">
      <alignment vertical="center"/>
      <protection/>
    </xf>
    <xf numFmtId="0" fontId="1" fillId="0" borderId="31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27" xfId="50" applyNumberFormat="1" applyFont="1" applyBorder="1" applyAlignment="1">
      <alignment vertical="center"/>
      <protection/>
    </xf>
    <xf numFmtId="4" fontId="1" fillId="0" borderId="32" xfId="51" applyNumberFormat="1" applyFont="1" applyFill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1" fillId="0" borderId="34" xfId="51" applyFont="1" applyBorder="1" applyAlignment="1">
      <alignment vertical="center"/>
      <protection/>
    </xf>
    <xf numFmtId="0" fontId="1" fillId="0" borderId="34" xfId="50" applyFont="1" applyBorder="1" applyAlignment="1">
      <alignment horizontal="center" vertical="center"/>
      <protection/>
    </xf>
    <xf numFmtId="0" fontId="0" fillId="0" borderId="34" xfId="51" applyFont="1" applyFill="1" applyBorder="1" applyAlignment="1">
      <alignment vertical="center"/>
      <protection/>
    </xf>
    <xf numFmtId="0" fontId="1" fillId="0" borderId="34" xfId="50" applyFont="1" applyBorder="1" applyAlignment="1">
      <alignment vertical="center"/>
      <protection/>
    </xf>
    <xf numFmtId="4" fontId="1" fillId="0" borderId="35" xfId="50" applyNumberFormat="1" applyFont="1" applyBorder="1" applyAlignment="1">
      <alignment vertical="center"/>
      <protection/>
    </xf>
    <xf numFmtId="4" fontId="4" fillId="0" borderId="36" xfId="51" applyNumberFormat="1" applyFont="1" applyFill="1" applyBorder="1" applyAlignment="1">
      <alignment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28" xfId="51" applyFont="1" applyBorder="1" applyAlignment="1">
      <alignment vertical="center"/>
      <protection/>
    </xf>
    <xf numFmtId="0" fontId="1" fillId="0" borderId="37" xfId="50" applyFont="1" applyBorder="1" applyAlignment="1">
      <alignment horizontal="center" vertical="center"/>
      <protection/>
    </xf>
    <xf numFmtId="0" fontId="0" fillId="0" borderId="37" xfId="51" applyFont="1" applyFill="1" applyBorder="1" applyAlignment="1">
      <alignment vertical="center"/>
      <protection/>
    </xf>
    <xf numFmtId="0" fontId="1" fillId="0" borderId="37" xfId="50" applyFont="1" applyBorder="1" applyAlignment="1">
      <alignment vertical="center"/>
      <protection/>
    </xf>
    <xf numFmtId="4" fontId="1" fillId="0" borderId="12" xfId="50" applyNumberFormat="1" applyFont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31" fillId="0" borderId="38" xfId="50" applyFont="1" applyFill="1" applyBorder="1" applyAlignment="1">
      <alignment horizontal="center" vertical="center" wrapText="1"/>
      <protection/>
    </xf>
    <xf numFmtId="49" fontId="31" fillId="0" borderId="39" xfId="50" applyNumberFormat="1" applyFont="1" applyFill="1" applyBorder="1" applyAlignment="1">
      <alignment horizontal="center" vertical="center" wrapText="1"/>
      <protection/>
    </xf>
    <xf numFmtId="49" fontId="31" fillId="0" borderId="40" xfId="50" applyNumberFormat="1" applyFont="1" applyFill="1" applyBorder="1" applyAlignment="1">
      <alignment horizontal="center" vertical="center" wrapText="1"/>
      <protection/>
    </xf>
    <xf numFmtId="49" fontId="42" fillId="0" borderId="41" xfId="50" applyNumberFormat="1" applyFont="1" applyFill="1" applyBorder="1" applyAlignment="1">
      <alignment horizontal="center" vertical="center" wrapText="1"/>
      <protection/>
    </xf>
    <xf numFmtId="4" fontId="42" fillId="0" borderId="35" xfId="50" applyNumberFormat="1" applyFont="1" applyFill="1" applyBorder="1" applyAlignment="1">
      <alignment vertical="center" wrapText="1"/>
      <protection/>
    </xf>
    <xf numFmtId="4" fontId="42" fillId="0" borderId="42" xfId="50" applyNumberFormat="1" applyFont="1" applyFill="1" applyBorder="1" applyAlignment="1">
      <alignment vertical="center" wrapText="1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43" xfId="51" applyFont="1" applyFill="1" applyBorder="1" applyAlignment="1">
      <alignment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4" fontId="1" fillId="0" borderId="44" xfId="51" applyNumberFormat="1" applyFont="1" applyFill="1" applyBorder="1" applyAlignment="1">
      <alignment vertical="center"/>
      <protection/>
    </xf>
    <xf numFmtId="171" fontId="1" fillId="0" borderId="44" xfId="51" applyNumberFormat="1" applyFont="1" applyFill="1" applyBorder="1" applyAlignment="1">
      <alignment vertical="center"/>
      <protection/>
    </xf>
    <xf numFmtId="0" fontId="1" fillId="0" borderId="45" xfId="51" applyFont="1" applyFill="1" applyBorder="1" applyAlignment="1">
      <alignment horizontal="center" vertical="center"/>
      <protection/>
    </xf>
    <xf numFmtId="49" fontId="1" fillId="0" borderId="46" xfId="51" applyNumberFormat="1" applyFont="1" applyFill="1" applyBorder="1" applyAlignment="1">
      <alignment horizontal="center" vertical="center"/>
      <protection/>
    </xf>
    <xf numFmtId="0" fontId="1" fillId="0" borderId="47" xfId="51" applyFont="1" applyFill="1" applyBorder="1" applyAlignment="1">
      <alignment vertical="center"/>
      <protection/>
    </xf>
    <xf numFmtId="4" fontId="1" fillId="0" borderId="27" xfId="51" applyNumberFormat="1" applyFont="1" applyFill="1" applyBorder="1" applyAlignment="1">
      <alignment vertical="center"/>
      <protection/>
    </xf>
    <xf numFmtId="0" fontId="31" fillId="0" borderId="43" xfId="48" applyFont="1" applyFill="1" applyBorder="1" applyAlignment="1">
      <alignment vertical="center" wrapText="1"/>
      <protection/>
    </xf>
    <xf numFmtId="0" fontId="1" fillId="0" borderId="31" xfId="48" applyFont="1" applyFill="1" applyBorder="1" applyAlignment="1">
      <alignment vertical="center" wrapText="1"/>
      <protection/>
    </xf>
    <xf numFmtId="0" fontId="1" fillId="0" borderId="31" xfId="50" applyFont="1" applyBorder="1" applyAlignment="1">
      <alignment vertical="center"/>
      <protection/>
    </xf>
    <xf numFmtId="4" fontId="1" fillId="0" borderId="48" xfId="50" applyNumberFormat="1" applyFont="1" applyBorder="1" applyAlignment="1">
      <alignment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4" fontId="1" fillId="0" borderId="49" xfId="51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7" fillId="0" borderId="43" xfId="0" applyNumberFormat="1" applyFont="1" applyBorder="1" applyAlignment="1">
      <alignment horizontal="right" vertical="center" wrapText="1"/>
    </xf>
    <xf numFmtId="0" fontId="8" fillId="0" borderId="51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52" xfId="0" applyNumberFormat="1" applyFont="1" applyBorder="1" applyAlignment="1">
      <alignment horizontal="right" vertical="center" wrapText="1"/>
    </xf>
    <xf numFmtId="171" fontId="8" fillId="0" borderId="16" xfId="0" applyNumberFormat="1" applyFont="1" applyFill="1" applyBorder="1" applyAlignment="1">
      <alignment horizontal="right" vertical="center" wrapText="1"/>
    </xf>
    <xf numFmtId="4" fontId="8" fillId="0" borderId="53" xfId="0" applyNumberFormat="1" applyFont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vertical="center" wrapText="1"/>
    </xf>
    <xf numFmtId="4" fontId="7" fillId="0" borderId="51" xfId="0" applyNumberFormat="1" applyFont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53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4" fontId="8" fillId="0" borderId="5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4" fontId="7" fillId="0" borderId="54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56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right" vertical="center" wrapText="1"/>
    </xf>
    <xf numFmtId="4" fontId="8" fillId="0" borderId="58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4" fillId="0" borderId="0" xfId="51" applyNumberFormat="1" applyFont="1" applyFill="1" applyBorder="1" applyAlignment="1">
      <alignment vertical="center"/>
      <protection/>
    </xf>
    <xf numFmtId="49" fontId="42" fillId="0" borderId="44" xfId="52" applyNumberFormat="1" applyFont="1" applyFill="1" applyBorder="1" applyAlignment="1">
      <alignment horizontal="center" vertical="center"/>
      <protection/>
    </xf>
    <xf numFmtId="0" fontId="31" fillId="0" borderId="41" xfId="52" applyFont="1" applyFill="1" applyBorder="1" applyAlignment="1">
      <alignment horizontal="center" vertical="center" wrapText="1"/>
      <protection/>
    </xf>
    <xf numFmtId="49" fontId="42" fillId="0" borderId="34" xfId="52" applyNumberFormat="1" applyFont="1" applyBorder="1" applyAlignment="1">
      <alignment horizontal="center" vertical="center" wrapText="1"/>
      <protection/>
    </xf>
    <xf numFmtId="0" fontId="42" fillId="0" borderId="41" xfId="52" applyFont="1" applyFill="1" applyBorder="1" applyAlignment="1">
      <alignment horizontal="center" vertical="center" wrapText="1"/>
      <protection/>
    </xf>
    <xf numFmtId="2" fontId="43" fillId="0" borderId="43" xfId="55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Alignment="1">
      <alignment vertical="center"/>
      <protection/>
    </xf>
    <xf numFmtId="0" fontId="1" fillId="0" borderId="28" xfId="52" applyFont="1" applyBorder="1" applyAlignment="1">
      <alignment vertical="center"/>
      <protection/>
    </xf>
    <xf numFmtId="0" fontId="0" fillId="0" borderId="37" xfId="52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49" fontId="31" fillId="0" borderId="33" xfId="52" applyNumberFormat="1" applyFont="1" applyFill="1" applyBorder="1" applyAlignment="1">
      <alignment horizontal="center" vertical="center" wrapText="1"/>
      <protection/>
    </xf>
    <xf numFmtId="0" fontId="31" fillId="0" borderId="60" xfId="52" applyFont="1" applyFill="1" applyBorder="1" applyAlignment="1">
      <alignment horizontal="center" vertical="center" wrapText="1"/>
      <protection/>
    </xf>
    <xf numFmtId="49" fontId="31" fillId="0" borderId="41" xfId="52" applyNumberFormat="1" applyFont="1" applyFill="1" applyBorder="1" applyAlignment="1">
      <alignment horizontal="center" vertical="center" wrapText="1"/>
      <protection/>
    </xf>
    <xf numFmtId="4" fontId="31" fillId="0" borderId="36" xfId="52" applyNumberFormat="1" applyFont="1" applyFill="1" applyBorder="1" applyAlignment="1">
      <alignment vertical="center" wrapText="1"/>
      <protection/>
    </xf>
    <xf numFmtId="4" fontId="31" fillId="0" borderId="44" xfId="52" applyNumberFormat="1" applyFont="1" applyFill="1" applyBorder="1" applyAlignment="1">
      <alignment vertical="center" wrapText="1"/>
      <protection/>
    </xf>
    <xf numFmtId="4" fontId="31" fillId="0" borderId="35" xfId="52" applyNumberFormat="1" applyFont="1" applyFill="1" applyBorder="1" applyAlignment="1">
      <alignment vertical="center" wrapText="1"/>
      <protection/>
    </xf>
    <xf numFmtId="49" fontId="1" fillId="0" borderId="61" xfId="52" applyNumberFormat="1" applyFont="1" applyFill="1" applyBorder="1" applyAlignment="1">
      <alignment horizontal="center" vertical="center" wrapText="1"/>
      <protection/>
    </xf>
    <xf numFmtId="0" fontId="1" fillId="0" borderId="62" xfId="52" applyFont="1" applyFill="1" applyBorder="1" applyAlignment="1">
      <alignment horizontal="center" vertical="center" wrapText="1"/>
      <protection/>
    </xf>
    <xf numFmtId="49" fontId="1" fillId="0" borderId="28" xfId="52" applyNumberFormat="1" applyFont="1" applyFill="1" applyBorder="1" applyAlignment="1">
      <alignment horizontal="center" vertical="center" wrapText="1"/>
      <protection/>
    </xf>
    <xf numFmtId="0" fontId="1" fillId="0" borderId="28" xfId="52" applyFont="1" applyFill="1" applyBorder="1" applyAlignment="1">
      <alignment horizontal="center" vertical="center" wrapText="1"/>
      <protection/>
    </xf>
    <xf numFmtId="49" fontId="1" fillId="0" borderId="37" xfId="52" applyNumberFormat="1" applyFont="1" applyFill="1" applyBorder="1" applyAlignment="1">
      <alignment horizontal="center" vertical="center" wrapText="1"/>
      <protection/>
    </xf>
    <xf numFmtId="4" fontId="1" fillId="0" borderId="48" xfId="52" applyNumberFormat="1" applyFont="1" applyFill="1" applyBorder="1" applyAlignment="1">
      <alignment vertical="center" wrapText="1"/>
      <protection/>
    </xf>
    <xf numFmtId="4" fontId="1" fillId="0" borderId="18" xfId="52" applyNumberFormat="1" applyFont="1" applyFill="1" applyBorder="1" applyAlignment="1">
      <alignment vertical="center" wrapText="1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0" xfId="50" applyNumberFormat="1" applyFont="1" applyBorder="1" applyAlignment="1">
      <alignment vertical="center"/>
      <protection/>
    </xf>
    <xf numFmtId="0" fontId="1" fillId="0" borderId="63" xfId="51" applyFont="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52" xfId="51" applyFont="1" applyBorder="1" applyAlignment="1">
      <alignment vertical="center"/>
      <protection/>
    </xf>
    <xf numFmtId="0" fontId="1" fillId="0" borderId="52" xfId="51" applyFont="1" applyBorder="1" applyAlignment="1">
      <alignment horizontal="center"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0" fontId="1" fillId="0" borderId="29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" fillId="0" borderId="40" xfId="51" applyFont="1" applyBorder="1" applyAlignment="1">
      <alignment horizontal="center" vertical="center"/>
      <protection/>
    </xf>
    <xf numFmtId="0" fontId="1" fillId="0" borderId="62" xfId="51" applyFont="1" applyBorder="1" applyAlignment="1">
      <alignment horizontal="center" vertical="center"/>
      <protection/>
    </xf>
    <xf numFmtId="0" fontId="32" fillId="0" borderId="20" xfId="51" applyFont="1" applyBorder="1" applyAlignment="1">
      <alignment horizontal="center" vertical="center"/>
      <protection/>
    </xf>
    <xf numFmtId="49" fontId="32" fillId="0" borderId="21" xfId="51" applyNumberFormat="1" applyFont="1" applyBorder="1" applyAlignment="1">
      <alignment horizontal="center" vertical="center"/>
      <protection/>
    </xf>
    <xf numFmtId="0" fontId="32" fillId="0" borderId="21" xfId="51" applyFont="1" applyBorder="1" applyAlignment="1">
      <alignment horizontal="center" vertical="center"/>
      <protection/>
    </xf>
    <xf numFmtId="4" fontId="32" fillId="0" borderId="25" xfId="51" applyNumberFormat="1" applyFont="1" applyFill="1" applyBorder="1" applyAlignment="1">
      <alignment vertical="center"/>
      <protection/>
    </xf>
    <xf numFmtId="4" fontId="32" fillId="0" borderId="10" xfId="51" applyNumberFormat="1" applyFont="1" applyFill="1" applyBorder="1" applyAlignment="1">
      <alignment vertical="center"/>
      <protection/>
    </xf>
    <xf numFmtId="4" fontId="4" fillId="0" borderId="18" xfId="51" applyNumberFormat="1" applyFont="1" applyFill="1" applyBorder="1" applyAlignment="1">
      <alignment vertical="center"/>
      <protection/>
    </xf>
    <xf numFmtId="4" fontId="4" fillId="0" borderId="25" xfId="51" applyNumberFormat="1" applyFont="1" applyFill="1" applyBorder="1" applyAlignment="1">
      <alignment vertical="center"/>
      <protection/>
    </xf>
    <xf numFmtId="4" fontId="4" fillId="0" borderId="26" xfId="51" applyNumberFormat="1" applyFont="1" applyFill="1" applyBorder="1" applyAlignment="1">
      <alignment vertical="center"/>
      <protection/>
    </xf>
    <xf numFmtId="49" fontId="1" fillId="0" borderId="44" xfId="51" applyNumberFormat="1" applyFont="1" applyFill="1" applyBorder="1" applyAlignment="1">
      <alignment horizontal="center"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1" fillId="0" borderId="36" xfId="50" applyFont="1" applyBorder="1" applyAlignment="1">
      <alignment horizontal="center" vertical="center"/>
      <protection/>
    </xf>
    <xf numFmtId="0" fontId="0" fillId="0" borderId="41" xfId="51" applyFont="1" applyFill="1" applyBorder="1" applyAlignment="1">
      <alignment vertical="center"/>
      <protection/>
    </xf>
    <xf numFmtId="0" fontId="1" fillId="0" borderId="43" xfId="50" applyFont="1" applyBorder="1" applyAlignment="1">
      <alignment horizontal="left" vertical="center"/>
      <protection/>
    </xf>
    <xf numFmtId="4" fontId="1" fillId="0" borderId="36" xfId="50" applyNumberFormat="1" applyFont="1" applyBorder="1" applyAlignment="1">
      <alignment vertical="center"/>
      <protection/>
    </xf>
    <xf numFmtId="4" fontId="1" fillId="0" borderId="44" xfId="50" applyNumberFormat="1" applyFont="1" applyBorder="1" applyAlignment="1">
      <alignment vertical="center"/>
      <protection/>
    </xf>
    <xf numFmtId="4" fontId="7" fillId="0" borderId="17" xfId="0" applyNumberFormat="1" applyFont="1" applyBorder="1" applyAlignment="1">
      <alignment horizontal="right" vertical="center" wrapText="1"/>
    </xf>
    <xf numFmtId="4" fontId="44" fillId="0" borderId="17" xfId="0" applyNumberFormat="1" applyFont="1" applyBorder="1" applyAlignment="1">
      <alignment horizontal="right" vertical="center" wrapText="1"/>
    </xf>
    <xf numFmtId="4" fontId="44" fillId="0" borderId="16" xfId="0" applyNumberFormat="1" applyFont="1" applyBorder="1" applyAlignment="1">
      <alignment horizontal="right" vertical="center" wrapText="1"/>
    </xf>
    <xf numFmtId="4" fontId="44" fillId="0" borderId="58" xfId="0" applyNumberFormat="1" applyFont="1" applyBorder="1" applyAlignment="1">
      <alignment horizontal="right" vertical="center" wrapText="1"/>
    </xf>
    <xf numFmtId="4" fontId="45" fillId="0" borderId="21" xfId="0" applyNumberFormat="1" applyFont="1" applyBorder="1" applyAlignment="1">
      <alignment horizontal="right" vertical="center" wrapText="1"/>
    </xf>
    <xf numFmtId="4" fontId="45" fillId="0" borderId="16" xfId="0" applyNumberFormat="1" applyFont="1" applyBorder="1" applyAlignment="1">
      <alignment horizontal="right" vertical="center" wrapText="1"/>
    </xf>
    <xf numFmtId="49" fontId="31" fillId="0" borderId="44" xfId="51" applyNumberFormat="1" applyFont="1" applyFill="1" applyBorder="1" applyAlignment="1">
      <alignment horizontal="center" vertical="center"/>
      <protection/>
    </xf>
    <xf numFmtId="0" fontId="31" fillId="0" borderId="41" xfId="51" applyFont="1" applyFill="1" applyBorder="1" applyAlignment="1">
      <alignment horizontal="center" vertical="center"/>
      <protection/>
    </xf>
    <xf numFmtId="49" fontId="31" fillId="0" borderId="41" xfId="51" applyNumberFormat="1" applyFont="1" applyFill="1" applyBorder="1" applyAlignment="1">
      <alignment horizontal="center" vertical="center"/>
      <protection/>
    </xf>
    <xf numFmtId="0" fontId="31" fillId="0" borderId="41" xfId="51" applyFont="1" applyFill="1" applyBorder="1" applyAlignment="1">
      <alignment horizontal="center" vertical="center" wrapText="1"/>
      <protection/>
    </xf>
    <xf numFmtId="0" fontId="33" fillId="0" borderId="43" xfId="48" applyFont="1" applyBorder="1" applyAlignment="1">
      <alignment vertical="center" wrapText="1"/>
      <protection/>
    </xf>
    <xf numFmtId="4" fontId="31" fillId="0" borderId="35" xfId="51" applyNumberFormat="1" applyFont="1" applyFill="1" applyBorder="1" applyAlignment="1">
      <alignment vertical="center"/>
      <protection/>
    </xf>
    <xf numFmtId="4" fontId="31" fillId="0" borderId="35" xfId="51" applyNumberFormat="1" applyFont="1" applyFill="1" applyBorder="1" applyAlignment="1">
      <alignment vertical="center" wrapText="1"/>
      <protection/>
    </xf>
    <xf numFmtId="4" fontId="31" fillId="0" borderId="44" xfId="51" applyNumberFormat="1" applyFont="1" applyFill="1" applyBorder="1" applyAlignment="1">
      <alignment vertical="center" wrapText="1"/>
      <protection/>
    </xf>
    <xf numFmtId="0" fontId="1" fillId="0" borderId="28" xfId="51" applyFont="1" applyFill="1" applyBorder="1" applyAlignment="1">
      <alignment horizontal="center" vertical="center"/>
      <protection/>
    </xf>
    <xf numFmtId="49" fontId="1" fillId="0" borderId="64" xfId="51" applyNumberFormat="1" applyFont="1" applyFill="1" applyBorder="1" applyAlignment="1">
      <alignment horizontal="center" vertical="center"/>
      <protection/>
    </xf>
    <xf numFmtId="0" fontId="34" fillId="0" borderId="64" xfId="48" applyFont="1" applyFill="1" applyBorder="1" applyAlignment="1">
      <alignment vertical="center" wrapText="1"/>
      <protection/>
    </xf>
    <xf numFmtId="0" fontId="30" fillId="0" borderId="0" xfId="53" applyFont="1" applyAlignment="1">
      <alignment vertical="center"/>
      <protection/>
    </xf>
    <xf numFmtId="49" fontId="36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176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49" fontId="4" fillId="0" borderId="22" xfId="51" applyNumberFormat="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32" fillId="0" borderId="21" xfId="51" applyFont="1" applyBorder="1" applyAlignment="1">
      <alignment horizontal="center" vertical="center"/>
      <protection/>
    </xf>
    <xf numFmtId="49" fontId="32" fillId="0" borderId="22" xfId="51" applyNumberFormat="1" applyFont="1" applyBorder="1" applyAlignment="1">
      <alignment horizontal="center" vertical="center"/>
      <protection/>
    </xf>
    <xf numFmtId="0" fontId="37" fillId="0" borderId="23" xfId="48" applyFont="1" applyBorder="1" applyAlignment="1">
      <alignment vertical="center"/>
      <protection/>
    </xf>
    <xf numFmtId="0" fontId="31" fillId="0" borderId="60" xfId="51" applyFont="1" applyFill="1" applyBorder="1" applyAlignment="1">
      <alignment horizontal="center" vertical="center"/>
      <protection/>
    </xf>
    <xf numFmtId="0" fontId="31" fillId="0" borderId="41" xfId="51" applyFont="1" applyFill="1" applyBorder="1" applyAlignment="1">
      <alignment horizontal="center" vertical="center"/>
      <protection/>
    </xf>
    <xf numFmtId="49" fontId="31" fillId="0" borderId="34" xfId="51" applyNumberFormat="1" applyFont="1" applyFill="1" applyBorder="1" applyAlignment="1">
      <alignment horizontal="center" vertical="center"/>
      <protection/>
    </xf>
    <xf numFmtId="0" fontId="33" fillId="0" borderId="43" xfId="48" applyFont="1" applyFill="1" applyBorder="1" applyAlignment="1">
      <alignment vertical="center"/>
      <protection/>
    </xf>
    <xf numFmtId="4" fontId="31" fillId="0" borderId="44" xfId="51" applyNumberFormat="1" applyFont="1" applyFill="1" applyBorder="1" applyAlignment="1">
      <alignment vertical="center"/>
      <protection/>
    </xf>
    <xf numFmtId="0" fontId="32" fillId="0" borderId="65" xfId="51" applyFont="1" applyFill="1" applyBorder="1" applyAlignment="1">
      <alignment horizontal="center" vertical="center"/>
      <protection/>
    </xf>
    <xf numFmtId="49" fontId="5" fillId="0" borderId="17" xfId="51" applyNumberFormat="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horizontal="center" vertical="center"/>
      <protection/>
    </xf>
    <xf numFmtId="49" fontId="1" fillId="0" borderId="16" xfId="51" applyNumberFormat="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horizontal="left" vertical="center" wrapText="1"/>
      <protection/>
    </xf>
    <xf numFmtId="4" fontId="38" fillId="25" borderId="52" xfId="51" applyNumberFormat="1" applyFont="1" applyFill="1" applyBorder="1" applyAlignment="1">
      <alignment vertical="center"/>
      <protection/>
    </xf>
    <xf numFmtId="4" fontId="38" fillId="25" borderId="13" xfId="51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0" fontId="1" fillId="0" borderId="63" xfId="51" applyFont="1" applyFill="1" applyBorder="1" applyAlignment="1">
      <alignment horizontal="center" vertical="center"/>
      <protection/>
    </xf>
    <xf numFmtId="49" fontId="1" fillId="0" borderId="52" xfId="51" applyNumberFormat="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34" fillId="0" borderId="66" xfId="48" applyFont="1" applyFill="1" applyBorder="1" applyAlignment="1">
      <alignment vertical="center" wrapText="1"/>
      <protection/>
    </xf>
    <xf numFmtId="0" fontId="1" fillId="0" borderId="15" xfId="51" applyFont="1" applyFill="1" applyBorder="1" applyAlignment="1">
      <alignment horizontal="center" vertical="center"/>
      <protection/>
    </xf>
    <xf numFmtId="49" fontId="5" fillId="0" borderId="16" xfId="51" applyNumberFormat="1" applyFont="1" applyFill="1" applyBorder="1" applyAlignment="1">
      <alignment horizontal="center" vertical="center"/>
      <protection/>
    </xf>
    <xf numFmtId="0" fontId="34" fillId="0" borderId="53" xfId="48" applyFont="1" applyFill="1" applyBorder="1" applyAlignment="1">
      <alignment vertical="center" wrapText="1"/>
      <protection/>
    </xf>
    <xf numFmtId="4" fontId="38" fillId="0" borderId="51" xfId="51" applyNumberFormat="1" applyFont="1" applyFill="1" applyBorder="1" applyAlignment="1">
      <alignment vertical="center"/>
      <protection/>
    </xf>
    <xf numFmtId="4" fontId="38" fillId="0" borderId="13" xfId="51" applyNumberFormat="1" applyFont="1" applyFill="1" applyBorder="1" applyAlignment="1">
      <alignment vertical="center"/>
      <protection/>
    </xf>
    <xf numFmtId="49" fontId="1" fillId="0" borderId="16" xfId="51" applyNumberFormat="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49" fontId="1" fillId="0" borderId="52" xfId="51" applyNumberFormat="1" applyFont="1" applyFill="1" applyBorder="1" applyAlignment="1">
      <alignment horizontal="center" vertical="center"/>
      <protection/>
    </xf>
    <xf numFmtId="4" fontId="38" fillId="0" borderId="13" xfId="52" applyNumberFormat="1" applyFont="1" applyFill="1" applyBorder="1" applyAlignment="1">
      <alignment vertical="center"/>
      <protection/>
    </xf>
    <xf numFmtId="0" fontId="1" fillId="0" borderId="62" xfId="51" applyFont="1" applyFill="1" applyBorder="1" applyAlignment="1">
      <alignment horizontal="center" vertical="center"/>
      <protection/>
    </xf>
    <xf numFmtId="49" fontId="31" fillId="0" borderId="28" xfId="51" applyNumberFormat="1" applyFont="1" applyFill="1" applyBorder="1" applyAlignment="1">
      <alignment horizontal="center" vertical="center"/>
      <protection/>
    </xf>
    <xf numFmtId="0" fontId="1" fillId="0" borderId="28" xfId="51" applyFont="1" applyFill="1" applyBorder="1" applyAlignment="1">
      <alignment horizontal="center" vertical="center"/>
      <protection/>
    </xf>
    <xf numFmtId="49" fontId="1" fillId="0" borderId="37" xfId="51" applyNumberFormat="1" applyFont="1" applyFill="1" applyBorder="1" applyAlignment="1">
      <alignment horizontal="center" vertical="center"/>
      <protection/>
    </xf>
    <xf numFmtId="0" fontId="34" fillId="0" borderId="31" xfId="48" applyFont="1" applyFill="1" applyBorder="1" applyAlignment="1">
      <alignment vertical="center"/>
      <protection/>
    </xf>
    <xf numFmtId="4" fontId="1" fillId="0" borderId="18" xfId="51" applyNumberFormat="1" applyFont="1" applyFill="1" applyBorder="1" applyAlignment="1">
      <alignment vertical="center"/>
      <protection/>
    </xf>
    <xf numFmtId="4" fontId="1" fillId="0" borderId="50" xfId="51" applyNumberFormat="1" applyFont="1" applyFill="1" applyBorder="1" applyAlignment="1">
      <alignment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0" fontId="1" fillId="0" borderId="67" xfId="51" applyFont="1" applyFill="1" applyBorder="1" applyAlignment="1">
      <alignment horizontal="center" vertical="center"/>
      <protection/>
    </xf>
    <xf numFmtId="49" fontId="1" fillId="0" borderId="17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49" fontId="1" fillId="0" borderId="29" xfId="51" applyNumberFormat="1" applyFont="1" applyFill="1" applyBorder="1" applyAlignment="1">
      <alignment horizontal="center" vertical="center"/>
      <protection/>
    </xf>
    <xf numFmtId="0" fontId="34" fillId="0" borderId="56" xfId="48" applyFont="1" applyFill="1" applyBorder="1" applyAlignment="1">
      <alignment vertical="center" wrapText="1"/>
      <protection/>
    </xf>
    <xf numFmtId="4" fontId="38" fillId="0" borderId="14" xfId="52" applyNumberFormat="1" applyFont="1" applyFill="1" applyBorder="1" applyAlignment="1">
      <alignment vertical="center"/>
      <protection/>
    </xf>
    <xf numFmtId="4" fontId="1" fillId="25" borderId="52" xfId="51" applyNumberFormat="1" applyFont="1" applyFill="1" applyBorder="1" applyAlignment="1">
      <alignment vertical="center"/>
      <protection/>
    </xf>
    <xf numFmtId="4" fontId="1" fillId="25" borderId="13" xfId="51" applyNumberFormat="1" applyFont="1" applyFill="1" applyBorder="1" applyAlignment="1">
      <alignment vertical="center"/>
      <protection/>
    </xf>
    <xf numFmtId="0" fontId="1" fillId="0" borderId="17" xfId="51" applyFont="1" applyFill="1" applyBorder="1" applyAlignment="1">
      <alignment horizontal="center" vertical="center"/>
      <protection/>
    </xf>
    <xf numFmtId="49" fontId="1" fillId="0" borderId="17" xfId="51" applyNumberFormat="1" applyFont="1" applyFill="1" applyBorder="1" applyAlignment="1">
      <alignment horizontal="center" vertical="center"/>
      <protection/>
    </xf>
    <xf numFmtId="4" fontId="38" fillId="25" borderId="51" xfId="51" applyNumberFormat="1" applyFont="1" applyFill="1" applyBorder="1" applyAlignment="1">
      <alignment vertical="center"/>
      <protection/>
    </xf>
    <xf numFmtId="4" fontId="38" fillId="0" borderId="11" xfId="52" applyNumberFormat="1" applyFont="1" applyFill="1" applyBorder="1" applyAlignment="1">
      <alignment vertical="center"/>
      <protection/>
    </xf>
    <xf numFmtId="0" fontId="31" fillId="0" borderId="33" xfId="51" applyFont="1" applyFill="1" applyBorder="1" applyAlignment="1">
      <alignment horizontal="center"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49" fontId="5" fillId="0" borderId="28" xfId="51" applyNumberFormat="1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34" fillId="0" borderId="31" xfId="48" applyFont="1" applyFill="1" applyBorder="1" applyAlignment="1">
      <alignment vertical="center" wrapText="1"/>
      <protection/>
    </xf>
    <xf numFmtId="4" fontId="38" fillId="0" borderId="11" xfId="51" applyNumberFormat="1" applyFont="1" applyFill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0" fontId="31" fillId="0" borderId="63" xfId="51" applyFont="1" applyFill="1" applyBorder="1" applyAlignment="1">
      <alignment horizontal="center" vertical="center"/>
      <protection/>
    </xf>
    <xf numFmtId="49" fontId="31" fillId="0" borderId="17" xfId="51" applyNumberFormat="1" applyFont="1" applyFill="1" applyBorder="1" applyAlignment="1">
      <alignment horizontal="center" vertical="center"/>
      <protection/>
    </xf>
    <xf numFmtId="0" fontId="31" fillId="0" borderId="17" xfId="51" applyFont="1" applyFill="1" applyBorder="1" applyAlignment="1">
      <alignment horizontal="center" vertical="center"/>
      <protection/>
    </xf>
    <xf numFmtId="0" fontId="31" fillId="0" borderId="17" xfId="51" applyFont="1" applyFill="1" applyBorder="1" applyAlignment="1">
      <alignment horizontal="center" vertical="center"/>
      <protection/>
    </xf>
    <xf numFmtId="49" fontId="31" fillId="0" borderId="29" xfId="51" applyNumberFormat="1" applyFont="1" applyFill="1" applyBorder="1" applyAlignment="1">
      <alignment horizontal="center" vertical="center"/>
      <protection/>
    </xf>
    <xf numFmtId="0" fontId="33" fillId="0" borderId="56" xfId="48" applyFont="1" applyFill="1" applyBorder="1" applyAlignment="1">
      <alignment vertical="center"/>
      <protection/>
    </xf>
    <xf numFmtId="4" fontId="31" fillId="0" borderId="50" xfId="51" applyNumberFormat="1" applyFont="1" applyFill="1" applyBorder="1" applyAlignment="1">
      <alignment vertical="center"/>
      <protection/>
    </xf>
    <xf numFmtId="4" fontId="31" fillId="0" borderId="14" xfId="51" applyNumberFormat="1" applyFont="1" applyFill="1" applyBorder="1" applyAlignment="1">
      <alignment vertical="center"/>
      <protection/>
    </xf>
    <xf numFmtId="49" fontId="1" fillId="0" borderId="29" xfId="53" applyNumberFormat="1" applyFont="1" applyFill="1" applyBorder="1" applyAlignment="1">
      <alignment horizontal="center" vertical="center"/>
      <protection/>
    </xf>
    <xf numFmtId="49" fontId="1" fillId="0" borderId="29" xfId="51" applyNumberFormat="1" applyFont="1" applyFill="1" applyBorder="1" applyAlignment="1">
      <alignment horizontal="center" vertical="center"/>
      <protection/>
    </xf>
    <xf numFmtId="0" fontId="34" fillId="0" borderId="29" xfId="48" applyFont="1" applyFill="1" applyBorder="1" applyAlignment="1">
      <alignment vertical="center" wrapText="1"/>
      <protection/>
    </xf>
    <xf numFmtId="0" fontId="33" fillId="0" borderId="43" xfId="48" applyFont="1" applyFill="1" applyBorder="1" applyAlignment="1">
      <alignment vertical="center" wrapText="1"/>
      <protection/>
    </xf>
    <xf numFmtId="171" fontId="38" fillId="25" borderId="13" xfId="51" applyNumberFormat="1" applyFont="1" applyFill="1" applyBorder="1" applyAlignment="1">
      <alignment vertical="center"/>
      <protection/>
    </xf>
    <xf numFmtId="0" fontId="32" fillId="0" borderId="15" xfId="51" applyFont="1" applyFill="1" applyBorder="1" applyAlignment="1">
      <alignment horizontal="center" vertical="center"/>
      <protection/>
    </xf>
    <xf numFmtId="4" fontId="38" fillId="0" borderId="14" xfId="51" applyNumberFormat="1" applyFont="1" applyFill="1" applyBorder="1" applyAlignment="1">
      <alignment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1" fillId="0" borderId="68" xfId="51" applyFont="1" applyFill="1" applyBorder="1" applyAlignment="1">
      <alignment horizontal="center" vertical="center"/>
      <protection/>
    </xf>
    <xf numFmtId="49" fontId="5" fillId="0" borderId="45" xfId="51" applyNumberFormat="1" applyFont="1" applyFill="1" applyBorder="1" applyAlignment="1">
      <alignment horizontal="center"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49" fontId="1" fillId="0" borderId="58" xfId="51" applyNumberFormat="1" applyFont="1" applyFill="1" applyBorder="1" applyAlignment="1">
      <alignment horizontal="center" vertical="center"/>
      <protection/>
    </xf>
    <xf numFmtId="0" fontId="1" fillId="0" borderId="58" xfId="51" applyFont="1" applyFill="1" applyBorder="1" applyAlignment="1">
      <alignment horizontal="left" vertical="center" wrapText="1"/>
      <protection/>
    </xf>
    <xf numFmtId="4" fontId="38" fillId="25" borderId="59" xfId="51" applyNumberFormat="1" applyFont="1" applyFill="1" applyBorder="1" applyAlignment="1">
      <alignment vertical="center"/>
      <protection/>
    </xf>
    <xf numFmtId="49" fontId="1" fillId="0" borderId="16" xfId="53" applyNumberFormat="1" applyFont="1" applyFill="1" applyBorder="1" applyAlignment="1">
      <alignment horizontal="center" vertical="center"/>
      <protection/>
    </xf>
    <xf numFmtId="49" fontId="5" fillId="0" borderId="39" xfId="51" applyNumberFormat="1" applyFont="1" applyFill="1" applyBorder="1" applyAlignment="1">
      <alignment horizontal="center" vertical="center"/>
      <protection/>
    </xf>
    <xf numFmtId="49" fontId="1" fillId="0" borderId="39" xfId="53" applyNumberFormat="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left" vertical="center" wrapText="1"/>
      <protection/>
    </xf>
    <xf numFmtId="4" fontId="38" fillId="25" borderId="11" xfId="51" applyNumberFormat="1" applyFont="1" applyFill="1" applyBorder="1" applyAlignment="1">
      <alignment vertical="center"/>
      <protection/>
    </xf>
    <xf numFmtId="0" fontId="31" fillId="0" borderId="33" xfId="51" applyFont="1" applyFill="1" applyBorder="1" applyAlignment="1">
      <alignment vertical="center"/>
      <protection/>
    </xf>
    <xf numFmtId="0" fontId="33" fillId="0" borderId="43" xfId="49" applyFont="1" applyFill="1" applyBorder="1" applyAlignment="1">
      <alignment vertical="center"/>
      <protection/>
    </xf>
    <xf numFmtId="0" fontId="1" fillId="0" borderId="15" xfId="51" applyFont="1" applyFill="1" applyBorder="1" applyAlignment="1">
      <alignment vertical="center"/>
      <protection/>
    </xf>
    <xf numFmtId="0" fontId="34" fillId="0" borderId="53" xfId="49" applyFont="1" applyFill="1" applyBorder="1" applyAlignment="1">
      <alignment vertical="center" wrapText="1"/>
      <protection/>
    </xf>
    <xf numFmtId="0" fontId="1" fillId="0" borderId="61" xfId="51" applyFont="1" applyFill="1" applyBorder="1" applyAlignment="1">
      <alignment horizontal="center" vertical="center"/>
      <protection/>
    </xf>
    <xf numFmtId="49" fontId="1" fillId="0" borderId="28" xfId="51" applyNumberFormat="1" applyFont="1" applyFill="1" applyBorder="1" applyAlignment="1">
      <alignment horizontal="center" vertical="center"/>
      <protection/>
    </xf>
    <xf numFmtId="49" fontId="1" fillId="0" borderId="37" xfId="51" applyNumberFormat="1" applyFont="1" applyFill="1" applyBorder="1" applyAlignment="1">
      <alignment horizontal="center" vertical="center"/>
      <protection/>
    </xf>
    <xf numFmtId="4" fontId="1" fillId="0" borderId="12" xfId="53" applyNumberFormat="1" applyFont="1" applyFill="1" applyBorder="1" applyAlignment="1">
      <alignment vertical="center"/>
      <protection/>
    </xf>
    <xf numFmtId="0" fontId="31" fillId="0" borderId="55" xfId="51" applyFont="1" applyFill="1" applyBorder="1" applyAlignment="1">
      <alignment vertical="center"/>
      <protection/>
    </xf>
    <xf numFmtId="0" fontId="33" fillId="0" borderId="56" xfId="49" applyFont="1" applyFill="1" applyBorder="1" applyAlignment="1">
      <alignment vertical="center"/>
      <protection/>
    </xf>
    <xf numFmtId="0" fontId="1" fillId="0" borderId="55" xfId="51" applyFont="1" applyFill="1" applyBorder="1" applyAlignment="1">
      <alignment vertical="center"/>
      <protection/>
    </xf>
    <xf numFmtId="0" fontId="34" fillId="0" borderId="56" xfId="49" applyFont="1" applyFill="1" applyBorder="1" applyAlignment="1">
      <alignment vertical="center" wrapText="1"/>
      <protection/>
    </xf>
    <xf numFmtId="49" fontId="1" fillId="0" borderId="45" xfId="51" applyNumberFormat="1" applyFont="1" applyFill="1" applyBorder="1" applyAlignment="1">
      <alignment horizontal="center" vertical="center"/>
      <protection/>
    </xf>
    <xf numFmtId="0" fontId="1" fillId="0" borderId="45" xfId="51" applyFont="1" applyFill="1" applyBorder="1" applyAlignment="1">
      <alignment horizontal="center" vertical="center"/>
      <protection/>
    </xf>
    <xf numFmtId="49" fontId="1" fillId="0" borderId="46" xfId="51" applyNumberFormat="1" applyFont="1" applyFill="1" applyBorder="1" applyAlignment="1">
      <alignment horizontal="center" vertical="center"/>
      <protection/>
    </xf>
    <xf numFmtId="0" fontId="34" fillId="0" borderId="47" xfId="48" applyFont="1" applyFill="1" applyBorder="1" applyAlignment="1">
      <alignment vertical="center" wrapText="1"/>
      <protection/>
    </xf>
    <xf numFmtId="4" fontId="1" fillId="0" borderId="32" xfId="53" applyNumberFormat="1" applyFont="1" applyFill="1" applyBorder="1" applyAlignment="1">
      <alignment vertical="center"/>
      <protection/>
    </xf>
    <xf numFmtId="4" fontId="0" fillId="0" borderId="0" xfId="51" applyNumberFormat="1" applyAlignment="1">
      <alignment vertical="center"/>
      <protection/>
    </xf>
    <xf numFmtId="0" fontId="1" fillId="0" borderId="61" xfId="51" applyFont="1" applyFill="1" applyBorder="1" applyAlignment="1">
      <alignment vertical="center"/>
      <protection/>
    </xf>
    <xf numFmtId="2" fontId="1" fillId="0" borderId="64" xfId="51" applyNumberFormat="1" applyFont="1" applyFill="1" applyBorder="1" applyAlignment="1">
      <alignment horizontal="left" vertical="center"/>
      <protection/>
    </xf>
    <xf numFmtId="0" fontId="1" fillId="0" borderId="53" xfId="51" applyFont="1" applyFill="1" applyBorder="1" applyAlignment="1">
      <alignment vertical="center"/>
      <protection/>
    </xf>
    <xf numFmtId="0" fontId="1" fillId="0" borderId="66" xfId="51" applyFont="1" applyFill="1" applyBorder="1" applyAlignment="1">
      <alignment vertical="center"/>
      <protection/>
    </xf>
    <xf numFmtId="0" fontId="31" fillId="0" borderId="63" xfId="51" applyFont="1" applyBorder="1" applyAlignment="1">
      <alignment horizontal="center" vertical="center"/>
      <protection/>
    </xf>
    <xf numFmtId="0" fontId="31" fillId="0" borderId="17" xfId="51" applyFont="1" applyBorder="1" applyAlignment="1">
      <alignment horizontal="center" vertical="center"/>
      <protection/>
    </xf>
    <xf numFmtId="0" fontId="31" fillId="0" borderId="17" xfId="51" applyFont="1" applyBorder="1" applyAlignment="1">
      <alignment horizontal="center" vertical="center"/>
      <protection/>
    </xf>
    <xf numFmtId="49" fontId="31" fillId="0" borderId="29" xfId="51" applyNumberFormat="1" applyFont="1" applyBorder="1" applyAlignment="1">
      <alignment horizontal="center" vertical="center"/>
      <protection/>
    </xf>
    <xf numFmtId="0" fontId="1" fillId="0" borderId="39" xfId="53" applyFont="1" applyFill="1" applyBorder="1" applyAlignment="1">
      <alignment horizontal="center" vertical="center"/>
      <protection/>
    </xf>
    <xf numFmtId="0" fontId="1" fillId="0" borderId="64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left" vertical="center"/>
      <protection/>
    </xf>
    <xf numFmtId="0" fontId="39" fillId="0" borderId="0" xfId="53" applyFont="1" applyAlignment="1">
      <alignment vertical="center"/>
      <protection/>
    </xf>
    <xf numFmtId="0" fontId="31" fillId="0" borderId="60" xfId="51" applyFont="1" applyBorder="1" applyAlignment="1">
      <alignment horizontal="center" vertical="center"/>
      <protection/>
    </xf>
    <xf numFmtId="0" fontId="31" fillId="0" borderId="41" xfId="51" applyFont="1" applyBorder="1" applyAlignment="1">
      <alignment horizontal="center" vertical="center"/>
      <protection/>
    </xf>
    <xf numFmtId="0" fontId="31" fillId="0" borderId="41" xfId="51" applyFont="1" applyBorder="1" applyAlignment="1">
      <alignment horizontal="center" vertical="center"/>
      <protection/>
    </xf>
    <xf numFmtId="49" fontId="31" fillId="0" borderId="34" xfId="51" applyNumberFormat="1" applyFont="1" applyBorder="1" applyAlignment="1">
      <alignment horizontal="center" vertical="center"/>
      <protection/>
    </xf>
    <xf numFmtId="0" fontId="0" fillId="0" borderId="30" xfId="51" applyFont="1" applyBorder="1" applyAlignment="1">
      <alignment vertical="center"/>
      <protection/>
    </xf>
    <xf numFmtId="0" fontId="1" fillId="0" borderId="69" xfId="51" applyFont="1" applyBorder="1" applyAlignment="1">
      <alignment vertical="center"/>
      <protection/>
    </xf>
    <xf numFmtId="4" fontId="1" fillId="0" borderId="52" xfId="54" applyNumberFormat="1" applyFont="1" applyFill="1" applyBorder="1" applyAlignment="1">
      <alignment vertical="center"/>
      <protection/>
    </xf>
    <xf numFmtId="4" fontId="1" fillId="0" borderId="13" xfId="54" applyNumberFormat="1" applyFont="1" applyFill="1" applyBorder="1" applyAlignment="1">
      <alignment vertical="center"/>
      <protection/>
    </xf>
    <xf numFmtId="4" fontId="1" fillId="0" borderId="29" xfId="54" applyNumberFormat="1" applyFont="1" applyFill="1" applyBorder="1" applyAlignment="1">
      <alignment vertical="center"/>
      <protection/>
    </xf>
    <xf numFmtId="4" fontId="1" fillId="0" borderId="14" xfId="54" applyNumberFormat="1" applyFont="1" applyFill="1" applyBorder="1" applyAlignment="1">
      <alignment vertical="center"/>
      <protection/>
    </xf>
    <xf numFmtId="0" fontId="1" fillId="0" borderId="29" xfId="51" applyFont="1" applyBorder="1" applyAlignment="1">
      <alignment horizontal="center" vertical="center"/>
      <protection/>
    </xf>
    <xf numFmtId="0" fontId="1" fillId="0" borderId="53" xfId="51" applyFont="1" applyBorder="1" applyAlignment="1">
      <alignment vertical="center"/>
      <protection/>
    </xf>
    <xf numFmtId="0" fontId="0" fillId="0" borderId="48" xfId="51" applyFont="1" applyBorder="1" applyAlignment="1">
      <alignment vertical="center"/>
      <protection/>
    </xf>
    <xf numFmtId="0" fontId="1" fillId="0" borderId="64" xfId="51" applyFont="1" applyBorder="1" applyAlignment="1">
      <alignment horizontal="center" vertical="center"/>
      <protection/>
    </xf>
    <xf numFmtId="0" fontId="1" fillId="0" borderId="66" xfId="51" applyFont="1" applyBorder="1" applyAlignment="1">
      <alignment vertical="center"/>
      <protection/>
    </xf>
    <xf numFmtId="4" fontId="1" fillId="0" borderId="70" xfId="51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71" xfId="51" applyFont="1" applyFill="1" applyBorder="1" applyAlignment="1">
      <alignment horizontal="center" vertical="center"/>
      <protection/>
    </xf>
    <xf numFmtId="0" fontId="4" fillId="0" borderId="70" xfId="51" applyFont="1" applyFill="1" applyBorder="1" applyAlignment="1">
      <alignment horizontal="center" vertical="center"/>
      <protection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74" xfId="51" applyNumberFormat="1" applyFont="1" applyFill="1" applyBorder="1" applyAlignment="1">
      <alignment horizontal="center" vertical="center"/>
      <protection/>
    </xf>
    <xf numFmtId="49" fontId="4" fillId="0" borderId="18" xfId="51" applyNumberFormat="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49" fontId="4" fillId="0" borderId="73" xfId="53" applyNumberFormat="1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76" xfId="53" applyFont="1" applyBorder="1" applyAlignment="1">
      <alignment horizontal="center" vertical="center"/>
      <protection/>
    </xf>
    <xf numFmtId="0" fontId="4" fillId="0" borderId="61" xfId="53" applyFont="1" applyBorder="1" applyAlignment="1">
      <alignment horizontal="center" vertical="center"/>
      <protection/>
    </xf>
    <xf numFmtId="0" fontId="4" fillId="0" borderId="75" xfId="53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center" vertical="center"/>
      <protection/>
    </xf>
    <xf numFmtId="0" fontId="35" fillId="0" borderId="0" xfId="50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4" fillId="0" borderId="72" xfId="53" applyFont="1" applyBorder="1" applyAlignment="1">
      <alignment horizontal="center" vertical="center"/>
      <protection/>
    </xf>
    <xf numFmtId="0" fontId="4" fillId="0" borderId="48" xfId="53" applyFont="1" applyBorder="1" applyAlignment="1">
      <alignment horizontal="center" vertical="center"/>
      <protection/>
    </xf>
    <xf numFmtId="0" fontId="4" fillId="0" borderId="75" xfId="53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4" fillId="0" borderId="73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1" fillId="0" borderId="73" xfId="53" applyFont="1" applyBorder="1" applyAlignment="1">
      <alignment horizontal="center" vertical="center" textRotation="90" wrapText="1"/>
      <protection/>
    </xf>
    <xf numFmtId="0" fontId="1" fillId="0" borderId="32" xfId="53" applyFont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textRotation="90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is výdajů 03 bez PO_04 - OSMTVS" xfId="54"/>
    <cellStyle name="normální_Rozpočet 2005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8">
      <selection activeCell="E43" sqref="E43"/>
    </sheetView>
  </sheetViews>
  <sheetFormatPr defaultColWidth="9.140625" defaultRowHeight="12.75"/>
  <cols>
    <col min="1" max="1" width="37.8515625" style="90" customWidth="1"/>
    <col min="2" max="2" width="7.421875" style="90" customWidth="1"/>
    <col min="3" max="4" width="12.8515625" style="90" customWidth="1"/>
    <col min="5" max="6" width="13.140625" style="90" bestFit="1" customWidth="1"/>
    <col min="7" max="16384" width="9.140625" style="90" customWidth="1"/>
  </cols>
  <sheetData>
    <row r="1" spans="1:6" ht="20.25">
      <c r="A1" s="355" t="s">
        <v>92</v>
      </c>
      <c r="B1" s="355"/>
      <c r="C1" s="355"/>
      <c r="D1" s="355"/>
      <c r="E1" s="355"/>
      <c r="F1" s="355"/>
    </row>
    <row r="2" ht="18" customHeight="1"/>
    <row r="3" spans="1:6" ht="16.5" customHeight="1">
      <c r="A3" s="356" t="s">
        <v>51</v>
      </c>
      <c r="B3" s="356"/>
      <c r="C3" s="356"/>
      <c r="D3" s="356"/>
      <c r="E3" s="356"/>
      <c r="F3" s="356"/>
    </row>
    <row r="4" ht="12.75" customHeight="1" thickBot="1"/>
    <row r="5" spans="1:6" ht="14.25" thickBot="1">
      <c r="A5" s="91" t="s">
        <v>1</v>
      </c>
      <c r="B5" s="92" t="s">
        <v>2</v>
      </c>
      <c r="C5" s="93" t="s">
        <v>93</v>
      </c>
      <c r="D5" s="94" t="s">
        <v>94</v>
      </c>
      <c r="E5" s="93" t="s">
        <v>0</v>
      </c>
      <c r="F5" s="95" t="s">
        <v>95</v>
      </c>
    </row>
    <row r="6" spans="1:6" ht="16.5" customHeight="1">
      <c r="A6" s="96" t="s">
        <v>9</v>
      </c>
      <c r="B6" s="97" t="s">
        <v>27</v>
      </c>
      <c r="C6" s="98">
        <f>C7+C8+C9</f>
        <v>2179932</v>
      </c>
      <c r="D6" s="187">
        <f>D7+D8+D9</f>
        <v>2220805.83</v>
      </c>
      <c r="E6" s="99">
        <f>SUM(E7:E9)</f>
        <v>21000</v>
      </c>
      <c r="F6" s="100">
        <f>SUM(F7:F9)</f>
        <v>2241805.83</v>
      </c>
    </row>
    <row r="7" spans="1:6" ht="15" customHeight="1">
      <c r="A7" s="101" t="s">
        <v>10</v>
      </c>
      <c r="B7" s="102" t="s">
        <v>11</v>
      </c>
      <c r="C7" s="103">
        <v>2122000</v>
      </c>
      <c r="D7" s="189">
        <v>2122000</v>
      </c>
      <c r="E7" s="106"/>
      <c r="F7" s="105">
        <f aca="true" t="shared" si="0" ref="F7:F23">D7+E7</f>
        <v>2122000</v>
      </c>
    </row>
    <row r="8" spans="1:6" ht="13.5">
      <c r="A8" s="101" t="s">
        <v>12</v>
      </c>
      <c r="B8" s="102" t="s">
        <v>13</v>
      </c>
      <c r="C8" s="103">
        <v>57932</v>
      </c>
      <c r="D8" s="189">
        <v>94755.83</v>
      </c>
      <c r="E8" s="106">
        <f>'příjmy OD'!J11</f>
        <v>21000</v>
      </c>
      <c r="F8" s="105">
        <f t="shared" si="0"/>
        <v>115755.83</v>
      </c>
    </row>
    <row r="9" spans="1:6" ht="13.5">
      <c r="A9" s="101" t="s">
        <v>14</v>
      </c>
      <c r="B9" s="102" t="s">
        <v>15</v>
      </c>
      <c r="C9" s="103">
        <v>0</v>
      </c>
      <c r="D9" s="189">
        <v>4050</v>
      </c>
      <c r="E9" s="106"/>
      <c r="F9" s="105">
        <f t="shared" si="0"/>
        <v>4050</v>
      </c>
    </row>
    <row r="10" spans="1:6" ht="13.5">
      <c r="A10" s="107" t="s">
        <v>16</v>
      </c>
      <c r="B10" s="102" t="s">
        <v>17</v>
      </c>
      <c r="C10" s="108">
        <f>C11+C16</f>
        <v>85842</v>
      </c>
      <c r="D10" s="192">
        <f>D11+D16</f>
        <v>3704676.2</v>
      </c>
      <c r="E10" s="109">
        <f>E11+E16</f>
        <v>0</v>
      </c>
      <c r="F10" s="110">
        <f>F11+F16</f>
        <v>3704676.2</v>
      </c>
    </row>
    <row r="11" spans="1:6" ht="13.5">
      <c r="A11" s="111" t="s">
        <v>53</v>
      </c>
      <c r="B11" s="102" t="s">
        <v>18</v>
      </c>
      <c r="C11" s="103">
        <f>SUM(C12:C15)</f>
        <v>85842</v>
      </c>
      <c r="D11" s="189">
        <f>SUM(D12:D15)</f>
        <v>3704676.2</v>
      </c>
      <c r="E11" s="10">
        <f>SUM(E12:E15)</f>
        <v>0</v>
      </c>
      <c r="F11" s="105">
        <f>SUM(F12:F15)</f>
        <v>3704676.2</v>
      </c>
    </row>
    <row r="12" spans="1:6" ht="13.5">
      <c r="A12" s="111" t="s">
        <v>54</v>
      </c>
      <c r="B12" s="102" t="s">
        <v>19</v>
      </c>
      <c r="C12" s="112">
        <v>61072</v>
      </c>
      <c r="D12" s="189">
        <v>61072</v>
      </c>
      <c r="E12" s="106"/>
      <c r="F12" s="105">
        <f t="shared" si="0"/>
        <v>61072</v>
      </c>
    </row>
    <row r="13" spans="1:6" ht="13.5">
      <c r="A13" s="111" t="s">
        <v>55</v>
      </c>
      <c r="B13" s="102" t="s">
        <v>18</v>
      </c>
      <c r="C13" s="112">
        <v>0</v>
      </c>
      <c r="D13" s="189">
        <v>3618834.2</v>
      </c>
      <c r="E13" s="104"/>
      <c r="F13" s="105">
        <f>D13+E13</f>
        <v>3618834.2</v>
      </c>
    </row>
    <row r="14" spans="1:6" ht="13.5">
      <c r="A14" s="111" t="s">
        <v>63</v>
      </c>
      <c r="B14" s="102" t="s">
        <v>64</v>
      </c>
      <c r="C14" s="112">
        <v>0</v>
      </c>
      <c r="D14" s="189">
        <v>0</v>
      </c>
      <c r="E14" s="106"/>
      <c r="F14" s="105">
        <f>D14+E14</f>
        <v>0</v>
      </c>
    </row>
    <row r="15" spans="1:6" ht="13.5">
      <c r="A15" s="111" t="s">
        <v>56</v>
      </c>
      <c r="B15" s="102">
        <v>4121</v>
      </c>
      <c r="C15" s="112">
        <v>24770</v>
      </c>
      <c r="D15" s="189">
        <v>24770</v>
      </c>
      <c r="E15" s="106"/>
      <c r="F15" s="105">
        <f t="shared" si="0"/>
        <v>24770</v>
      </c>
    </row>
    <row r="16" spans="1:6" ht="13.5">
      <c r="A16" s="101" t="s">
        <v>28</v>
      </c>
      <c r="B16" s="102" t="s">
        <v>20</v>
      </c>
      <c r="C16" s="112">
        <f>SUM(C17:C19)</f>
        <v>0</v>
      </c>
      <c r="D16" s="189">
        <f>SUM(D17:D19)</f>
        <v>0</v>
      </c>
      <c r="E16" s="10">
        <f>SUM(E17:E19)</f>
        <v>0</v>
      </c>
      <c r="F16" s="105">
        <f>SUM(F17:F19)</f>
        <v>0</v>
      </c>
    </row>
    <row r="17" spans="1:6" ht="13.5">
      <c r="A17" s="101" t="s">
        <v>60</v>
      </c>
      <c r="B17" s="102" t="s">
        <v>20</v>
      </c>
      <c r="C17" s="112">
        <v>0</v>
      </c>
      <c r="D17" s="189">
        <v>0</v>
      </c>
      <c r="E17" s="104"/>
      <c r="F17" s="105">
        <f t="shared" si="0"/>
        <v>0</v>
      </c>
    </row>
    <row r="18" spans="1:6" ht="13.5">
      <c r="A18" s="111" t="s">
        <v>61</v>
      </c>
      <c r="B18" s="102">
        <v>4221</v>
      </c>
      <c r="C18" s="112">
        <v>0</v>
      </c>
      <c r="D18" s="189">
        <v>0</v>
      </c>
      <c r="E18" s="106"/>
      <c r="F18" s="105">
        <f>D18+E18</f>
        <v>0</v>
      </c>
    </row>
    <row r="19" spans="1:6" ht="13.5">
      <c r="A19" s="111" t="s">
        <v>65</v>
      </c>
      <c r="B19" s="102">
        <v>4232</v>
      </c>
      <c r="C19" s="112">
        <v>0</v>
      </c>
      <c r="D19" s="189">
        <v>0</v>
      </c>
      <c r="E19" s="106"/>
      <c r="F19" s="105">
        <f>D19+E19</f>
        <v>0</v>
      </c>
    </row>
    <row r="20" spans="1:6" ht="13.5">
      <c r="A20" s="107" t="s">
        <v>21</v>
      </c>
      <c r="B20" s="113" t="s">
        <v>29</v>
      </c>
      <c r="C20" s="108">
        <f>C6+C10</f>
        <v>2265774</v>
      </c>
      <c r="D20" s="192">
        <f>D6+D10</f>
        <v>5925482.03</v>
      </c>
      <c r="E20" s="11">
        <f>E6+E10</f>
        <v>21000</v>
      </c>
      <c r="F20" s="110">
        <f>F6+F10</f>
        <v>5946482.03</v>
      </c>
    </row>
    <row r="21" spans="1:6" ht="13.5">
      <c r="A21" s="107" t="s">
        <v>22</v>
      </c>
      <c r="B21" s="113" t="s">
        <v>23</v>
      </c>
      <c r="C21" s="108">
        <f>SUM(C22:C26)</f>
        <v>-96875</v>
      </c>
      <c r="D21" s="192">
        <f>SUM(D22:D26)</f>
        <v>958807.31</v>
      </c>
      <c r="E21" s="11">
        <f>SUM(E22:E26)</f>
        <v>0</v>
      </c>
      <c r="F21" s="114">
        <f>SUM(F22:F26)</f>
        <v>958807.31</v>
      </c>
    </row>
    <row r="22" spans="1:6" ht="13.5">
      <c r="A22" s="111" t="s">
        <v>96</v>
      </c>
      <c r="B22" s="102" t="s">
        <v>24</v>
      </c>
      <c r="C22" s="112">
        <v>0</v>
      </c>
      <c r="D22" s="189">
        <v>88242.1</v>
      </c>
      <c r="E22" s="115"/>
      <c r="F22" s="105">
        <f t="shared" si="0"/>
        <v>88242.1</v>
      </c>
    </row>
    <row r="23" spans="1:6" ht="13.5">
      <c r="A23" s="111" t="s">
        <v>97</v>
      </c>
      <c r="B23" s="102" t="s">
        <v>24</v>
      </c>
      <c r="C23" s="112">
        <v>0</v>
      </c>
      <c r="D23" s="189">
        <v>202563.47</v>
      </c>
      <c r="E23" s="116"/>
      <c r="F23" s="105">
        <f t="shared" si="0"/>
        <v>202563.47</v>
      </c>
    </row>
    <row r="24" spans="1:6" ht="13.5">
      <c r="A24" s="111" t="s">
        <v>98</v>
      </c>
      <c r="B24" s="102" t="s">
        <v>24</v>
      </c>
      <c r="C24" s="112">
        <v>0</v>
      </c>
      <c r="D24" s="189">
        <v>764876.74</v>
      </c>
      <c r="E24" s="116"/>
      <c r="F24" s="105">
        <f>D24+E24</f>
        <v>764876.74</v>
      </c>
    </row>
    <row r="25" spans="1:6" ht="13.5">
      <c r="A25" s="111" t="s">
        <v>57</v>
      </c>
      <c r="B25" s="102" t="s">
        <v>58</v>
      </c>
      <c r="C25" s="112">
        <v>0</v>
      </c>
      <c r="D25" s="189">
        <v>0</v>
      </c>
      <c r="E25" s="106"/>
      <c r="F25" s="105">
        <f>D25+E25</f>
        <v>0</v>
      </c>
    </row>
    <row r="26" spans="1:6" ht="14.25" thickBot="1">
      <c r="A26" s="111" t="s">
        <v>62</v>
      </c>
      <c r="B26" s="102">
        <v>8124</v>
      </c>
      <c r="C26" s="112">
        <v>-96875</v>
      </c>
      <c r="D26" s="189">
        <v>-96875</v>
      </c>
      <c r="E26" s="116"/>
      <c r="F26" s="105">
        <f>D26+E26</f>
        <v>-96875</v>
      </c>
    </row>
    <row r="27" spans="1:6" ht="14.25" thickBot="1">
      <c r="A27" s="117" t="s">
        <v>25</v>
      </c>
      <c r="B27" s="118"/>
      <c r="C27" s="119">
        <f>C21+C10+C6</f>
        <v>2168899</v>
      </c>
      <c r="D27" s="191">
        <f>D21+D10+D6</f>
        <v>6884289.34</v>
      </c>
      <c r="E27" s="120">
        <f>E6+E10+E21</f>
        <v>21000</v>
      </c>
      <c r="F27" s="121">
        <f>D27+E27</f>
        <v>6905289.34</v>
      </c>
    </row>
    <row r="29" ht="9.75">
      <c r="E29" s="122"/>
    </row>
    <row r="30" spans="1:6" ht="17.25">
      <c r="A30" s="356" t="s">
        <v>52</v>
      </c>
      <c r="B30" s="356"/>
      <c r="C30" s="356"/>
      <c r="D30" s="356"/>
      <c r="E30" s="356"/>
      <c r="F30" s="356"/>
    </row>
    <row r="31" spans="1:6" ht="12" customHeight="1" thickBot="1">
      <c r="A31" s="1"/>
      <c r="B31" s="1"/>
      <c r="C31" s="1"/>
      <c r="D31" s="1"/>
      <c r="E31" s="1"/>
      <c r="F31" s="1"/>
    </row>
    <row r="32" spans="1:6" ht="14.25" thickBot="1">
      <c r="A32" s="123" t="s">
        <v>30</v>
      </c>
      <c r="B32" s="94" t="s">
        <v>2</v>
      </c>
      <c r="C32" s="93" t="s">
        <v>93</v>
      </c>
      <c r="D32" s="93" t="s">
        <v>94</v>
      </c>
      <c r="E32" s="93" t="s">
        <v>0</v>
      </c>
      <c r="F32" s="95" t="s">
        <v>95</v>
      </c>
    </row>
    <row r="33" spans="1:6" ht="13.5">
      <c r="A33" s="124" t="s">
        <v>31</v>
      </c>
      <c r="B33" s="125" t="s">
        <v>32</v>
      </c>
      <c r="C33" s="126">
        <v>30454</v>
      </c>
      <c r="D33" s="188">
        <v>27594</v>
      </c>
      <c r="E33" s="126"/>
      <c r="F33" s="127">
        <f>D33+E33</f>
        <v>27594</v>
      </c>
    </row>
    <row r="34" spans="1:6" ht="13.5">
      <c r="A34" s="7" t="s">
        <v>33</v>
      </c>
      <c r="B34" s="8" t="s">
        <v>32</v>
      </c>
      <c r="C34" s="10">
        <v>213803.25</v>
      </c>
      <c r="D34" s="189">
        <v>214061.09</v>
      </c>
      <c r="E34" s="126"/>
      <c r="F34" s="127">
        <f>D34+E34</f>
        <v>214061.09</v>
      </c>
    </row>
    <row r="35" spans="1:6" ht="13.5">
      <c r="A35" s="7" t="s">
        <v>34</v>
      </c>
      <c r="B35" s="8" t="s">
        <v>32</v>
      </c>
      <c r="C35" s="10">
        <v>870010</v>
      </c>
      <c r="D35" s="189">
        <v>873561.07</v>
      </c>
      <c r="E35" s="126"/>
      <c r="F35" s="127">
        <f aca="true" t="shared" si="1" ref="F35:F50">D35+E35</f>
        <v>873561.07</v>
      </c>
    </row>
    <row r="36" spans="1:6" ht="13.5">
      <c r="A36" s="7" t="s">
        <v>35</v>
      </c>
      <c r="B36" s="8" t="s">
        <v>32</v>
      </c>
      <c r="C36" s="10">
        <v>592559.15</v>
      </c>
      <c r="D36" s="189">
        <v>615140.03</v>
      </c>
      <c r="E36" s="9"/>
      <c r="F36" s="127">
        <f>D36+E36</f>
        <v>615140.03</v>
      </c>
    </row>
    <row r="37" spans="1:6" ht="13.5">
      <c r="A37" s="7" t="s">
        <v>36</v>
      </c>
      <c r="B37" s="8" t="s">
        <v>32</v>
      </c>
      <c r="C37" s="10">
        <v>0</v>
      </c>
      <c r="D37" s="189">
        <v>3436764.32</v>
      </c>
      <c r="E37" s="9"/>
      <c r="F37" s="127">
        <f>D37+E37</f>
        <v>3436764.32</v>
      </c>
    </row>
    <row r="38" spans="1:6" ht="13.5">
      <c r="A38" s="7" t="s">
        <v>99</v>
      </c>
      <c r="B38" s="8" t="s">
        <v>32</v>
      </c>
      <c r="C38" s="10">
        <v>40847</v>
      </c>
      <c r="D38" s="189">
        <v>84992.89</v>
      </c>
      <c r="E38" s="9"/>
      <c r="F38" s="127">
        <f>D38+E38</f>
        <v>84992.89</v>
      </c>
    </row>
    <row r="39" spans="1:6" ht="13.5">
      <c r="A39" s="7" t="s">
        <v>37</v>
      </c>
      <c r="B39" s="8" t="s">
        <v>32</v>
      </c>
      <c r="C39" s="10">
        <v>21210</v>
      </c>
      <c r="D39" s="189">
        <v>59477.86</v>
      </c>
      <c r="E39" s="9"/>
      <c r="F39" s="127">
        <f>D39+E39</f>
        <v>59477.86</v>
      </c>
    </row>
    <row r="40" spans="1:6" ht="13.5">
      <c r="A40" s="7" t="s">
        <v>38</v>
      </c>
      <c r="B40" s="8" t="s">
        <v>39</v>
      </c>
      <c r="C40" s="10">
        <v>191745</v>
      </c>
      <c r="D40" s="189">
        <v>592616.14</v>
      </c>
      <c r="E40" s="9"/>
      <c r="F40" s="127">
        <f>D40+E40</f>
        <v>592616.14</v>
      </c>
    </row>
    <row r="41" spans="1:6" ht="13.5">
      <c r="A41" s="7" t="s">
        <v>40</v>
      </c>
      <c r="B41" s="8" t="s">
        <v>39</v>
      </c>
      <c r="C41" s="10">
        <v>0</v>
      </c>
      <c r="D41" s="189">
        <v>0</v>
      </c>
      <c r="E41" s="9"/>
      <c r="F41" s="127">
        <f t="shared" si="1"/>
        <v>0</v>
      </c>
    </row>
    <row r="42" spans="1:6" ht="13.5">
      <c r="A42" s="7" t="s">
        <v>41</v>
      </c>
      <c r="B42" s="8" t="s">
        <v>42</v>
      </c>
      <c r="C42" s="10">
        <v>142850.6</v>
      </c>
      <c r="D42" s="189">
        <v>822233.62</v>
      </c>
      <c r="E42" s="9">
        <f>'92306'!J7</f>
        <v>21000</v>
      </c>
      <c r="F42" s="127">
        <f t="shared" si="1"/>
        <v>843233.62</v>
      </c>
    </row>
    <row r="43" spans="1:8" ht="13.5">
      <c r="A43" s="7" t="s">
        <v>43</v>
      </c>
      <c r="B43" s="8" t="s">
        <v>42</v>
      </c>
      <c r="C43" s="10">
        <v>43995</v>
      </c>
      <c r="D43" s="189">
        <v>43995</v>
      </c>
      <c r="E43" s="126"/>
      <c r="F43" s="127">
        <f t="shared" si="1"/>
        <v>43995</v>
      </c>
      <c r="H43" s="122"/>
    </row>
    <row r="44" spans="1:6" ht="13.5">
      <c r="A44" s="7" t="s">
        <v>44</v>
      </c>
      <c r="B44" s="8" t="s">
        <v>32</v>
      </c>
      <c r="C44" s="10">
        <v>3425</v>
      </c>
      <c r="D44" s="189">
        <v>5278.19</v>
      </c>
      <c r="E44" s="126"/>
      <c r="F44" s="127">
        <f t="shared" si="1"/>
        <v>5278.19</v>
      </c>
    </row>
    <row r="45" spans="1:6" ht="13.5">
      <c r="A45" s="7" t="s">
        <v>66</v>
      </c>
      <c r="B45" s="8" t="s">
        <v>42</v>
      </c>
      <c r="C45" s="10">
        <v>0</v>
      </c>
      <c r="D45" s="189">
        <v>30734.69</v>
      </c>
      <c r="E45" s="126"/>
      <c r="F45" s="127">
        <f t="shared" si="1"/>
        <v>30734.69</v>
      </c>
    </row>
    <row r="46" spans="1:6" ht="13.5">
      <c r="A46" s="7" t="s">
        <v>45</v>
      </c>
      <c r="B46" s="8" t="s">
        <v>42</v>
      </c>
      <c r="C46" s="10">
        <v>0</v>
      </c>
      <c r="D46" s="189">
        <v>5000</v>
      </c>
      <c r="E46" s="126"/>
      <c r="F46" s="127">
        <f t="shared" si="1"/>
        <v>5000</v>
      </c>
    </row>
    <row r="47" spans="1:6" ht="13.5">
      <c r="A47" s="7" t="s">
        <v>46</v>
      </c>
      <c r="B47" s="8" t="s">
        <v>42</v>
      </c>
      <c r="C47" s="10">
        <v>18000</v>
      </c>
      <c r="D47" s="189">
        <v>72712.56</v>
      </c>
      <c r="E47" s="126"/>
      <c r="F47" s="127">
        <f t="shared" si="1"/>
        <v>72712.56</v>
      </c>
    </row>
    <row r="48" spans="1:6" ht="13.5">
      <c r="A48" s="7" t="s">
        <v>47</v>
      </c>
      <c r="B48" s="8" t="s">
        <v>42</v>
      </c>
      <c r="C48" s="10">
        <v>0</v>
      </c>
      <c r="D48" s="189">
        <v>6.28</v>
      </c>
      <c r="E48" s="126"/>
      <c r="F48" s="127">
        <f t="shared" si="1"/>
        <v>6.28</v>
      </c>
    </row>
    <row r="49" spans="1:6" ht="13.5">
      <c r="A49" s="7" t="s">
        <v>48</v>
      </c>
      <c r="B49" s="8" t="s">
        <v>42</v>
      </c>
      <c r="C49" s="10">
        <v>0</v>
      </c>
      <c r="D49" s="189">
        <v>121.6</v>
      </c>
      <c r="E49" s="126"/>
      <c r="F49" s="127">
        <f t="shared" si="1"/>
        <v>121.6</v>
      </c>
    </row>
    <row r="50" spans="1:6" ht="14.25" thickBot="1">
      <c r="A50" s="128" t="s">
        <v>49</v>
      </c>
      <c r="B50" s="129" t="s">
        <v>42</v>
      </c>
      <c r="C50" s="130">
        <v>0</v>
      </c>
      <c r="D50" s="190">
        <v>0</v>
      </c>
      <c r="E50" s="131"/>
      <c r="F50" s="132">
        <f t="shared" si="1"/>
        <v>0</v>
      </c>
    </row>
    <row r="51" spans="1:6" ht="14.25" thickBot="1">
      <c r="A51" s="133" t="s">
        <v>50</v>
      </c>
      <c r="B51" s="134"/>
      <c r="C51" s="135">
        <f>SUM(C33:C50)</f>
        <v>2168899</v>
      </c>
      <c r="D51" s="191">
        <f>SUM(D33:D50)</f>
        <v>6884289.34</v>
      </c>
      <c r="E51" s="135">
        <f>SUM(E33:E50)</f>
        <v>21000</v>
      </c>
      <c r="F51" s="121">
        <f>SUM(F33:F50)</f>
        <v>6905289.34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3" bottom="0.7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7109375" style="13" customWidth="1"/>
    <col min="2" max="2" width="3.00390625" style="13" customWidth="1"/>
    <col min="3" max="3" width="9.421875" style="13" customWidth="1"/>
    <col min="4" max="4" width="4.28125" style="13" customWidth="1"/>
    <col min="5" max="5" width="5.28125" style="13" customWidth="1"/>
    <col min="6" max="6" width="7.8515625" style="13" bestFit="1" customWidth="1"/>
    <col min="7" max="7" width="43.7109375" style="13" customWidth="1"/>
    <col min="8" max="9" width="8.7109375" style="13" customWidth="1"/>
    <col min="10" max="10" width="9.28125" style="13" customWidth="1"/>
    <col min="11" max="11" width="9.00390625" style="13" customWidth="1"/>
    <col min="12" max="16384" width="8.8515625" style="13" customWidth="1"/>
  </cols>
  <sheetData>
    <row r="1" spans="1:11" ht="17.25">
      <c r="A1" s="365" t="s">
        <v>100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366" t="s">
        <v>67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3.5" thickBot="1">
      <c r="A4" s="14"/>
      <c r="B4" s="14"/>
      <c r="C4" s="14"/>
      <c r="D4" s="14"/>
      <c r="E4" s="14"/>
      <c r="F4" s="14"/>
      <c r="G4" s="14"/>
      <c r="H4" s="14"/>
      <c r="I4" s="15"/>
      <c r="K4" s="15" t="s">
        <v>68</v>
      </c>
    </row>
    <row r="5" spans="1:11" ht="13.5" thickBot="1">
      <c r="A5" s="367" t="s">
        <v>69</v>
      </c>
      <c r="B5" s="369" t="s">
        <v>4</v>
      </c>
      <c r="C5" s="369" t="s">
        <v>6</v>
      </c>
      <c r="D5" s="369" t="s">
        <v>7</v>
      </c>
      <c r="E5" s="369" t="s">
        <v>8</v>
      </c>
      <c r="F5" s="369" t="s">
        <v>70</v>
      </c>
      <c r="G5" s="357" t="s">
        <v>101</v>
      </c>
      <c r="H5" s="359" t="s">
        <v>93</v>
      </c>
      <c r="I5" s="361" t="s">
        <v>94</v>
      </c>
      <c r="J5" s="363" t="s">
        <v>107</v>
      </c>
      <c r="K5" s="364"/>
    </row>
    <row r="6" spans="1:11" ht="13.5" thickBot="1">
      <c r="A6" s="368"/>
      <c r="B6" s="370"/>
      <c r="C6" s="370"/>
      <c r="D6" s="370"/>
      <c r="E6" s="370"/>
      <c r="F6" s="371"/>
      <c r="G6" s="358"/>
      <c r="H6" s="360"/>
      <c r="I6" s="362"/>
      <c r="J6" s="16" t="s">
        <v>26</v>
      </c>
      <c r="K6" s="17" t="s">
        <v>95</v>
      </c>
    </row>
    <row r="7" spans="1:256" ht="13.5" thickBot="1">
      <c r="A7" s="18" t="s">
        <v>3</v>
      </c>
      <c r="B7" s="19" t="s">
        <v>5</v>
      </c>
      <c r="C7" s="20" t="s">
        <v>3</v>
      </c>
      <c r="D7" s="21" t="s">
        <v>3</v>
      </c>
      <c r="E7" s="21" t="s">
        <v>3</v>
      </c>
      <c r="F7" s="22"/>
      <c r="G7" s="23" t="s">
        <v>71</v>
      </c>
      <c r="H7" s="24">
        <f>H8+H11+H18+H21</f>
        <v>29930</v>
      </c>
      <c r="I7" s="178">
        <f>I8+I11+I18+I21</f>
        <v>189562.57</v>
      </c>
      <c r="J7" s="2">
        <f>J8+J11+J18+J21</f>
        <v>21000</v>
      </c>
      <c r="K7" s="179">
        <f>K8+K11+K18+K21</f>
        <v>210562.57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3.5" thickBot="1">
      <c r="A8" s="26" t="s">
        <v>3</v>
      </c>
      <c r="B8" s="27" t="s">
        <v>5</v>
      </c>
      <c r="C8" s="28" t="s">
        <v>3</v>
      </c>
      <c r="D8" s="29" t="s">
        <v>3</v>
      </c>
      <c r="E8" s="29" t="s">
        <v>11</v>
      </c>
      <c r="F8" s="30"/>
      <c r="G8" s="31" t="s">
        <v>72</v>
      </c>
      <c r="H8" s="32">
        <f>H9+H10</f>
        <v>160</v>
      </c>
      <c r="I8" s="33">
        <f>I9+I10</f>
        <v>358</v>
      </c>
      <c r="J8" s="34">
        <f>J9+J10</f>
        <v>0</v>
      </c>
      <c r="K8" s="35">
        <f>K9+K10</f>
        <v>358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.75">
      <c r="A9" s="180" t="s">
        <v>73</v>
      </c>
      <c r="B9" s="181" t="s">
        <v>74</v>
      </c>
      <c r="C9" s="48" t="s">
        <v>3</v>
      </c>
      <c r="D9" s="181" t="s">
        <v>3</v>
      </c>
      <c r="E9" s="182">
        <v>1354</v>
      </c>
      <c r="F9" s="183"/>
      <c r="G9" s="184" t="s">
        <v>106</v>
      </c>
      <c r="H9" s="185">
        <v>0</v>
      </c>
      <c r="I9" s="186">
        <v>198</v>
      </c>
      <c r="J9" s="78"/>
      <c r="K9" s="55">
        <f>I9+J9</f>
        <v>198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3.5" thickBot="1">
      <c r="A10" s="36" t="s">
        <v>73</v>
      </c>
      <c r="B10" s="37" t="s">
        <v>74</v>
      </c>
      <c r="C10" s="38" t="s">
        <v>3</v>
      </c>
      <c r="D10" s="39" t="s">
        <v>3</v>
      </c>
      <c r="E10" s="40">
        <v>1361</v>
      </c>
      <c r="F10" s="41"/>
      <c r="G10" s="42" t="s">
        <v>75</v>
      </c>
      <c r="H10" s="43">
        <v>160</v>
      </c>
      <c r="I10" s="44">
        <v>160</v>
      </c>
      <c r="J10" s="83"/>
      <c r="K10" s="45">
        <f>I10+J10</f>
        <v>160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3.5" thickBot="1">
      <c r="A11" s="26" t="s">
        <v>3</v>
      </c>
      <c r="B11" s="27" t="s">
        <v>5</v>
      </c>
      <c r="C11" s="28" t="s">
        <v>3</v>
      </c>
      <c r="D11" s="29" t="s">
        <v>3</v>
      </c>
      <c r="E11" s="29" t="s">
        <v>13</v>
      </c>
      <c r="F11" s="30"/>
      <c r="G11" s="31" t="s">
        <v>76</v>
      </c>
      <c r="H11" s="32">
        <f>H12+H13+H14+H16</f>
        <v>5000</v>
      </c>
      <c r="I11" s="33">
        <f>I12+I13+I14+I16</f>
        <v>13533.57</v>
      </c>
      <c r="J11" s="34">
        <f>J12+J13+J14+J16</f>
        <v>21000</v>
      </c>
      <c r="K11" s="35">
        <f>K12+K13+K14+K16</f>
        <v>34533.57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.75">
      <c r="A12" s="46" t="s">
        <v>73</v>
      </c>
      <c r="B12" s="47" t="s">
        <v>74</v>
      </c>
      <c r="C12" s="48" t="s">
        <v>3</v>
      </c>
      <c r="D12" s="49">
        <v>2229</v>
      </c>
      <c r="E12" s="50">
        <v>2119</v>
      </c>
      <c r="F12" s="51"/>
      <c r="G12" s="52" t="s">
        <v>77</v>
      </c>
      <c r="H12" s="53">
        <v>3000</v>
      </c>
      <c r="I12" s="53">
        <v>3000</v>
      </c>
      <c r="J12" s="54"/>
      <c r="K12" s="55">
        <f>I12+J12</f>
        <v>3000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3.5" thickBot="1">
      <c r="A13" s="36" t="s">
        <v>73</v>
      </c>
      <c r="B13" s="56" t="s">
        <v>74</v>
      </c>
      <c r="C13" s="57" t="s">
        <v>3</v>
      </c>
      <c r="D13" s="58">
        <v>2299</v>
      </c>
      <c r="E13" s="59">
        <v>2212</v>
      </c>
      <c r="F13" s="60"/>
      <c r="G13" s="61" t="s">
        <v>78</v>
      </c>
      <c r="H13" s="62">
        <v>2000</v>
      </c>
      <c r="I13" s="62">
        <v>2000</v>
      </c>
      <c r="J13" s="136"/>
      <c r="K13" s="45">
        <f>I13+J13</f>
        <v>2000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0.25">
      <c r="A14" s="137" t="s">
        <v>102</v>
      </c>
      <c r="B14" s="138" t="s">
        <v>5</v>
      </c>
      <c r="C14" s="139" t="s">
        <v>103</v>
      </c>
      <c r="D14" s="67" t="s">
        <v>3</v>
      </c>
      <c r="E14" s="140" t="s">
        <v>3</v>
      </c>
      <c r="F14" s="67" t="s">
        <v>3</v>
      </c>
      <c r="G14" s="141" t="s">
        <v>104</v>
      </c>
      <c r="H14" s="68">
        <f>SUM(H15:H15)</f>
        <v>0</v>
      </c>
      <c r="I14" s="68">
        <f>SUM(I15:I15)</f>
        <v>8533.57</v>
      </c>
      <c r="J14" s="68">
        <f>SUM(J15:J15)</f>
        <v>0</v>
      </c>
      <c r="K14" s="69">
        <f>SUM(K15:K15)</f>
        <v>8533.57</v>
      </c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</row>
    <row r="15" spans="1:256" ht="13.5" thickBot="1">
      <c r="A15" s="64"/>
      <c r="B15" s="65"/>
      <c r="C15" s="66"/>
      <c r="D15" s="143">
        <v>2212</v>
      </c>
      <c r="E15" s="59">
        <v>2229</v>
      </c>
      <c r="F15" s="144"/>
      <c r="G15" s="61" t="s">
        <v>79</v>
      </c>
      <c r="H15" s="62">
        <v>0</v>
      </c>
      <c r="I15" s="145">
        <v>8533.57</v>
      </c>
      <c r="J15" s="145"/>
      <c r="K15" s="146">
        <f>I15+J15</f>
        <v>8533.57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</row>
    <row r="16" spans="1:256" ht="12.75">
      <c r="A16" s="193" t="s">
        <v>108</v>
      </c>
      <c r="B16" s="194" t="s">
        <v>5</v>
      </c>
      <c r="C16" s="195" t="s">
        <v>110</v>
      </c>
      <c r="D16" s="194" t="s">
        <v>3</v>
      </c>
      <c r="E16" s="194" t="s">
        <v>3</v>
      </c>
      <c r="F16" s="196" t="s">
        <v>3</v>
      </c>
      <c r="G16" s="197" t="s">
        <v>111</v>
      </c>
      <c r="H16" s="198">
        <f>SUM(H17:H17)</f>
        <v>0</v>
      </c>
      <c r="I16" s="199">
        <f>SUM(I17:I17)</f>
        <v>0</v>
      </c>
      <c r="J16" s="200">
        <f>SUM(J17:J17)</f>
        <v>21000</v>
      </c>
      <c r="K16" s="198">
        <f>SUM(K17:K17)</f>
        <v>21000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</row>
    <row r="17" spans="1:256" ht="13.5" thickBot="1">
      <c r="A17" s="88"/>
      <c r="B17" s="201"/>
      <c r="C17" s="72"/>
      <c r="D17" s="70"/>
      <c r="E17" s="70">
        <v>2451</v>
      </c>
      <c r="F17" s="202"/>
      <c r="G17" s="203" t="s">
        <v>109</v>
      </c>
      <c r="H17" s="4">
        <v>0</v>
      </c>
      <c r="I17" s="89">
        <v>0</v>
      </c>
      <c r="J17" s="89">
        <v>21000</v>
      </c>
      <c r="K17" s="3">
        <f>I17+J17</f>
        <v>21000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</row>
    <row r="18" spans="1:256" ht="13.5" thickBot="1">
      <c r="A18" s="26" t="s">
        <v>3</v>
      </c>
      <c r="B18" s="27" t="s">
        <v>5</v>
      </c>
      <c r="C18" s="28" t="s">
        <v>3</v>
      </c>
      <c r="D18" s="29" t="s">
        <v>3</v>
      </c>
      <c r="E18" s="29" t="s">
        <v>15</v>
      </c>
      <c r="F18" s="30"/>
      <c r="G18" s="31" t="s">
        <v>80</v>
      </c>
      <c r="H18" s="32">
        <f>H19+H20</f>
        <v>0</v>
      </c>
      <c r="I18" s="33">
        <f>I19+I20</f>
        <v>4050</v>
      </c>
      <c r="J18" s="34">
        <f>J19+J20</f>
        <v>0</v>
      </c>
      <c r="K18" s="35">
        <f>K19+K20</f>
        <v>4050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.75">
      <c r="A19" s="46" t="s">
        <v>73</v>
      </c>
      <c r="B19" s="73" t="s">
        <v>74</v>
      </c>
      <c r="C19" s="48" t="s">
        <v>3</v>
      </c>
      <c r="D19" s="74">
        <v>6172</v>
      </c>
      <c r="E19" s="74">
        <v>3111</v>
      </c>
      <c r="F19" s="75"/>
      <c r="G19" s="76" t="s">
        <v>81</v>
      </c>
      <c r="H19" s="77">
        <v>0</v>
      </c>
      <c r="I19" s="78">
        <v>0</v>
      </c>
      <c r="J19" s="79"/>
      <c r="K19" s="5">
        <f>I19+J19</f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3.5" thickBot="1">
      <c r="A20" s="36" t="s">
        <v>73</v>
      </c>
      <c r="B20" s="56" t="s">
        <v>74</v>
      </c>
      <c r="C20" s="57" t="s">
        <v>3</v>
      </c>
      <c r="D20" s="80">
        <v>6172</v>
      </c>
      <c r="E20" s="80">
        <v>3112</v>
      </c>
      <c r="F20" s="81"/>
      <c r="G20" s="82" t="s">
        <v>82</v>
      </c>
      <c r="H20" s="63">
        <v>0</v>
      </c>
      <c r="I20" s="83">
        <v>4050</v>
      </c>
      <c r="J20" s="83"/>
      <c r="K20" s="45">
        <f>I20+J20</f>
        <v>4050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3.5" thickBot="1">
      <c r="A21" s="26" t="s">
        <v>3</v>
      </c>
      <c r="B21" s="27" t="s">
        <v>5</v>
      </c>
      <c r="C21" s="28" t="s">
        <v>3</v>
      </c>
      <c r="D21" s="29" t="s">
        <v>3</v>
      </c>
      <c r="E21" s="29" t="s">
        <v>83</v>
      </c>
      <c r="F21" s="30"/>
      <c r="G21" s="31" t="s">
        <v>84</v>
      </c>
      <c r="H21" s="32">
        <f>H22+H24</f>
        <v>24770</v>
      </c>
      <c r="I21" s="33">
        <f>I22+I24</f>
        <v>171621</v>
      </c>
      <c r="J21" s="34">
        <f>J22+J24</f>
        <v>0</v>
      </c>
      <c r="K21" s="35">
        <f>K22+K24</f>
        <v>171621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.75">
      <c r="A22" s="147" t="s">
        <v>73</v>
      </c>
      <c r="B22" s="148" t="s">
        <v>5</v>
      </c>
      <c r="C22" s="149" t="s">
        <v>3</v>
      </c>
      <c r="D22" s="138" t="s">
        <v>3</v>
      </c>
      <c r="E22" s="138" t="s">
        <v>3</v>
      </c>
      <c r="F22" s="138" t="s">
        <v>3</v>
      </c>
      <c r="G22" s="84" t="s">
        <v>85</v>
      </c>
      <c r="H22" s="150">
        <f>SUM(H23:H23)</f>
        <v>0</v>
      </c>
      <c r="I22" s="151">
        <f>SUM(I23:I23)</f>
        <v>146851</v>
      </c>
      <c r="J22" s="151">
        <f>SUM(J23:J23)</f>
        <v>0</v>
      </c>
      <c r="K22" s="152">
        <f>SUM(K23:K23)</f>
        <v>146851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</row>
    <row r="23" spans="1:256" ht="13.5" thickBot="1">
      <c r="A23" s="153"/>
      <c r="B23" s="154"/>
      <c r="C23" s="155"/>
      <c r="D23" s="156"/>
      <c r="E23" s="156">
        <v>4113</v>
      </c>
      <c r="F23" s="157" t="s">
        <v>86</v>
      </c>
      <c r="G23" s="85" t="s">
        <v>87</v>
      </c>
      <c r="H23" s="158">
        <v>0</v>
      </c>
      <c r="I23" s="159">
        <v>146851</v>
      </c>
      <c r="J23" s="159"/>
      <c r="K23" s="160">
        <f>I23+J23</f>
        <v>146851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</row>
    <row r="24" spans="1:256" ht="13.5" thickBot="1">
      <c r="A24" s="88" t="s">
        <v>73</v>
      </c>
      <c r="B24" s="56" t="s">
        <v>74</v>
      </c>
      <c r="C24" s="57" t="s">
        <v>3</v>
      </c>
      <c r="D24" s="37" t="s">
        <v>3</v>
      </c>
      <c r="E24" s="59">
        <v>4121</v>
      </c>
      <c r="F24" s="41"/>
      <c r="G24" s="86" t="s">
        <v>88</v>
      </c>
      <c r="H24" s="87">
        <v>24770</v>
      </c>
      <c r="I24" s="161">
        <v>24770</v>
      </c>
      <c r="J24" s="177"/>
      <c r="K24" s="4">
        <f>I24+J24</f>
        <v>24770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40" ht="12.75" customHeight="1"/>
  </sheetData>
  <sheetProtection/>
  <mergeCells count="12">
    <mergeCell ref="E5:E6"/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3"/>
  <sheetViews>
    <sheetView tabSelected="1"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4" sqref="G84"/>
    </sheetView>
  </sheetViews>
  <sheetFormatPr defaultColWidth="9.140625" defaultRowHeight="12.75"/>
  <cols>
    <col min="1" max="2" width="3.00390625" style="215" customWidth="1"/>
    <col min="3" max="3" width="9.140625" style="215" customWidth="1"/>
    <col min="4" max="4" width="4.28125" style="215" customWidth="1"/>
    <col min="5" max="5" width="5.28125" style="215" customWidth="1"/>
    <col min="6" max="6" width="7.8515625" style="215" bestFit="1" customWidth="1"/>
    <col min="7" max="7" width="42.140625" style="215" customWidth="1"/>
    <col min="8" max="8" width="8.140625" style="215" customWidth="1"/>
    <col min="9" max="9" width="8.7109375" style="215" customWidth="1"/>
    <col min="10" max="10" width="9.00390625" style="215" customWidth="1"/>
    <col min="11" max="11" width="9.421875" style="215" customWidth="1"/>
    <col min="12" max="16384" width="9.140625" style="215" customWidth="1"/>
  </cols>
  <sheetData>
    <row r="1" spans="1:11" s="204" customFormat="1" ht="17.25">
      <c r="A1" s="378" t="s">
        <v>112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212" customFormat="1" ht="12.75">
      <c r="A2" s="205"/>
      <c r="B2" s="206"/>
      <c r="C2" s="207"/>
      <c r="D2" s="206"/>
      <c r="E2" s="206"/>
      <c r="F2" s="208"/>
      <c r="G2" s="209"/>
      <c r="H2" s="210"/>
      <c r="I2" s="210"/>
      <c r="J2" s="210"/>
      <c r="K2" s="211"/>
    </row>
    <row r="3" spans="1:11" s="212" customFormat="1" ht="15.75" customHeight="1">
      <c r="A3" s="379" t="s">
        <v>113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3.5" thickBot="1">
      <c r="A4" s="213"/>
      <c r="B4" s="213"/>
      <c r="C4" s="213"/>
      <c r="D4" s="213"/>
      <c r="E4" s="213"/>
      <c r="F4" s="213"/>
      <c r="G4" s="213"/>
      <c r="H4" s="213"/>
      <c r="I4" s="214"/>
      <c r="K4" s="214" t="s">
        <v>68</v>
      </c>
    </row>
    <row r="5" spans="1:11" ht="12.75" customHeight="1" thickBot="1">
      <c r="A5" s="372" t="s">
        <v>105</v>
      </c>
      <c r="B5" s="374" t="s">
        <v>4</v>
      </c>
      <c r="C5" s="376" t="s">
        <v>6</v>
      </c>
      <c r="D5" s="376" t="s">
        <v>7</v>
      </c>
      <c r="E5" s="376" t="s">
        <v>8</v>
      </c>
      <c r="F5" s="382" t="s">
        <v>70</v>
      </c>
      <c r="G5" s="380" t="s">
        <v>114</v>
      </c>
      <c r="H5" s="384" t="s">
        <v>93</v>
      </c>
      <c r="I5" s="380" t="s">
        <v>94</v>
      </c>
      <c r="J5" s="363" t="s">
        <v>187</v>
      </c>
      <c r="K5" s="364"/>
    </row>
    <row r="6" spans="1:11" ht="12.75" customHeight="1" thickBot="1">
      <c r="A6" s="373"/>
      <c r="B6" s="375"/>
      <c r="C6" s="377"/>
      <c r="D6" s="377"/>
      <c r="E6" s="377"/>
      <c r="F6" s="383"/>
      <c r="G6" s="381"/>
      <c r="H6" s="385"/>
      <c r="I6" s="381"/>
      <c r="J6" s="216" t="s">
        <v>26</v>
      </c>
      <c r="K6" s="217" t="s">
        <v>95</v>
      </c>
    </row>
    <row r="7" spans="1:11" s="212" customFormat="1" ht="12.75" customHeight="1" thickBot="1">
      <c r="A7" s="386" t="s">
        <v>59</v>
      </c>
      <c r="B7" s="218" t="s">
        <v>5</v>
      </c>
      <c r="C7" s="219" t="s">
        <v>6</v>
      </c>
      <c r="D7" s="219" t="s">
        <v>7</v>
      </c>
      <c r="E7" s="219" t="s">
        <v>8</v>
      </c>
      <c r="F7" s="220"/>
      <c r="G7" s="221" t="s">
        <v>115</v>
      </c>
      <c r="H7" s="2">
        <f>H8+H91</f>
        <v>16362</v>
      </c>
      <c r="I7" s="2">
        <f>I8+I91</f>
        <v>208105.19</v>
      </c>
      <c r="J7" s="2">
        <f>J8+J91</f>
        <v>21000</v>
      </c>
      <c r="K7" s="2">
        <f>K8+K91</f>
        <v>229105.19</v>
      </c>
    </row>
    <row r="8" spans="1:11" ht="12.75" customHeight="1" thickBot="1">
      <c r="A8" s="387"/>
      <c r="B8" s="172" t="s">
        <v>5</v>
      </c>
      <c r="C8" s="173" t="s">
        <v>3</v>
      </c>
      <c r="D8" s="174" t="s">
        <v>3</v>
      </c>
      <c r="E8" s="222" t="s">
        <v>3</v>
      </c>
      <c r="F8" s="223"/>
      <c r="G8" s="224" t="s">
        <v>116</v>
      </c>
      <c r="H8" s="175">
        <f>H9+H14+H18+H22+H31+H41+H43+H45+H49+H53+H56+H59+H62+H65+H68+H72+H75+H78+H81+H83+H85+H89</f>
        <v>16017</v>
      </c>
      <c r="I8" s="175">
        <f>I9+I14+I18+I22+I31+I41+I43+I45+I49+I53+I56+I59+I62+I65+I68+I72+I75+I78+I81+I83+I85+I89</f>
        <v>204560.19</v>
      </c>
      <c r="J8" s="175">
        <f>J9+J14+J18+J22+J31+J41+J43+J45+J49+J53+J56+J59+J62+J65+J68+J72+J75+J78+J81+J83+J85+J89</f>
        <v>21000</v>
      </c>
      <c r="K8" s="176">
        <f>K9+K14+K18+K22+K31+K41+K43+K45+K49+K53+K56+K59+K62+K65+K68+K72+K75+K78+K81+K83+K85+K89</f>
        <v>225560.19</v>
      </c>
    </row>
    <row r="9" spans="1:11" ht="12.75" customHeight="1">
      <c r="A9" s="387"/>
      <c r="B9" s="225" t="s">
        <v>5</v>
      </c>
      <c r="C9" s="195" t="s">
        <v>117</v>
      </c>
      <c r="D9" s="194"/>
      <c r="E9" s="226" t="s">
        <v>3</v>
      </c>
      <c r="F9" s="227"/>
      <c r="G9" s="228" t="s">
        <v>118</v>
      </c>
      <c r="H9" s="198">
        <f>SUM(H10:H13)</f>
        <v>0</v>
      </c>
      <c r="I9" s="229">
        <f>SUM(I10:I13)</f>
        <v>3158</v>
      </c>
      <c r="J9" s="229">
        <f>SUM(J10:J13)</f>
        <v>0</v>
      </c>
      <c r="K9" s="198">
        <f>SUM(K10:K13)</f>
        <v>3158</v>
      </c>
    </row>
    <row r="10" spans="1:11" ht="12.75" customHeight="1">
      <c r="A10" s="387"/>
      <c r="B10" s="230"/>
      <c r="C10" s="231"/>
      <c r="D10" s="232">
        <v>2212</v>
      </c>
      <c r="E10" s="233">
        <v>6121</v>
      </c>
      <c r="F10" s="234">
        <v>38100000</v>
      </c>
      <c r="G10" s="235" t="s">
        <v>119</v>
      </c>
      <c r="H10" s="5">
        <v>0</v>
      </c>
      <c r="I10" s="236">
        <v>237</v>
      </c>
      <c r="J10" s="237"/>
      <c r="K10" s="238">
        <f>I10+J10</f>
        <v>237</v>
      </c>
    </row>
    <row r="11" spans="1:11" ht="12.75" customHeight="1">
      <c r="A11" s="387"/>
      <c r="B11" s="239"/>
      <c r="C11" s="231"/>
      <c r="D11" s="232">
        <v>2212</v>
      </c>
      <c r="E11" s="233">
        <v>6121</v>
      </c>
      <c r="F11" s="240" t="s">
        <v>120</v>
      </c>
      <c r="G11" s="235" t="s">
        <v>119</v>
      </c>
      <c r="H11" s="5">
        <v>0</v>
      </c>
      <c r="I11" s="236">
        <v>236</v>
      </c>
      <c r="J11" s="237"/>
      <c r="K11" s="238">
        <f>I11+J11</f>
        <v>236</v>
      </c>
    </row>
    <row r="12" spans="1:11" ht="12.75" customHeight="1">
      <c r="A12" s="387"/>
      <c r="B12" s="239"/>
      <c r="C12" s="231"/>
      <c r="D12" s="232">
        <v>2212</v>
      </c>
      <c r="E12" s="233">
        <v>6121</v>
      </c>
      <c r="F12" s="240" t="s">
        <v>121</v>
      </c>
      <c r="G12" s="235" t="s">
        <v>119</v>
      </c>
      <c r="H12" s="5">
        <v>0</v>
      </c>
      <c r="I12" s="236">
        <v>2680</v>
      </c>
      <c r="J12" s="237"/>
      <c r="K12" s="238">
        <f>I12+J12</f>
        <v>2680</v>
      </c>
    </row>
    <row r="13" spans="1:11" ht="12.75" customHeight="1" thickBot="1">
      <c r="A13" s="387"/>
      <c r="B13" s="71"/>
      <c r="C13" s="72"/>
      <c r="D13" s="70">
        <v>6310</v>
      </c>
      <c r="E13" s="241">
        <v>5163</v>
      </c>
      <c r="F13" s="202"/>
      <c r="G13" s="242" t="s">
        <v>122</v>
      </c>
      <c r="H13" s="3">
        <v>0</v>
      </c>
      <c r="I13" s="89">
        <v>5</v>
      </c>
      <c r="J13" s="3"/>
      <c r="K13" s="238">
        <f>I13+J13</f>
        <v>5</v>
      </c>
    </row>
    <row r="14" spans="1:11" ht="12.75" customHeight="1">
      <c r="A14" s="387"/>
      <c r="B14" s="225" t="s">
        <v>5</v>
      </c>
      <c r="C14" s="195" t="s">
        <v>123</v>
      </c>
      <c r="D14" s="194"/>
      <c r="E14" s="226" t="s">
        <v>3</v>
      </c>
      <c r="F14" s="227"/>
      <c r="G14" s="228" t="s">
        <v>124</v>
      </c>
      <c r="H14" s="229">
        <f>SUM(H15:H17)</f>
        <v>0</v>
      </c>
      <c r="I14" s="229">
        <f>SUM(I15:I17)</f>
        <v>359.94</v>
      </c>
      <c r="J14" s="229">
        <f>SUM(J15:J17)</f>
        <v>0</v>
      </c>
      <c r="K14" s="198">
        <f>SUM(K15:K17)</f>
        <v>359.94</v>
      </c>
    </row>
    <row r="15" spans="1:11" ht="12.75" customHeight="1">
      <c r="A15" s="387"/>
      <c r="B15" s="243"/>
      <c r="C15" s="244"/>
      <c r="D15" s="232">
        <v>6310</v>
      </c>
      <c r="E15" s="233">
        <v>5163</v>
      </c>
      <c r="F15" s="240"/>
      <c r="G15" s="245" t="s">
        <v>122</v>
      </c>
      <c r="H15" s="167">
        <v>0</v>
      </c>
      <c r="I15" s="246">
        <v>5</v>
      </c>
      <c r="J15" s="247"/>
      <c r="K15" s="238">
        <f>I15+J15</f>
        <v>5</v>
      </c>
    </row>
    <row r="16" spans="1:11" ht="12.75" customHeight="1">
      <c r="A16" s="387"/>
      <c r="B16" s="243"/>
      <c r="C16" s="248"/>
      <c r="D16" s="232">
        <v>6402</v>
      </c>
      <c r="E16" s="249">
        <v>5368</v>
      </c>
      <c r="F16" s="250"/>
      <c r="G16" s="245" t="s">
        <v>125</v>
      </c>
      <c r="H16" s="167">
        <v>0</v>
      </c>
      <c r="I16" s="251">
        <v>269.94</v>
      </c>
      <c r="J16" s="251"/>
      <c r="K16" s="238">
        <f>I16+J16</f>
        <v>269.94</v>
      </c>
    </row>
    <row r="17" spans="1:11" ht="12.75" customHeight="1" thickBot="1">
      <c r="A17" s="387"/>
      <c r="B17" s="252"/>
      <c r="C17" s="253" t="s">
        <v>126</v>
      </c>
      <c r="D17" s="201">
        <v>2212</v>
      </c>
      <c r="E17" s="254">
        <v>6351</v>
      </c>
      <c r="F17" s="255" t="s">
        <v>127</v>
      </c>
      <c r="G17" s="256" t="s">
        <v>128</v>
      </c>
      <c r="H17" s="257">
        <v>0</v>
      </c>
      <c r="I17" s="258">
        <v>85</v>
      </c>
      <c r="J17" s="6"/>
      <c r="K17" s="259">
        <f>I17+J17</f>
        <v>85</v>
      </c>
    </row>
    <row r="18" spans="1:11" ht="12.75" customHeight="1">
      <c r="A18" s="387"/>
      <c r="B18" s="225" t="s">
        <v>5</v>
      </c>
      <c r="C18" s="195" t="s">
        <v>129</v>
      </c>
      <c r="D18" s="194"/>
      <c r="E18" s="226" t="s">
        <v>3</v>
      </c>
      <c r="F18" s="227"/>
      <c r="G18" s="228" t="s">
        <v>130</v>
      </c>
      <c r="H18" s="229">
        <f>SUM(H19:H21)</f>
        <v>0</v>
      </c>
      <c r="I18" s="229">
        <f>SUM(I19:I21)</f>
        <v>288.81</v>
      </c>
      <c r="J18" s="229">
        <f>SUM(J19:J21)</f>
        <v>0</v>
      </c>
      <c r="K18" s="198">
        <f>SUM(K19:K21)</f>
        <v>288.81</v>
      </c>
    </row>
    <row r="19" spans="1:11" ht="12.75" customHeight="1">
      <c r="A19" s="387"/>
      <c r="B19" s="243"/>
      <c r="C19" s="231"/>
      <c r="D19" s="232">
        <v>6310</v>
      </c>
      <c r="E19" s="233">
        <v>5163</v>
      </c>
      <c r="F19" s="240"/>
      <c r="G19" s="245" t="s">
        <v>122</v>
      </c>
      <c r="H19" s="167">
        <v>0</v>
      </c>
      <c r="I19" s="167">
        <v>5</v>
      </c>
      <c r="J19" s="5"/>
      <c r="K19" s="238">
        <f>I19+J19</f>
        <v>5</v>
      </c>
    </row>
    <row r="20" spans="1:11" ht="12.75" customHeight="1">
      <c r="A20" s="387"/>
      <c r="B20" s="243"/>
      <c r="C20" s="248"/>
      <c r="D20" s="232">
        <v>6402</v>
      </c>
      <c r="E20" s="249">
        <v>5368</v>
      </c>
      <c r="F20" s="250"/>
      <c r="G20" s="245" t="s">
        <v>125</v>
      </c>
      <c r="H20" s="167">
        <v>0</v>
      </c>
      <c r="I20" s="266">
        <f>283.81-0.3411</f>
        <v>283.4689</v>
      </c>
      <c r="J20" s="251"/>
      <c r="K20" s="238">
        <f>I20+J20</f>
        <v>283.4689</v>
      </c>
    </row>
    <row r="21" spans="1:11" ht="12.75" customHeight="1" thickBot="1">
      <c r="A21" s="387"/>
      <c r="B21" s="260"/>
      <c r="C21" s="288"/>
      <c r="D21" s="262">
        <v>6409</v>
      </c>
      <c r="E21" s="269">
        <v>5363</v>
      </c>
      <c r="F21" s="289"/>
      <c r="G21" s="290" t="s">
        <v>139</v>
      </c>
      <c r="H21" s="6">
        <v>0</v>
      </c>
      <c r="I21" s="354">
        <v>0.3411</v>
      </c>
      <c r="J21" s="257"/>
      <c r="K21" s="259">
        <f>I21+J21</f>
        <v>0.3411</v>
      </c>
    </row>
    <row r="22" spans="1:11" ht="12.75" customHeight="1">
      <c r="A22" s="387"/>
      <c r="B22" s="225" t="s">
        <v>5</v>
      </c>
      <c r="C22" s="195" t="s">
        <v>131</v>
      </c>
      <c r="D22" s="194"/>
      <c r="E22" s="226" t="s">
        <v>3</v>
      </c>
      <c r="F22" s="227"/>
      <c r="G22" s="228" t="s">
        <v>132</v>
      </c>
      <c r="H22" s="198">
        <f>SUM(H23:H30)</f>
        <v>0</v>
      </c>
      <c r="I22" s="229">
        <f>SUM(I23:I30)</f>
        <v>36760</v>
      </c>
      <c r="J22" s="229">
        <f>SUM(J23:J30)</f>
        <v>0</v>
      </c>
      <c r="K22" s="198">
        <f>SUM(K23:K30)</f>
        <v>36760</v>
      </c>
    </row>
    <row r="23" spans="1:11" ht="12.75" customHeight="1">
      <c r="A23" s="387"/>
      <c r="B23" s="230"/>
      <c r="C23" s="231"/>
      <c r="D23" s="232">
        <v>2212</v>
      </c>
      <c r="E23" s="233">
        <v>6121</v>
      </c>
      <c r="F23" s="234">
        <v>38100000</v>
      </c>
      <c r="G23" s="235" t="s">
        <v>119</v>
      </c>
      <c r="H23" s="5">
        <v>0</v>
      </c>
      <c r="I23" s="267">
        <v>2752</v>
      </c>
      <c r="J23" s="268"/>
      <c r="K23" s="238">
        <f aca="true" t="shared" si="0" ref="K23:K30">I23+J23</f>
        <v>2752</v>
      </c>
    </row>
    <row r="24" spans="1:11" ht="12.75" customHeight="1">
      <c r="A24" s="387"/>
      <c r="B24" s="239"/>
      <c r="C24" s="231"/>
      <c r="D24" s="232">
        <v>2212</v>
      </c>
      <c r="E24" s="233">
        <v>6121</v>
      </c>
      <c r="F24" s="240" t="s">
        <v>120</v>
      </c>
      <c r="G24" s="235" t="s">
        <v>119</v>
      </c>
      <c r="H24" s="5">
        <v>0</v>
      </c>
      <c r="I24" s="267">
        <v>2752</v>
      </c>
      <c r="J24" s="268"/>
      <c r="K24" s="238">
        <f t="shared" si="0"/>
        <v>2752</v>
      </c>
    </row>
    <row r="25" spans="1:11" ht="12.75" customHeight="1">
      <c r="A25" s="387"/>
      <c r="B25" s="239"/>
      <c r="C25" s="231"/>
      <c r="D25" s="232">
        <v>2212</v>
      </c>
      <c r="E25" s="233">
        <v>6121</v>
      </c>
      <c r="F25" s="240" t="s">
        <v>121</v>
      </c>
      <c r="G25" s="235" t="s">
        <v>119</v>
      </c>
      <c r="H25" s="5">
        <v>0</v>
      </c>
      <c r="I25" s="267">
        <v>31191</v>
      </c>
      <c r="J25" s="268"/>
      <c r="K25" s="238">
        <f t="shared" si="0"/>
        <v>31191</v>
      </c>
    </row>
    <row r="26" spans="1:11" ht="12.75" customHeight="1">
      <c r="A26" s="387"/>
      <c r="B26" s="239"/>
      <c r="C26" s="231"/>
      <c r="D26" s="262">
        <v>2212</v>
      </c>
      <c r="E26" s="269">
        <v>5139</v>
      </c>
      <c r="F26" s="270">
        <v>38100000</v>
      </c>
      <c r="G26" s="168" t="s">
        <v>89</v>
      </c>
      <c r="H26" s="167">
        <v>0</v>
      </c>
      <c r="I26" s="271">
        <v>1.5</v>
      </c>
      <c r="J26" s="237"/>
      <c r="K26" s="238">
        <f t="shared" si="0"/>
        <v>1.5</v>
      </c>
    </row>
    <row r="27" spans="1:11" ht="12.75" customHeight="1">
      <c r="A27" s="387"/>
      <c r="B27" s="239"/>
      <c r="C27" s="231"/>
      <c r="D27" s="232">
        <v>2212</v>
      </c>
      <c r="E27" s="269">
        <v>5139</v>
      </c>
      <c r="F27" s="163">
        <v>38585005</v>
      </c>
      <c r="G27" s="168" t="s">
        <v>89</v>
      </c>
      <c r="H27" s="167">
        <v>0</v>
      </c>
      <c r="I27" s="271">
        <f>10*0.85</f>
        <v>8.5</v>
      </c>
      <c r="J27" s="237"/>
      <c r="K27" s="238">
        <f t="shared" si="0"/>
        <v>8.5</v>
      </c>
    </row>
    <row r="28" spans="1:11" ht="12.75" customHeight="1">
      <c r="A28" s="387"/>
      <c r="B28" s="239"/>
      <c r="C28" s="231"/>
      <c r="D28" s="232">
        <v>2212</v>
      </c>
      <c r="E28" s="269">
        <v>5169</v>
      </c>
      <c r="F28" s="234">
        <v>38100000</v>
      </c>
      <c r="G28" s="165" t="s">
        <v>91</v>
      </c>
      <c r="H28" s="167">
        <v>0</v>
      </c>
      <c r="I28" s="271">
        <v>7.5</v>
      </c>
      <c r="J28" s="237"/>
      <c r="K28" s="238">
        <f t="shared" si="0"/>
        <v>7.5</v>
      </c>
    </row>
    <row r="29" spans="1:11" ht="12.75" customHeight="1">
      <c r="A29" s="387"/>
      <c r="B29" s="243"/>
      <c r="C29" s="244"/>
      <c r="D29" s="232">
        <v>2212</v>
      </c>
      <c r="E29" s="233">
        <v>5169</v>
      </c>
      <c r="F29" s="164">
        <v>38585005</v>
      </c>
      <c r="G29" s="165" t="s">
        <v>91</v>
      </c>
      <c r="H29" s="167">
        <v>0</v>
      </c>
      <c r="I29" s="271">
        <f>50*0.85</f>
        <v>42.5</v>
      </c>
      <c r="J29" s="237"/>
      <c r="K29" s="238">
        <f t="shared" si="0"/>
        <v>42.5</v>
      </c>
    </row>
    <row r="30" spans="1:11" ht="12.75" customHeight="1" thickBot="1">
      <c r="A30" s="387"/>
      <c r="B30" s="243"/>
      <c r="C30" s="248"/>
      <c r="D30" s="232">
        <v>6310</v>
      </c>
      <c r="E30" s="233">
        <v>5163</v>
      </c>
      <c r="F30" s="240"/>
      <c r="G30" s="245" t="s">
        <v>122</v>
      </c>
      <c r="H30" s="5">
        <v>0</v>
      </c>
      <c r="I30" s="167">
        <v>5</v>
      </c>
      <c r="J30" s="3"/>
      <c r="K30" s="238">
        <f t="shared" si="0"/>
        <v>5</v>
      </c>
    </row>
    <row r="31" spans="1:11" ht="12.75" customHeight="1">
      <c r="A31" s="387"/>
      <c r="B31" s="225" t="s">
        <v>5</v>
      </c>
      <c r="C31" s="195" t="s">
        <v>133</v>
      </c>
      <c r="D31" s="194"/>
      <c r="E31" s="226" t="s">
        <v>3</v>
      </c>
      <c r="F31" s="227"/>
      <c r="G31" s="228" t="s">
        <v>134</v>
      </c>
      <c r="H31" s="229">
        <f>SUM(H32:H40)</f>
        <v>0</v>
      </c>
      <c r="I31" s="229">
        <f>SUM(I32:I40)</f>
        <v>35730</v>
      </c>
      <c r="J31" s="229">
        <f>SUM(J32:J40)</f>
        <v>0</v>
      </c>
      <c r="K31" s="198">
        <f>SUM(K32:K40)</f>
        <v>35730</v>
      </c>
    </row>
    <row r="32" spans="1:11" ht="12.75" customHeight="1">
      <c r="A32" s="387"/>
      <c r="B32" s="230"/>
      <c r="C32" s="231"/>
      <c r="D32" s="232">
        <v>2212</v>
      </c>
      <c r="E32" s="233">
        <v>6121</v>
      </c>
      <c r="F32" s="234">
        <v>38100000</v>
      </c>
      <c r="G32" s="235" t="s">
        <v>119</v>
      </c>
      <c r="H32" s="167">
        <v>0</v>
      </c>
      <c r="I32" s="237">
        <v>2675</v>
      </c>
      <c r="J32" s="167"/>
      <c r="K32" s="238">
        <f aca="true" t="shared" si="1" ref="K32:K40">I32+J32</f>
        <v>2675</v>
      </c>
    </row>
    <row r="33" spans="1:11" ht="12.75" customHeight="1">
      <c r="A33" s="387"/>
      <c r="B33" s="239"/>
      <c r="C33" s="231"/>
      <c r="D33" s="232">
        <v>2212</v>
      </c>
      <c r="E33" s="233">
        <v>6121</v>
      </c>
      <c r="F33" s="240" t="s">
        <v>120</v>
      </c>
      <c r="G33" s="235" t="s">
        <v>119</v>
      </c>
      <c r="H33" s="167">
        <v>0</v>
      </c>
      <c r="I33" s="237">
        <f>2675-753.16</f>
        <v>1921.8400000000001</v>
      </c>
      <c r="J33" s="167"/>
      <c r="K33" s="238">
        <f t="shared" si="1"/>
        <v>1921.8400000000001</v>
      </c>
    </row>
    <row r="34" spans="1:11" ht="12.75" customHeight="1">
      <c r="A34" s="387"/>
      <c r="B34" s="239"/>
      <c r="C34" s="231"/>
      <c r="D34" s="232">
        <v>2212</v>
      </c>
      <c r="E34" s="233">
        <v>6121</v>
      </c>
      <c r="F34" s="240" t="s">
        <v>121</v>
      </c>
      <c r="G34" s="235" t="s">
        <v>119</v>
      </c>
      <c r="H34" s="167">
        <v>0</v>
      </c>
      <c r="I34" s="237">
        <f>30315-8535.76</f>
        <v>21779.239999999998</v>
      </c>
      <c r="J34" s="167"/>
      <c r="K34" s="238">
        <f t="shared" si="1"/>
        <v>21779.239999999998</v>
      </c>
    </row>
    <row r="35" spans="1:11" ht="12.75" customHeight="1">
      <c r="A35" s="387"/>
      <c r="B35" s="239"/>
      <c r="C35" s="231"/>
      <c r="D35" s="262">
        <v>2212</v>
      </c>
      <c r="E35" s="269">
        <v>5139</v>
      </c>
      <c r="F35" s="270">
        <v>38100000</v>
      </c>
      <c r="G35" s="168" t="s">
        <v>89</v>
      </c>
      <c r="H35" s="167">
        <v>0</v>
      </c>
      <c r="I35" s="237">
        <v>1.5</v>
      </c>
      <c r="J35" s="167"/>
      <c r="K35" s="238">
        <f t="shared" si="1"/>
        <v>1.5</v>
      </c>
    </row>
    <row r="36" spans="1:11" ht="12.75" customHeight="1">
      <c r="A36" s="387"/>
      <c r="B36" s="239"/>
      <c r="C36" s="231"/>
      <c r="D36" s="232">
        <v>2212</v>
      </c>
      <c r="E36" s="269">
        <v>5139</v>
      </c>
      <c r="F36" s="163">
        <v>38585005</v>
      </c>
      <c r="G36" s="168" t="s">
        <v>89</v>
      </c>
      <c r="H36" s="167">
        <v>0</v>
      </c>
      <c r="I36" s="237">
        <f>10*0.85</f>
        <v>8.5</v>
      </c>
      <c r="J36" s="167"/>
      <c r="K36" s="238">
        <f t="shared" si="1"/>
        <v>8.5</v>
      </c>
    </row>
    <row r="37" spans="1:11" ht="12.75" customHeight="1">
      <c r="A37" s="387"/>
      <c r="B37" s="239"/>
      <c r="C37" s="231"/>
      <c r="D37" s="232">
        <v>2212</v>
      </c>
      <c r="E37" s="269">
        <v>5169</v>
      </c>
      <c r="F37" s="234">
        <v>38100000</v>
      </c>
      <c r="G37" s="165" t="s">
        <v>91</v>
      </c>
      <c r="H37" s="167">
        <v>0</v>
      </c>
      <c r="I37" s="237">
        <v>7.5</v>
      </c>
      <c r="J37" s="167"/>
      <c r="K37" s="238">
        <f t="shared" si="1"/>
        <v>7.5</v>
      </c>
    </row>
    <row r="38" spans="1:11" ht="12.75" customHeight="1">
      <c r="A38" s="387"/>
      <c r="B38" s="239"/>
      <c r="C38" s="231"/>
      <c r="D38" s="232">
        <v>2212</v>
      </c>
      <c r="E38" s="269">
        <v>5169</v>
      </c>
      <c r="F38" s="163">
        <v>38585005</v>
      </c>
      <c r="G38" s="165" t="s">
        <v>91</v>
      </c>
      <c r="H38" s="167">
        <v>0</v>
      </c>
      <c r="I38" s="237">
        <f>50*0.85</f>
        <v>42.5</v>
      </c>
      <c r="J38" s="167"/>
      <c r="K38" s="238">
        <f t="shared" si="1"/>
        <v>42.5</v>
      </c>
    </row>
    <row r="39" spans="1:11" ht="12.75" customHeight="1">
      <c r="A39" s="387"/>
      <c r="B39" s="243"/>
      <c r="C39" s="248"/>
      <c r="D39" s="232">
        <v>6310</v>
      </c>
      <c r="E39" s="233">
        <v>5163</v>
      </c>
      <c r="F39" s="240"/>
      <c r="G39" s="245" t="s">
        <v>122</v>
      </c>
      <c r="H39" s="167">
        <v>0</v>
      </c>
      <c r="I39" s="5">
        <v>5</v>
      </c>
      <c r="J39" s="167"/>
      <c r="K39" s="238">
        <f t="shared" si="1"/>
        <v>5</v>
      </c>
    </row>
    <row r="40" spans="1:11" ht="12.75" customHeight="1" thickBot="1">
      <c r="A40" s="387"/>
      <c r="B40" s="260"/>
      <c r="C40" s="261"/>
      <c r="D40" s="262">
        <v>6402</v>
      </c>
      <c r="E40" s="263">
        <v>5368</v>
      </c>
      <c r="F40" s="264"/>
      <c r="G40" s="265" t="s">
        <v>125</v>
      </c>
      <c r="H40" s="257">
        <v>0</v>
      </c>
      <c r="I40" s="272">
        <v>9288.92</v>
      </c>
      <c r="J40" s="257"/>
      <c r="K40" s="238">
        <f t="shared" si="1"/>
        <v>9288.92</v>
      </c>
    </row>
    <row r="41" spans="1:11" ht="12.75" customHeight="1">
      <c r="A41" s="387"/>
      <c r="B41" s="273" t="s">
        <v>5</v>
      </c>
      <c r="C41" s="195" t="s">
        <v>135</v>
      </c>
      <c r="D41" s="194"/>
      <c r="E41" s="226" t="s">
        <v>3</v>
      </c>
      <c r="F41" s="227"/>
      <c r="G41" s="228" t="s">
        <v>136</v>
      </c>
      <c r="H41" s="229">
        <f>SUM(H42:H42)</f>
        <v>0</v>
      </c>
      <c r="I41" s="198">
        <f>SUM(I42:I42)</f>
        <v>181.7</v>
      </c>
      <c r="J41" s="198">
        <f>SUM(J42:J42)</f>
        <v>0</v>
      </c>
      <c r="K41" s="198">
        <f>SUM(K42:K42)</f>
        <v>181.7</v>
      </c>
    </row>
    <row r="42" spans="1:11" ht="12.75" customHeight="1" thickBot="1">
      <c r="A42" s="387"/>
      <c r="B42" s="274"/>
      <c r="C42" s="275"/>
      <c r="D42" s="201">
        <v>6402</v>
      </c>
      <c r="E42" s="276">
        <v>5368</v>
      </c>
      <c r="F42" s="255"/>
      <c r="G42" s="277" t="s">
        <v>125</v>
      </c>
      <c r="H42" s="89">
        <v>0</v>
      </c>
      <c r="I42" s="272">
        <v>181.7</v>
      </c>
      <c r="J42" s="278"/>
      <c r="K42" s="279">
        <f>I42+J42</f>
        <v>181.7</v>
      </c>
    </row>
    <row r="43" spans="1:11" ht="12.75" customHeight="1">
      <c r="A43" s="387"/>
      <c r="B43" s="280" t="s">
        <v>5</v>
      </c>
      <c r="C43" s="281" t="s">
        <v>137</v>
      </c>
      <c r="D43" s="282"/>
      <c r="E43" s="283" t="s">
        <v>3</v>
      </c>
      <c r="F43" s="284"/>
      <c r="G43" s="285" t="s">
        <v>138</v>
      </c>
      <c r="H43" s="286">
        <f>SUM(H44:H44)</f>
        <v>0</v>
      </c>
      <c r="I43" s="286">
        <f>SUM(I44:I44)</f>
        <v>2.17</v>
      </c>
      <c r="J43" s="287">
        <f>SUM(J44:J44)</f>
        <v>0</v>
      </c>
      <c r="K43" s="287">
        <f>SUM(K44:K44)</f>
        <v>2.17</v>
      </c>
    </row>
    <row r="44" spans="1:11" ht="12.75" customHeight="1" thickBot="1">
      <c r="A44" s="387"/>
      <c r="B44" s="260"/>
      <c r="C44" s="288"/>
      <c r="D44" s="262">
        <v>6409</v>
      </c>
      <c r="E44" s="269">
        <v>5363</v>
      </c>
      <c r="F44" s="289"/>
      <c r="G44" s="290" t="s">
        <v>139</v>
      </c>
      <c r="H44" s="6">
        <v>0</v>
      </c>
      <c r="I44" s="89">
        <v>2.17</v>
      </c>
      <c r="J44" s="89"/>
      <c r="K44" s="259">
        <f>I44+J44</f>
        <v>2.17</v>
      </c>
    </row>
    <row r="45" spans="1:11" ht="26.25" customHeight="1">
      <c r="A45" s="387"/>
      <c r="B45" s="225" t="s">
        <v>5</v>
      </c>
      <c r="C45" s="195" t="s">
        <v>140</v>
      </c>
      <c r="D45" s="194"/>
      <c r="E45" s="226" t="s">
        <v>3</v>
      </c>
      <c r="F45" s="227"/>
      <c r="G45" s="291" t="s">
        <v>141</v>
      </c>
      <c r="H45" s="229">
        <f>SUM(H46:H48)</f>
        <v>14521</v>
      </c>
      <c r="I45" s="198">
        <f>SUM(I46:I48)</f>
        <v>40250</v>
      </c>
      <c r="J45" s="229">
        <f>SUM(J46:J48)</f>
        <v>0</v>
      </c>
      <c r="K45" s="198">
        <f>SUM(K46:K48)</f>
        <v>40250</v>
      </c>
    </row>
    <row r="46" spans="1:11" ht="12.75" customHeight="1">
      <c r="A46" s="387"/>
      <c r="B46" s="230"/>
      <c r="C46" s="231"/>
      <c r="D46" s="232">
        <v>2212</v>
      </c>
      <c r="E46" s="233">
        <v>6121</v>
      </c>
      <c r="F46" s="234">
        <v>38100000</v>
      </c>
      <c r="G46" s="245" t="s">
        <v>119</v>
      </c>
      <c r="H46" s="167">
        <v>2177</v>
      </c>
      <c r="I46" s="5">
        <f>2177+3860</f>
        <v>6037</v>
      </c>
      <c r="J46" s="292"/>
      <c r="K46" s="238">
        <f>I46+J46</f>
        <v>6037</v>
      </c>
    </row>
    <row r="47" spans="1:11" ht="12.75" customHeight="1">
      <c r="A47" s="387"/>
      <c r="B47" s="239"/>
      <c r="C47" s="231"/>
      <c r="D47" s="262">
        <v>2212</v>
      </c>
      <c r="E47" s="269">
        <v>6121</v>
      </c>
      <c r="F47" s="240" t="s">
        <v>121</v>
      </c>
      <c r="G47" s="245" t="s">
        <v>119</v>
      </c>
      <c r="H47" s="258">
        <v>12339</v>
      </c>
      <c r="I47" s="6">
        <f>12339+21870</f>
        <v>34209</v>
      </c>
      <c r="J47" s="237"/>
      <c r="K47" s="238">
        <f>I47+J47</f>
        <v>34209</v>
      </c>
    </row>
    <row r="48" spans="1:11" ht="12.75" customHeight="1" thickBot="1">
      <c r="A48" s="387"/>
      <c r="B48" s="243"/>
      <c r="C48" s="248"/>
      <c r="D48" s="232">
        <v>6310</v>
      </c>
      <c r="E48" s="233">
        <v>5163</v>
      </c>
      <c r="F48" s="289" t="s">
        <v>127</v>
      </c>
      <c r="G48" s="245" t="s">
        <v>122</v>
      </c>
      <c r="H48" s="89">
        <v>5</v>
      </c>
      <c r="I48" s="3">
        <f>5+5-6</f>
        <v>4</v>
      </c>
      <c r="J48" s="278"/>
      <c r="K48" s="279">
        <f>I48+J48</f>
        <v>4</v>
      </c>
    </row>
    <row r="49" spans="1:11" ht="12.75" customHeight="1">
      <c r="A49" s="387"/>
      <c r="B49" s="273" t="s">
        <v>5</v>
      </c>
      <c r="C49" s="195" t="s">
        <v>142</v>
      </c>
      <c r="D49" s="194"/>
      <c r="E49" s="226" t="s">
        <v>3</v>
      </c>
      <c r="F49" s="227"/>
      <c r="G49" s="228" t="s">
        <v>143</v>
      </c>
      <c r="H49" s="229">
        <f>SUM(H50:H52)</f>
        <v>0</v>
      </c>
      <c r="I49" s="198">
        <f>SUM(I50:I52)</f>
        <v>32340</v>
      </c>
      <c r="J49" s="198">
        <f>SUM(J50:J52)</f>
        <v>0</v>
      </c>
      <c r="K49" s="198">
        <f>SUM(K50:K52)</f>
        <v>32340</v>
      </c>
    </row>
    <row r="50" spans="1:11" ht="12.75" customHeight="1">
      <c r="A50" s="387"/>
      <c r="B50" s="293"/>
      <c r="C50" s="231"/>
      <c r="D50" s="232">
        <v>2212</v>
      </c>
      <c r="E50" s="233">
        <v>6121</v>
      </c>
      <c r="F50" s="234">
        <v>38100000</v>
      </c>
      <c r="G50" s="235" t="s">
        <v>119</v>
      </c>
      <c r="H50" s="167">
        <v>0</v>
      </c>
      <c r="I50" s="5">
        <v>4850</v>
      </c>
      <c r="J50" s="294"/>
      <c r="K50" s="238">
        <f>I50+J50</f>
        <v>4850</v>
      </c>
    </row>
    <row r="51" spans="1:11" ht="12.75" customHeight="1">
      <c r="A51" s="387"/>
      <c r="B51" s="295"/>
      <c r="C51" s="231"/>
      <c r="D51" s="262">
        <v>2212</v>
      </c>
      <c r="E51" s="269">
        <v>6121</v>
      </c>
      <c r="F51" s="240" t="s">
        <v>121</v>
      </c>
      <c r="G51" s="235" t="s">
        <v>119</v>
      </c>
      <c r="H51" s="258">
        <v>0</v>
      </c>
      <c r="I51" s="6">
        <v>27485</v>
      </c>
      <c r="J51" s="294"/>
      <c r="K51" s="238">
        <f>I51+J51</f>
        <v>27485</v>
      </c>
    </row>
    <row r="52" spans="1:11" ht="12.75" customHeight="1" thickBot="1">
      <c r="A52" s="387"/>
      <c r="B52" s="296"/>
      <c r="C52" s="72"/>
      <c r="D52" s="70">
        <v>6310</v>
      </c>
      <c r="E52" s="241">
        <v>5163</v>
      </c>
      <c r="F52" s="202"/>
      <c r="G52" s="242" t="s">
        <v>122</v>
      </c>
      <c r="H52" s="89">
        <v>0</v>
      </c>
      <c r="I52" s="3">
        <v>5</v>
      </c>
      <c r="J52" s="294"/>
      <c r="K52" s="279">
        <f>I52+J52</f>
        <v>5</v>
      </c>
    </row>
    <row r="53" spans="1:11" ht="26.25" customHeight="1">
      <c r="A53" s="387"/>
      <c r="B53" s="225" t="s">
        <v>5</v>
      </c>
      <c r="C53" s="195" t="s">
        <v>144</v>
      </c>
      <c r="D53" s="194"/>
      <c r="E53" s="226" t="s">
        <v>3</v>
      </c>
      <c r="F53" s="227"/>
      <c r="G53" s="291" t="s">
        <v>145</v>
      </c>
      <c r="H53" s="229">
        <f>SUM(H54:H55)</f>
        <v>148</v>
      </c>
      <c r="I53" s="198">
        <f>SUM(I54:I55)</f>
        <v>148</v>
      </c>
      <c r="J53" s="198">
        <f>SUM(J54:J55)</f>
        <v>0</v>
      </c>
      <c r="K53" s="198">
        <f>SUM(K54:K55)</f>
        <v>148</v>
      </c>
    </row>
    <row r="54" spans="1:11" ht="12.75" customHeight="1">
      <c r="A54" s="387"/>
      <c r="B54" s="230"/>
      <c r="C54" s="231"/>
      <c r="D54" s="232">
        <v>2299</v>
      </c>
      <c r="E54" s="232">
        <v>5213</v>
      </c>
      <c r="F54" s="248">
        <v>38100000</v>
      </c>
      <c r="G54" s="235" t="s">
        <v>146</v>
      </c>
      <c r="H54" s="167">
        <v>40</v>
      </c>
      <c r="I54" s="237">
        <v>40</v>
      </c>
      <c r="J54" s="237"/>
      <c r="K54" s="238">
        <f aca="true" t="shared" si="2" ref="K54:K61">I54+J54</f>
        <v>40</v>
      </c>
    </row>
    <row r="55" spans="1:11" ht="12.75" customHeight="1" thickBot="1">
      <c r="A55" s="387"/>
      <c r="B55" s="239"/>
      <c r="C55" s="231"/>
      <c r="D55" s="232">
        <v>2299</v>
      </c>
      <c r="E55" s="232">
        <v>6313</v>
      </c>
      <c r="F55" s="248">
        <v>38100000</v>
      </c>
      <c r="G55" s="235" t="s">
        <v>147</v>
      </c>
      <c r="H55" s="258">
        <v>108</v>
      </c>
      <c r="I55" s="237">
        <v>108</v>
      </c>
      <c r="J55" s="237"/>
      <c r="K55" s="238">
        <f t="shared" si="2"/>
        <v>108</v>
      </c>
    </row>
    <row r="56" spans="1:11" ht="26.25" customHeight="1">
      <c r="A56" s="387"/>
      <c r="B56" s="273" t="s">
        <v>5</v>
      </c>
      <c r="C56" s="195" t="s">
        <v>148</v>
      </c>
      <c r="D56" s="194"/>
      <c r="E56" s="226" t="s">
        <v>3</v>
      </c>
      <c r="F56" s="227"/>
      <c r="G56" s="291" t="s">
        <v>149</v>
      </c>
      <c r="H56" s="229">
        <f>SUM(H57:H58)</f>
        <v>840</v>
      </c>
      <c r="I56" s="198">
        <f>SUM(I57:I58)</f>
        <v>8894</v>
      </c>
      <c r="J56" s="198">
        <f>SUM(J57:J58)</f>
        <v>0</v>
      </c>
      <c r="K56" s="198">
        <f>SUM(K57:K58)</f>
        <v>8894</v>
      </c>
    </row>
    <row r="57" spans="1:11" ht="12.75" customHeight="1">
      <c r="A57" s="387"/>
      <c r="B57" s="293"/>
      <c r="C57" s="231"/>
      <c r="D57" s="232">
        <v>2299</v>
      </c>
      <c r="E57" s="232">
        <v>5613</v>
      </c>
      <c r="F57" s="248">
        <v>38100000</v>
      </c>
      <c r="G57" s="235" t="s">
        <v>150</v>
      </c>
      <c r="H57" s="167">
        <v>225</v>
      </c>
      <c r="I57" s="237">
        <f>225+2162</f>
        <v>2387</v>
      </c>
      <c r="J57" s="237"/>
      <c r="K57" s="238">
        <f t="shared" si="2"/>
        <v>2387</v>
      </c>
    </row>
    <row r="58" spans="1:11" ht="12.75" customHeight="1" thickBot="1">
      <c r="A58" s="387"/>
      <c r="B58" s="297"/>
      <c r="C58" s="298"/>
      <c r="D58" s="299">
        <v>2299</v>
      </c>
      <c r="E58" s="299">
        <v>6413</v>
      </c>
      <c r="F58" s="300">
        <v>38100000</v>
      </c>
      <c r="G58" s="301" t="s">
        <v>151</v>
      </c>
      <c r="H58" s="83">
        <v>615</v>
      </c>
      <c r="I58" s="302">
        <f>615+5892</f>
        <v>6507</v>
      </c>
      <c r="J58" s="302"/>
      <c r="K58" s="238">
        <f t="shared" si="2"/>
        <v>6507</v>
      </c>
    </row>
    <row r="59" spans="1:11" ht="26.25" customHeight="1">
      <c r="A59" s="387"/>
      <c r="B59" s="273" t="s">
        <v>5</v>
      </c>
      <c r="C59" s="195" t="s">
        <v>152</v>
      </c>
      <c r="D59" s="194"/>
      <c r="E59" s="226" t="s">
        <v>3</v>
      </c>
      <c r="F59" s="227"/>
      <c r="G59" s="291" t="s">
        <v>153</v>
      </c>
      <c r="H59" s="229">
        <f>SUM(H60:H61)</f>
        <v>208</v>
      </c>
      <c r="I59" s="198">
        <f>SUM(I60:I61)</f>
        <v>2198</v>
      </c>
      <c r="J59" s="198">
        <f>SUM(J60:J61)</f>
        <v>0</v>
      </c>
      <c r="K59" s="198">
        <f>SUM(K60:K61)</f>
        <v>2198</v>
      </c>
    </row>
    <row r="60" spans="1:11" ht="12.75" customHeight="1">
      <c r="A60" s="387"/>
      <c r="B60" s="293"/>
      <c r="C60" s="231"/>
      <c r="D60" s="232">
        <v>2299</v>
      </c>
      <c r="E60" s="232">
        <v>5613</v>
      </c>
      <c r="F60" s="303" t="s">
        <v>127</v>
      </c>
      <c r="G60" s="235" t="s">
        <v>150</v>
      </c>
      <c r="H60" s="167">
        <v>56</v>
      </c>
      <c r="I60" s="237">
        <f>56+534</f>
        <v>590</v>
      </c>
      <c r="J60" s="237"/>
      <c r="K60" s="238">
        <f t="shared" si="2"/>
        <v>590</v>
      </c>
    </row>
    <row r="61" spans="1:11" ht="12.75" customHeight="1" thickBot="1">
      <c r="A61" s="387"/>
      <c r="B61" s="274"/>
      <c r="C61" s="304"/>
      <c r="D61" s="70">
        <v>2299</v>
      </c>
      <c r="E61" s="70">
        <v>6413</v>
      </c>
      <c r="F61" s="305" t="s">
        <v>127</v>
      </c>
      <c r="G61" s="306" t="s">
        <v>151</v>
      </c>
      <c r="H61" s="89">
        <v>152</v>
      </c>
      <c r="I61" s="307">
        <f>152+1456</f>
        <v>1608</v>
      </c>
      <c r="J61" s="307"/>
      <c r="K61" s="279">
        <f t="shared" si="2"/>
        <v>1608</v>
      </c>
    </row>
    <row r="62" spans="1:11" s="169" customFormat="1" ht="12" customHeight="1">
      <c r="A62" s="387"/>
      <c r="B62" s="308" t="s">
        <v>5</v>
      </c>
      <c r="C62" s="195" t="s">
        <v>154</v>
      </c>
      <c r="D62" s="194"/>
      <c r="E62" s="226" t="s">
        <v>3</v>
      </c>
      <c r="F62" s="227"/>
      <c r="G62" s="309" t="s">
        <v>155</v>
      </c>
      <c r="H62" s="229">
        <f>SUM(H63:H64)</f>
        <v>0</v>
      </c>
      <c r="I62" s="198">
        <f>SUM(I63:I64)</f>
        <v>1351</v>
      </c>
      <c r="J62" s="198">
        <f>SUM(J63:J64)</f>
        <v>0</v>
      </c>
      <c r="K62" s="198">
        <f>SUM(K63:K64)</f>
        <v>1351</v>
      </c>
    </row>
    <row r="63" spans="1:11" s="169" customFormat="1" ht="12" customHeight="1">
      <c r="A63" s="387"/>
      <c r="B63" s="310"/>
      <c r="C63" s="244"/>
      <c r="D63" s="232">
        <v>2212</v>
      </c>
      <c r="E63" s="233">
        <v>6121</v>
      </c>
      <c r="F63" s="240" t="s">
        <v>121</v>
      </c>
      <c r="G63" s="311" t="s">
        <v>119</v>
      </c>
      <c r="H63" s="5">
        <v>0</v>
      </c>
      <c r="I63" s="5">
        <v>1350</v>
      </c>
      <c r="J63" s="5"/>
      <c r="K63" s="5">
        <f>I63+J63</f>
        <v>1350</v>
      </c>
    </row>
    <row r="64" spans="1:11" ht="12.75" customHeight="1" thickBot="1">
      <c r="A64" s="387"/>
      <c r="B64" s="312"/>
      <c r="C64" s="313"/>
      <c r="D64" s="201">
        <v>6310</v>
      </c>
      <c r="E64" s="254">
        <v>5163</v>
      </c>
      <c r="F64" s="314" t="s">
        <v>127</v>
      </c>
      <c r="G64" s="277" t="s">
        <v>122</v>
      </c>
      <c r="H64" s="257">
        <v>0</v>
      </c>
      <c r="I64" s="4">
        <v>1</v>
      </c>
      <c r="J64" s="4"/>
      <c r="K64" s="315">
        <f>I64+J64</f>
        <v>1</v>
      </c>
    </row>
    <row r="65" spans="1:11" s="169" customFormat="1" ht="12" customHeight="1">
      <c r="A65" s="387"/>
      <c r="B65" s="316" t="s">
        <v>5</v>
      </c>
      <c r="C65" s="281" t="s">
        <v>156</v>
      </c>
      <c r="D65" s="282"/>
      <c r="E65" s="283" t="s">
        <v>3</v>
      </c>
      <c r="F65" s="284"/>
      <c r="G65" s="317" t="s">
        <v>157</v>
      </c>
      <c r="H65" s="229">
        <f>SUM(H66:H67)</f>
        <v>0</v>
      </c>
      <c r="I65" s="198">
        <f>SUM(I66:I67)</f>
        <v>1351</v>
      </c>
      <c r="J65" s="198">
        <f>SUM(J66:J67)</f>
        <v>0</v>
      </c>
      <c r="K65" s="198">
        <f>SUM(K66:K67)</f>
        <v>1351</v>
      </c>
    </row>
    <row r="66" spans="1:11" s="169" customFormat="1" ht="12" customHeight="1">
      <c r="A66" s="387"/>
      <c r="B66" s="318"/>
      <c r="C66" s="231"/>
      <c r="D66" s="232">
        <v>2212</v>
      </c>
      <c r="E66" s="233">
        <v>6121</v>
      </c>
      <c r="F66" s="240" t="s">
        <v>121</v>
      </c>
      <c r="G66" s="319" t="s">
        <v>119</v>
      </c>
      <c r="H66" s="5">
        <v>0</v>
      </c>
      <c r="I66" s="5">
        <v>1350</v>
      </c>
      <c r="J66" s="5"/>
      <c r="K66" s="6">
        <f>I66+J66</f>
        <v>1350</v>
      </c>
    </row>
    <row r="67" spans="1:11" ht="12.75" customHeight="1" thickBot="1">
      <c r="A67" s="387"/>
      <c r="B67" s="297"/>
      <c r="C67" s="320"/>
      <c r="D67" s="80">
        <v>6310</v>
      </c>
      <c r="E67" s="321">
        <v>5163</v>
      </c>
      <c r="F67" s="322" t="s">
        <v>127</v>
      </c>
      <c r="G67" s="323" t="s">
        <v>122</v>
      </c>
      <c r="H67" s="83">
        <v>0</v>
      </c>
      <c r="I67" s="4">
        <v>1</v>
      </c>
      <c r="J67" s="4"/>
      <c r="K67" s="324">
        <f>I67+J67</f>
        <v>1</v>
      </c>
    </row>
    <row r="68" spans="1:11" s="169" customFormat="1" ht="12" customHeight="1">
      <c r="A68" s="387"/>
      <c r="B68" s="308" t="s">
        <v>5</v>
      </c>
      <c r="C68" s="195" t="s">
        <v>158</v>
      </c>
      <c r="D68" s="194"/>
      <c r="E68" s="226" t="s">
        <v>3</v>
      </c>
      <c r="F68" s="227"/>
      <c r="G68" s="309" t="s">
        <v>159</v>
      </c>
      <c r="H68" s="229">
        <f>SUM(H69:H71)</f>
        <v>0</v>
      </c>
      <c r="I68" s="198">
        <f>SUM(I69:I71)</f>
        <v>11501</v>
      </c>
      <c r="J68" s="229">
        <f>SUM(J69:J71)</f>
        <v>21000</v>
      </c>
      <c r="K68" s="198">
        <f>SUM(K69:K71)</f>
        <v>32501</v>
      </c>
    </row>
    <row r="69" spans="1:11" ht="12.75" customHeight="1">
      <c r="A69" s="387"/>
      <c r="B69" s="230"/>
      <c r="C69" s="231"/>
      <c r="D69" s="232">
        <v>2212</v>
      </c>
      <c r="E69" s="233">
        <v>6121</v>
      </c>
      <c r="F69" s="303" t="s">
        <v>127</v>
      </c>
      <c r="G69" s="235" t="s">
        <v>119</v>
      </c>
      <c r="H69" s="5">
        <v>0</v>
      </c>
      <c r="I69" s="236">
        <v>1500</v>
      </c>
      <c r="J69" s="237"/>
      <c r="K69" s="238">
        <f>I69+J69</f>
        <v>1500</v>
      </c>
    </row>
    <row r="70" spans="1:12" s="169" customFormat="1" ht="12" customHeight="1">
      <c r="A70" s="387"/>
      <c r="B70" s="318"/>
      <c r="C70" s="231"/>
      <c r="D70" s="232">
        <v>2212</v>
      </c>
      <c r="E70" s="233">
        <v>6121</v>
      </c>
      <c r="F70" s="240" t="s">
        <v>121</v>
      </c>
      <c r="G70" s="319" t="s">
        <v>119</v>
      </c>
      <c r="H70" s="5">
        <v>0</v>
      </c>
      <c r="I70" s="5">
        <f>2000+8000</f>
        <v>10000</v>
      </c>
      <c r="J70" s="5">
        <v>21000</v>
      </c>
      <c r="K70" s="6">
        <f>I70+J70</f>
        <v>31000</v>
      </c>
      <c r="L70" s="325"/>
    </row>
    <row r="71" spans="1:11" ht="12.75" customHeight="1" thickBot="1">
      <c r="A71" s="387"/>
      <c r="B71" s="312"/>
      <c r="C71" s="313"/>
      <c r="D71" s="201">
        <v>6310</v>
      </c>
      <c r="E71" s="254">
        <v>5163</v>
      </c>
      <c r="F71" s="314" t="s">
        <v>127</v>
      </c>
      <c r="G71" s="277" t="s">
        <v>122</v>
      </c>
      <c r="H71" s="257">
        <v>0</v>
      </c>
      <c r="I71" s="4">
        <v>1</v>
      </c>
      <c r="J71" s="4"/>
      <c r="K71" s="315">
        <f>I71+J71</f>
        <v>1</v>
      </c>
    </row>
    <row r="72" spans="1:11" s="169" customFormat="1" ht="12" customHeight="1">
      <c r="A72" s="387"/>
      <c r="B72" s="308" t="s">
        <v>5</v>
      </c>
      <c r="C72" s="195" t="s">
        <v>160</v>
      </c>
      <c r="D72" s="194"/>
      <c r="E72" s="226" t="s">
        <v>3</v>
      </c>
      <c r="F72" s="227"/>
      <c r="G72" s="309" t="s">
        <v>161</v>
      </c>
      <c r="H72" s="229">
        <f>SUM(H73:H74)</f>
        <v>0</v>
      </c>
      <c r="I72" s="198">
        <f>SUM(I73:I74)</f>
        <v>1301</v>
      </c>
      <c r="J72" s="198">
        <f>SUM(J73:J74)</f>
        <v>0</v>
      </c>
      <c r="K72" s="198">
        <f>SUM(K73:K74)</f>
        <v>1301</v>
      </c>
    </row>
    <row r="73" spans="1:11" s="169" customFormat="1" ht="12" customHeight="1">
      <c r="A73" s="387"/>
      <c r="B73" s="310"/>
      <c r="C73" s="244"/>
      <c r="D73" s="232">
        <v>2212</v>
      </c>
      <c r="E73" s="233">
        <v>6121</v>
      </c>
      <c r="F73" s="240" t="s">
        <v>121</v>
      </c>
      <c r="G73" s="311" t="s">
        <v>119</v>
      </c>
      <c r="H73" s="5">
        <v>0</v>
      </c>
      <c r="I73" s="5">
        <v>1300</v>
      </c>
      <c r="J73" s="5"/>
      <c r="K73" s="5">
        <f>I73+J73</f>
        <v>1300</v>
      </c>
    </row>
    <row r="74" spans="1:11" ht="12.75" customHeight="1" thickBot="1">
      <c r="A74" s="387"/>
      <c r="B74" s="312"/>
      <c r="C74" s="313"/>
      <c r="D74" s="201">
        <v>6310</v>
      </c>
      <c r="E74" s="254">
        <v>5163</v>
      </c>
      <c r="F74" s="314" t="s">
        <v>127</v>
      </c>
      <c r="G74" s="277" t="s">
        <v>122</v>
      </c>
      <c r="H74" s="257">
        <v>0</v>
      </c>
      <c r="I74" s="4">
        <v>1</v>
      </c>
      <c r="J74" s="4"/>
      <c r="K74" s="315">
        <f>I74+J74</f>
        <v>1</v>
      </c>
    </row>
    <row r="75" spans="1:11" s="169" customFormat="1" ht="12" customHeight="1">
      <c r="A75" s="387"/>
      <c r="B75" s="308" t="s">
        <v>5</v>
      </c>
      <c r="C75" s="195" t="s">
        <v>162</v>
      </c>
      <c r="D75" s="194"/>
      <c r="E75" s="226" t="s">
        <v>3</v>
      </c>
      <c r="F75" s="227"/>
      <c r="G75" s="309" t="s">
        <v>163</v>
      </c>
      <c r="H75" s="229">
        <f>SUM(H76:H77)</f>
        <v>0</v>
      </c>
      <c r="I75" s="198">
        <f>SUM(I76:I77)</f>
        <v>2001</v>
      </c>
      <c r="J75" s="198">
        <f>SUM(J76:J77)</f>
        <v>0</v>
      </c>
      <c r="K75" s="198">
        <f>SUM(K76:K77)</f>
        <v>2001</v>
      </c>
    </row>
    <row r="76" spans="1:11" s="169" customFormat="1" ht="12" customHeight="1">
      <c r="A76" s="387"/>
      <c r="B76" s="310"/>
      <c r="C76" s="244"/>
      <c r="D76" s="232">
        <v>2212</v>
      </c>
      <c r="E76" s="233">
        <v>6121</v>
      </c>
      <c r="F76" s="240" t="s">
        <v>121</v>
      </c>
      <c r="G76" s="311" t="s">
        <v>119</v>
      </c>
      <c r="H76" s="5">
        <v>0</v>
      </c>
      <c r="I76" s="5">
        <v>2000</v>
      </c>
      <c r="J76" s="5"/>
      <c r="K76" s="5">
        <f>I76+J76</f>
        <v>2000</v>
      </c>
    </row>
    <row r="77" spans="1:11" ht="12.75" customHeight="1" thickBot="1">
      <c r="A77" s="387"/>
      <c r="B77" s="312"/>
      <c r="C77" s="313"/>
      <c r="D77" s="201">
        <v>6310</v>
      </c>
      <c r="E77" s="254">
        <v>5163</v>
      </c>
      <c r="F77" s="314" t="s">
        <v>127</v>
      </c>
      <c r="G77" s="277" t="s">
        <v>122</v>
      </c>
      <c r="H77" s="257">
        <v>0</v>
      </c>
      <c r="I77" s="4">
        <v>1</v>
      </c>
      <c r="J77" s="4"/>
      <c r="K77" s="315">
        <f>I77+J77</f>
        <v>1</v>
      </c>
    </row>
    <row r="78" spans="1:11" s="169" customFormat="1" ht="12" customHeight="1">
      <c r="A78" s="387"/>
      <c r="B78" s="316" t="s">
        <v>5</v>
      </c>
      <c r="C78" s="281" t="s">
        <v>164</v>
      </c>
      <c r="D78" s="282"/>
      <c r="E78" s="283" t="s">
        <v>3</v>
      </c>
      <c r="F78" s="284"/>
      <c r="G78" s="317" t="s">
        <v>165</v>
      </c>
      <c r="H78" s="229">
        <f>SUM(H79:H80)</f>
        <v>0</v>
      </c>
      <c r="I78" s="198">
        <f>SUM(I79:I80)</f>
        <v>2001</v>
      </c>
      <c r="J78" s="198">
        <f>SUM(J79:J80)</f>
        <v>0</v>
      </c>
      <c r="K78" s="198">
        <f>SUM(K79:K80)</f>
        <v>2001</v>
      </c>
    </row>
    <row r="79" spans="1:11" s="169" customFormat="1" ht="11.25" customHeight="1">
      <c r="A79" s="387"/>
      <c r="B79" s="318"/>
      <c r="C79" s="231"/>
      <c r="D79" s="232">
        <v>2212</v>
      </c>
      <c r="E79" s="233">
        <v>6121</v>
      </c>
      <c r="F79" s="240" t="s">
        <v>121</v>
      </c>
      <c r="G79" s="319" t="s">
        <v>119</v>
      </c>
      <c r="H79" s="5">
        <v>0</v>
      </c>
      <c r="I79" s="5">
        <v>2000</v>
      </c>
      <c r="J79" s="5"/>
      <c r="K79" s="6">
        <f>I79+J79</f>
        <v>2000</v>
      </c>
    </row>
    <row r="80" spans="1:11" ht="12.75" customHeight="1" thickBot="1">
      <c r="A80" s="387"/>
      <c r="B80" s="297"/>
      <c r="C80" s="320"/>
      <c r="D80" s="80">
        <v>6310</v>
      </c>
      <c r="E80" s="321">
        <v>5163</v>
      </c>
      <c r="F80" s="322" t="s">
        <v>127</v>
      </c>
      <c r="G80" s="323" t="s">
        <v>122</v>
      </c>
      <c r="H80" s="83">
        <v>0</v>
      </c>
      <c r="I80" s="4">
        <v>1</v>
      </c>
      <c r="J80" s="4"/>
      <c r="K80" s="324">
        <f>I80+J80</f>
        <v>1</v>
      </c>
    </row>
    <row r="81" spans="1:11" s="169" customFormat="1" ht="12" customHeight="1">
      <c r="A81" s="387"/>
      <c r="B81" s="308" t="s">
        <v>5</v>
      </c>
      <c r="C81" s="195" t="s">
        <v>166</v>
      </c>
      <c r="D81" s="194"/>
      <c r="E81" s="226" t="s">
        <v>3</v>
      </c>
      <c r="F81" s="227"/>
      <c r="G81" s="309" t="s">
        <v>167</v>
      </c>
      <c r="H81" s="198">
        <f>SUM(H82:H82)</f>
        <v>0</v>
      </c>
      <c r="I81" s="198">
        <f>SUM(I82:I82)</f>
        <v>15533.57</v>
      </c>
      <c r="J81" s="198">
        <f>SUM(J82:J82)</f>
        <v>0</v>
      </c>
      <c r="K81" s="198">
        <f>SUM(K82:K82)</f>
        <v>15533.57</v>
      </c>
    </row>
    <row r="82" spans="1:11" s="169" customFormat="1" ht="12" customHeight="1" thickBot="1">
      <c r="A82" s="387"/>
      <c r="B82" s="326"/>
      <c r="C82" s="275"/>
      <c r="D82" s="70">
        <v>2212</v>
      </c>
      <c r="E82" s="241">
        <v>5901</v>
      </c>
      <c r="F82" s="202" t="s">
        <v>127</v>
      </c>
      <c r="G82" s="327" t="s">
        <v>168</v>
      </c>
      <c r="H82" s="3">
        <v>0</v>
      </c>
      <c r="I82" s="3">
        <f>7000+8533.57</f>
        <v>15533.57</v>
      </c>
      <c r="J82" s="3"/>
      <c r="K82" s="4">
        <f>I82+J82</f>
        <v>15533.57</v>
      </c>
    </row>
    <row r="83" spans="1:11" s="169" customFormat="1" ht="12" customHeight="1">
      <c r="A83" s="387"/>
      <c r="B83" s="308" t="s">
        <v>5</v>
      </c>
      <c r="C83" s="195" t="s">
        <v>169</v>
      </c>
      <c r="D83" s="194"/>
      <c r="E83" s="226" t="s">
        <v>3</v>
      </c>
      <c r="F83" s="227"/>
      <c r="G83" s="309" t="s">
        <v>189</v>
      </c>
      <c r="H83" s="287">
        <f>SUM(H84:H84)</f>
        <v>0</v>
      </c>
      <c r="I83" s="287">
        <f>SUM(I84:I84)</f>
        <v>3000</v>
      </c>
      <c r="J83" s="287">
        <f>SUM(J84:J84)</f>
        <v>0</v>
      </c>
      <c r="K83" s="287">
        <f>SUM(K84:K84)</f>
        <v>3000</v>
      </c>
    </row>
    <row r="84" spans="1:11" s="169" customFormat="1" ht="12" customHeight="1" thickBot="1">
      <c r="A84" s="387"/>
      <c r="B84" s="326"/>
      <c r="C84" s="275"/>
      <c r="D84" s="70">
        <v>2212</v>
      </c>
      <c r="E84" s="241">
        <v>5901</v>
      </c>
      <c r="F84" s="202" t="s">
        <v>127</v>
      </c>
      <c r="G84" s="327" t="s">
        <v>168</v>
      </c>
      <c r="H84" s="3">
        <v>0</v>
      </c>
      <c r="I84" s="3">
        <v>3000</v>
      </c>
      <c r="J84" s="3"/>
      <c r="K84" s="4">
        <f>I84+J84</f>
        <v>3000</v>
      </c>
    </row>
    <row r="85" spans="1:11" s="169" customFormat="1" ht="12" customHeight="1">
      <c r="A85" s="387"/>
      <c r="B85" s="308" t="s">
        <v>5</v>
      </c>
      <c r="C85" s="195" t="s">
        <v>188</v>
      </c>
      <c r="D85" s="194"/>
      <c r="E85" s="226" t="s">
        <v>3</v>
      </c>
      <c r="F85" s="227"/>
      <c r="G85" s="309" t="s">
        <v>170</v>
      </c>
      <c r="H85" s="198">
        <f>SUM(H86:H88)</f>
        <v>0</v>
      </c>
      <c r="I85" s="198">
        <f>SUM(I86:I88)</f>
        <v>5000</v>
      </c>
      <c r="J85" s="198">
        <f>SUM(J86:J88)</f>
        <v>0</v>
      </c>
      <c r="K85" s="198">
        <f>SUM(K86:K88)</f>
        <v>5000</v>
      </c>
    </row>
    <row r="86" spans="1:11" s="169" customFormat="1" ht="12" customHeight="1">
      <c r="A86" s="387"/>
      <c r="B86" s="310"/>
      <c r="C86" s="248"/>
      <c r="D86" s="232">
        <v>2212</v>
      </c>
      <c r="E86" s="233">
        <v>6351</v>
      </c>
      <c r="F86" s="240" t="s">
        <v>171</v>
      </c>
      <c r="G86" s="328" t="s">
        <v>128</v>
      </c>
      <c r="H86" s="5">
        <v>0</v>
      </c>
      <c r="I86" s="5">
        <v>0</v>
      </c>
      <c r="J86" s="5"/>
      <c r="K86" s="238">
        <f>I86+J86</f>
        <v>0</v>
      </c>
    </row>
    <row r="87" spans="1:11" s="169" customFormat="1" ht="12" customHeight="1">
      <c r="A87" s="387"/>
      <c r="B87" s="318"/>
      <c r="C87" s="261"/>
      <c r="D87" s="262">
        <v>2212</v>
      </c>
      <c r="E87" s="269">
        <v>6356</v>
      </c>
      <c r="F87" s="289" t="s">
        <v>172</v>
      </c>
      <c r="G87" s="328" t="s">
        <v>173</v>
      </c>
      <c r="H87" s="6">
        <v>0</v>
      </c>
      <c r="I87" s="6">
        <v>0</v>
      </c>
      <c r="J87" s="6"/>
      <c r="K87" s="238">
        <f>I87+J87</f>
        <v>0</v>
      </c>
    </row>
    <row r="88" spans="1:11" s="169" customFormat="1" ht="12" customHeight="1" thickBot="1">
      <c r="A88" s="387"/>
      <c r="B88" s="326"/>
      <c r="C88" s="275"/>
      <c r="D88" s="201">
        <v>2212</v>
      </c>
      <c r="E88" s="254">
        <v>6356</v>
      </c>
      <c r="F88" s="314" t="s">
        <v>174</v>
      </c>
      <c r="G88" s="329" t="s">
        <v>173</v>
      </c>
      <c r="H88" s="4">
        <v>0</v>
      </c>
      <c r="I88" s="4">
        <v>5000</v>
      </c>
      <c r="J88" s="4"/>
      <c r="K88" s="4">
        <f>I88+J88</f>
        <v>5000</v>
      </c>
    </row>
    <row r="89" spans="1:11" s="212" customFormat="1" ht="12.75" customHeight="1">
      <c r="A89" s="387"/>
      <c r="B89" s="330" t="s">
        <v>5</v>
      </c>
      <c r="C89" s="281" t="s">
        <v>175</v>
      </c>
      <c r="D89" s="331" t="s">
        <v>3</v>
      </c>
      <c r="E89" s="332" t="s">
        <v>3</v>
      </c>
      <c r="F89" s="333"/>
      <c r="G89" s="285" t="s">
        <v>176</v>
      </c>
      <c r="H89" s="287">
        <f>SUM(H90:H90)</f>
        <v>300</v>
      </c>
      <c r="I89" s="287">
        <f>SUM(I90:I90)</f>
        <v>1210</v>
      </c>
      <c r="J89" s="287">
        <f>SUM(J90:J90)</f>
        <v>0</v>
      </c>
      <c r="K89" s="198">
        <f>SUM(K90:K90)</f>
        <v>1210</v>
      </c>
    </row>
    <row r="90" spans="1:11" s="337" customFormat="1" ht="12.75" customHeight="1" thickBot="1">
      <c r="A90" s="387"/>
      <c r="B90" s="170"/>
      <c r="C90" s="72"/>
      <c r="D90" s="334">
        <v>6310</v>
      </c>
      <c r="E90" s="335">
        <v>5909</v>
      </c>
      <c r="F90" s="202"/>
      <c r="G90" s="336" t="s">
        <v>177</v>
      </c>
      <c r="H90" s="3">
        <v>300</v>
      </c>
      <c r="I90" s="3">
        <f>300+910</f>
        <v>1210</v>
      </c>
      <c r="J90" s="3"/>
      <c r="K90" s="279">
        <f>I90+J90</f>
        <v>1210</v>
      </c>
    </row>
    <row r="91" spans="1:11" s="212" customFormat="1" ht="12.75" customHeight="1" thickBot="1">
      <c r="A91" s="387"/>
      <c r="B91" s="172" t="s">
        <v>5</v>
      </c>
      <c r="C91" s="173" t="s">
        <v>3</v>
      </c>
      <c r="D91" s="174" t="s">
        <v>3</v>
      </c>
      <c r="E91" s="222" t="s">
        <v>3</v>
      </c>
      <c r="F91" s="223"/>
      <c r="G91" s="224" t="s">
        <v>178</v>
      </c>
      <c r="H91" s="175">
        <f>H92+H102</f>
        <v>345</v>
      </c>
      <c r="I91" s="175">
        <f>I92+I102</f>
        <v>3545</v>
      </c>
      <c r="J91" s="175">
        <f>J92+J102</f>
        <v>0</v>
      </c>
      <c r="K91" s="176">
        <f>K92+K102</f>
        <v>3545</v>
      </c>
    </row>
    <row r="92" spans="1:11" ht="12.75" customHeight="1">
      <c r="A92" s="387"/>
      <c r="B92" s="338" t="s">
        <v>5</v>
      </c>
      <c r="C92" s="195" t="s">
        <v>179</v>
      </c>
      <c r="D92" s="339" t="s">
        <v>3</v>
      </c>
      <c r="E92" s="340" t="s">
        <v>3</v>
      </c>
      <c r="F92" s="341"/>
      <c r="G92" s="228" t="s">
        <v>180</v>
      </c>
      <c r="H92" s="229">
        <f>SUM(H93:H101)</f>
        <v>345</v>
      </c>
      <c r="I92" s="198">
        <f>SUM(I93:I101)</f>
        <v>545</v>
      </c>
      <c r="J92" s="198">
        <f>SUM(J93:J101)</f>
        <v>0</v>
      </c>
      <c r="K92" s="198">
        <f>SUM(K93:K101)</f>
        <v>545</v>
      </c>
    </row>
    <row r="93" spans="1:11" s="337" customFormat="1" ht="12.75" customHeight="1">
      <c r="A93" s="387"/>
      <c r="B93" s="162"/>
      <c r="C93" s="342"/>
      <c r="D93" s="232">
        <v>2219</v>
      </c>
      <c r="E93" s="166">
        <v>5169</v>
      </c>
      <c r="F93" s="240" t="s">
        <v>181</v>
      </c>
      <c r="G93" s="343" t="s">
        <v>91</v>
      </c>
      <c r="H93" s="344">
        <v>33</v>
      </c>
      <c r="I93" s="345">
        <f>33+18</f>
        <v>51</v>
      </c>
      <c r="J93" s="247"/>
      <c r="K93" s="238">
        <f aca="true" t="shared" si="3" ref="K93:K101">I93+J93</f>
        <v>51</v>
      </c>
    </row>
    <row r="94" spans="1:11" s="212" customFormat="1" ht="12.75" customHeight="1">
      <c r="A94" s="387"/>
      <c r="B94" s="162"/>
      <c r="C94" s="342"/>
      <c r="D94" s="232">
        <v>2219</v>
      </c>
      <c r="E94" s="166">
        <v>5169</v>
      </c>
      <c r="F94" s="240" t="s">
        <v>182</v>
      </c>
      <c r="G94" s="343" t="s">
        <v>91</v>
      </c>
      <c r="H94" s="346">
        <v>16</v>
      </c>
      <c r="I94" s="347">
        <f>16+9</f>
        <v>25</v>
      </c>
      <c r="J94" s="247"/>
      <c r="K94" s="238">
        <f t="shared" si="3"/>
        <v>25</v>
      </c>
    </row>
    <row r="95" spans="1:11" s="337" customFormat="1" ht="12.75" customHeight="1">
      <c r="A95" s="387"/>
      <c r="B95" s="162"/>
      <c r="C95" s="342"/>
      <c r="D95" s="232">
        <v>2219</v>
      </c>
      <c r="E95" s="166">
        <v>5169</v>
      </c>
      <c r="F95" s="289" t="s">
        <v>183</v>
      </c>
      <c r="G95" s="343" t="s">
        <v>91</v>
      </c>
      <c r="H95" s="346">
        <v>276</v>
      </c>
      <c r="I95" s="347">
        <f>276+153</f>
        <v>429</v>
      </c>
      <c r="J95" s="247"/>
      <c r="K95" s="238">
        <f t="shared" si="3"/>
        <v>429</v>
      </c>
    </row>
    <row r="96" spans="1:11" s="337" customFormat="1" ht="12.75" customHeight="1">
      <c r="A96" s="387"/>
      <c r="B96" s="162"/>
      <c r="C96" s="342"/>
      <c r="D96" s="232">
        <v>2219</v>
      </c>
      <c r="E96" s="348">
        <v>5173</v>
      </c>
      <c r="F96" s="289" t="s">
        <v>181</v>
      </c>
      <c r="G96" s="343" t="s">
        <v>184</v>
      </c>
      <c r="H96" s="258">
        <v>0</v>
      </c>
      <c r="I96" s="347">
        <v>2</v>
      </c>
      <c r="J96" s="247"/>
      <c r="K96" s="238">
        <f t="shared" si="3"/>
        <v>2</v>
      </c>
    </row>
    <row r="97" spans="1:11" s="337" customFormat="1" ht="12.75" customHeight="1">
      <c r="A97" s="387"/>
      <c r="B97" s="162"/>
      <c r="C97" s="342"/>
      <c r="D97" s="232">
        <v>2219</v>
      </c>
      <c r="E97" s="348">
        <v>5173</v>
      </c>
      <c r="F97" s="289" t="s">
        <v>182</v>
      </c>
      <c r="G97" s="343" t="s">
        <v>184</v>
      </c>
      <c r="H97" s="167">
        <v>0</v>
      </c>
      <c r="I97" s="347">
        <v>1</v>
      </c>
      <c r="J97" s="247"/>
      <c r="K97" s="238">
        <f t="shared" si="3"/>
        <v>1</v>
      </c>
    </row>
    <row r="98" spans="1:11" s="337" customFormat="1" ht="12.75" customHeight="1">
      <c r="A98" s="387"/>
      <c r="B98" s="162"/>
      <c r="C98" s="342"/>
      <c r="D98" s="232">
        <v>2219</v>
      </c>
      <c r="E98" s="348">
        <v>5173</v>
      </c>
      <c r="F98" s="289" t="s">
        <v>183</v>
      </c>
      <c r="G98" s="349" t="s">
        <v>184</v>
      </c>
      <c r="H98" s="167">
        <v>0</v>
      </c>
      <c r="I98" s="347">
        <v>17</v>
      </c>
      <c r="J98" s="247"/>
      <c r="K98" s="238">
        <f t="shared" si="3"/>
        <v>17</v>
      </c>
    </row>
    <row r="99" spans="1:11" s="337" customFormat="1" ht="12.75" customHeight="1">
      <c r="A99" s="387"/>
      <c r="B99" s="162"/>
      <c r="C99" s="342"/>
      <c r="D99" s="232">
        <v>2219</v>
      </c>
      <c r="E99" s="348">
        <v>5175</v>
      </c>
      <c r="F99" s="289" t="s">
        <v>181</v>
      </c>
      <c r="G99" s="349" t="s">
        <v>90</v>
      </c>
      <c r="H99" s="258">
        <v>2</v>
      </c>
      <c r="I99" s="6">
        <v>2</v>
      </c>
      <c r="J99" s="247"/>
      <c r="K99" s="238">
        <f t="shared" si="3"/>
        <v>2</v>
      </c>
    </row>
    <row r="100" spans="1:11" ht="12.75" customHeight="1">
      <c r="A100" s="387"/>
      <c r="B100" s="162"/>
      <c r="C100" s="342"/>
      <c r="D100" s="232">
        <v>2219</v>
      </c>
      <c r="E100" s="166">
        <v>5175</v>
      </c>
      <c r="F100" s="240" t="s">
        <v>182</v>
      </c>
      <c r="G100" s="349" t="s">
        <v>90</v>
      </c>
      <c r="H100" s="167">
        <v>1</v>
      </c>
      <c r="I100" s="5">
        <v>1</v>
      </c>
      <c r="J100" s="247"/>
      <c r="K100" s="238">
        <f t="shared" si="3"/>
        <v>1</v>
      </c>
    </row>
    <row r="101" spans="1:11" s="337" customFormat="1" ht="12.75" customHeight="1" thickBot="1">
      <c r="A101" s="387"/>
      <c r="B101" s="171"/>
      <c r="C101" s="350"/>
      <c r="D101" s="70">
        <v>2219</v>
      </c>
      <c r="E101" s="351">
        <v>5175</v>
      </c>
      <c r="F101" s="202" t="s">
        <v>183</v>
      </c>
      <c r="G101" s="352" t="s">
        <v>90</v>
      </c>
      <c r="H101" s="89">
        <v>17</v>
      </c>
      <c r="I101" s="3">
        <v>17</v>
      </c>
      <c r="J101" s="278"/>
      <c r="K101" s="279">
        <f t="shared" si="3"/>
        <v>17</v>
      </c>
    </row>
    <row r="102" spans="1:11" s="169" customFormat="1" ht="12" customHeight="1">
      <c r="A102" s="387"/>
      <c r="B102" s="308" t="s">
        <v>5</v>
      </c>
      <c r="C102" s="195" t="s">
        <v>185</v>
      </c>
      <c r="D102" s="194"/>
      <c r="E102" s="226" t="s">
        <v>3</v>
      </c>
      <c r="F102" s="227"/>
      <c r="G102" s="309" t="s">
        <v>186</v>
      </c>
      <c r="H102" s="287">
        <f>SUM(H103:H103)</f>
        <v>0</v>
      </c>
      <c r="I102" s="287">
        <f>SUM(I103:I103)</f>
        <v>3000</v>
      </c>
      <c r="J102" s="287">
        <f>SUM(J103:J103)</f>
        <v>0</v>
      </c>
      <c r="K102" s="287">
        <f>SUM(K103:K103)</f>
        <v>3000</v>
      </c>
    </row>
    <row r="103" spans="1:11" s="169" customFormat="1" ht="12" customHeight="1" thickBot="1">
      <c r="A103" s="388"/>
      <c r="B103" s="326"/>
      <c r="C103" s="275"/>
      <c r="D103" s="70">
        <v>2212</v>
      </c>
      <c r="E103" s="241">
        <v>5901</v>
      </c>
      <c r="F103" s="202" t="s">
        <v>127</v>
      </c>
      <c r="G103" s="327" t="s">
        <v>168</v>
      </c>
      <c r="H103" s="3">
        <v>0</v>
      </c>
      <c r="I103" s="3">
        <v>3000</v>
      </c>
      <c r="J103" s="3"/>
      <c r="K103" s="353">
        <f>I103+J103</f>
        <v>3000</v>
      </c>
    </row>
  </sheetData>
  <sheetProtection/>
  <mergeCells count="13">
    <mergeCell ref="G5:G6"/>
    <mergeCell ref="H5:H6"/>
    <mergeCell ref="A7:A103"/>
    <mergeCell ref="A5:A6"/>
    <mergeCell ref="B5:B6"/>
    <mergeCell ref="C5:C6"/>
    <mergeCell ref="D5:D6"/>
    <mergeCell ref="A1:K1"/>
    <mergeCell ref="A3:K3"/>
    <mergeCell ref="I5:I6"/>
    <mergeCell ref="J5:K5"/>
    <mergeCell ref="E5:E6"/>
    <mergeCell ref="F5:F6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90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2014-05-13T06:27:53Z</cp:lastPrinted>
  <dcterms:created xsi:type="dcterms:W3CDTF">2006-09-25T08:49:57Z</dcterms:created>
  <dcterms:modified xsi:type="dcterms:W3CDTF">2014-05-13T09:34:42Z</dcterms:modified>
  <cp:category/>
  <cp:version/>
  <cp:contentType/>
  <cp:contentStatus/>
</cp:coreProperties>
</file>