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92306" sheetId="1" r:id="rId1"/>
  </sheets>
  <definedNames>
    <definedName name="_xlnm.Print_Titles" localSheetId="0">'92306'!$5:$6</definedName>
  </definedNames>
  <calcPr fullCalcOnLoad="1"/>
</workbook>
</file>

<file path=xl/sharedStrings.xml><?xml version="1.0" encoding="utf-8"?>
<sst xmlns="http://schemas.openxmlformats.org/spreadsheetml/2006/main" count="464" uniqueCount="169">
  <si>
    <t>x</t>
  </si>
  <si>
    <t>uk.</t>
  </si>
  <si>
    <t>SU</t>
  </si>
  <si>
    <t>č.a.</t>
  </si>
  <si>
    <t>§</t>
  </si>
  <si>
    <t>pol.</t>
  </si>
  <si>
    <t>změna</t>
  </si>
  <si>
    <t>správce rozpočtových výdajů = odbor dopravy</t>
  </si>
  <si>
    <t>tis.Kč</t>
  </si>
  <si>
    <t>ÚZ</t>
  </si>
  <si>
    <t>nákup materiálu</t>
  </si>
  <si>
    <t>pohoštění</t>
  </si>
  <si>
    <t>nákup ostatních služeb</t>
  </si>
  <si>
    <t>SR 2014</t>
  </si>
  <si>
    <t>UR I 2014</t>
  </si>
  <si>
    <t>UR II 2014</t>
  </si>
  <si>
    <t>06</t>
  </si>
  <si>
    <t>Rozpis výdajů kapitoly 923 - odbor dopravy</t>
  </si>
  <si>
    <t>92306 - Spolufinancování EU</t>
  </si>
  <si>
    <t>S P O L U F I N A N C O V Á N Í   E U</t>
  </si>
  <si>
    <t>běžné a kapitálové výdaje resortu celkem</t>
  </si>
  <si>
    <t>ROP</t>
  </si>
  <si>
    <t>0650420000</t>
  </si>
  <si>
    <t>ROP - III/28724 Malá Skála - Frýdštejn</t>
  </si>
  <si>
    <t>budovy, haly a stavby</t>
  </si>
  <si>
    <t>38185501</t>
  </si>
  <si>
    <t>38585505</t>
  </si>
  <si>
    <t>služby peněžních ústavů</t>
  </si>
  <si>
    <t>0650440000</t>
  </si>
  <si>
    <t>ROP - přeložka komunikace II/592 Chrastava - II.etapa</t>
  </si>
  <si>
    <t>vypořádání minulých let mezi RRRS a krajem</t>
  </si>
  <si>
    <t>0650441601</t>
  </si>
  <si>
    <t>00000000</t>
  </si>
  <si>
    <t>investiční transfery zřízeným příspěvkovým organizacím</t>
  </si>
  <si>
    <t>0650450000</t>
  </si>
  <si>
    <t>ROP - III/2921, 2922 vč. 2 mostů, Pelechov - Záhoří - Semily</t>
  </si>
  <si>
    <t>0650470000</t>
  </si>
  <si>
    <r>
      <t>ROP - III/2784 Liberec, přestavba křižovatky Č. mládeže - 2. etapa</t>
    </r>
  </si>
  <si>
    <t>0650340000</t>
  </si>
  <si>
    <t>ROP - III/29023 Tanvald - ul. Nemocniční a Pod Špičákem</t>
  </si>
  <si>
    <t>0650480000</t>
  </si>
  <si>
    <t>ROP - II/270 Luhov - Postřelná</t>
  </si>
  <si>
    <t>0650490000</t>
  </si>
  <si>
    <t>ROP - II/268 x II/270 Mimoň - OK nám. ČSLA</t>
  </si>
  <si>
    <t>úhrady sankcí jiným rozpočtům</t>
  </si>
  <si>
    <t>0650540000</t>
  </si>
  <si>
    <t>ROP - II/270 Mimoň-humanizace průtahu a OK Tyršovo náměstí</t>
  </si>
  <si>
    <t>0650580000</t>
  </si>
  <si>
    <t>ROP IV. výzva - silnice III/27017 Krompach - státní hranice</t>
  </si>
  <si>
    <t>0650610000</t>
  </si>
  <si>
    <t>ROP - KORID - modern. odbavovacího systému LK - spolufinancování LK</t>
  </si>
  <si>
    <t>neinvestiční transfery právnickým osobám</t>
  </si>
  <si>
    <t>investiční transfery právnickým osobám</t>
  </si>
  <si>
    <t>0650620000</t>
  </si>
  <si>
    <t>ROP - KORID - modern. odbavovacího systému LK - půjčka uznatelné výdaje</t>
  </si>
  <si>
    <t>neinvestiční půjč.prostř. právnickým osobám</t>
  </si>
  <si>
    <t>investiční půjč.prostř. právnickým osobám</t>
  </si>
  <si>
    <t>0650630000</t>
  </si>
  <si>
    <t>ROP - KORID - modern. odbavovacího systému LK - půjčka neuznatelné výdaje</t>
  </si>
  <si>
    <t>0650640000</t>
  </si>
  <si>
    <t>ROP 5 - Mosty na silnicích II. a III. tříd v okrese Jablonec nad Nisou</t>
  </si>
  <si>
    <t>0650650000</t>
  </si>
  <si>
    <t>ROP 5 - Mosty na silnicích II. tříd v okrese Semily</t>
  </si>
  <si>
    <t>0650660000</t>
  </si>
  <si>
    <t>ROP 5 - Přeložka komunikace II/592 Chrastava-III. etapa</t>
  </si>
  <si>
    <t>0650670000</t>
  </si>
  <si>
    <t>ROP 5 - Rekonstrukce silnice III/29024 Jablonec n.N. - ul.Želivského</t>
  </si>
  <si>
    <t>0650680000</t>
  </si>
  <si>
    <t>ROP 5 - Rekonstrukce silnice II/290 Desná-Černá Říčka</t>
  </si>
  <si>
    <t>0650690000</t>
  </si>
  <si>
    <t>ROP 5 - Rekonstrukce silnice III/29019 Horní Polubný - Kořenov</t>
  </si>
  <si>
    <t>0650700000</t>
  </si>
  <si>
    <t>OP doprava (2014 – 2015) - rekonstrukce silnic II. a III. třídy - PD</t>
  </si>
  <si>
    <t>nespecifikované rezervy</t>
  </si>
  <si>
    <t>0650720000</t>
  </si>
  <si>
    <t>OP ŽP - III/28315 Turnov - zajištění stability komunikace</t>
  </si>
  <si>
    <t>53100000</t>
  </si>
  <si>
    <t>53190877</t>
  </si>
  <si>
    <t>jiné investiční transfery zřízeným příspěvkovým organizacím</t>
  </si>
  <si>
    <t>53590877</t>
  </si>
  <si>
    <t>0659000000</t>
  </si>
  <si>
    <t>Vratky úroků RRRS z předfinancování 3. výzvy ROP</t>
  </si>
  <si>
    <t>ostatní neinvestiční výdaje jinde nezařazené</t>
  </si>
  <si>
    <t>OP PS pro cíl EÚS</t>
  </si>
  <si>
    <t>0650570000</t>
  </si>
  <si>
    <t>Cíl 3 - LUBAHN</t>
  </si>
  <si>
    <t>41100000</t>
  </si>
  <si>
    <t>41117007</t>
  </si>
  <si>
    <t>41500000</t>
  </si>
  <si>
    <t>cestovné</t>
  </si>
  <si>
    <t>0650710000</t>
  </si>
  <si>
    <t>IROP (2014 - 2020) - rekonstrukce silnic II. a III. třídy - PD</t>
  </si>
  <si>
    <t>0650740000</t>
  </si>
  <si>
    <t>0650731601</t>
  </si>
  <si>
    <t>OP EU - III/2719 Hrádek n. N. - Oldřichov na Hranicích - PD</t>
  </si>
  <si>
    <t>0650750000</t>
  </si>
  <si>
    <t>OP EU - III/27110 Oldřichov na Hranicích - PD</t>
  </si>
  <si>
    <t>0650760000</t>
  </si>
  <si>
    <t>OP EU - II/273 úsek hranice kraje - Okna - PD</t>
  </si>
  <si>
    <t>0650770000</t>
  </si>
  <si>
    <t>OP EU - II/263 Heřmanice - PD</t>
  </si>
  <si>
    <t>0650780000</t>
  </si>
  <si>
    <t>OP EU - II/282 Loktuše - Loučky - PD</t>
  </si>
  <si>
    <t>0650790000</t>
  </si>
  <si>
    <t>OP EU - II/286 Dolní Mísečky - PD</t>
  </si>
  <si>
    <t>0650800000</t>
  </si>
  <si>
    <t>OP EU - II/288 Podbozkov - Cimbál - PD</t>
  </si>
  <si>
    <t>0650810000</t>
  </si>
  <si>
    <t>0650820000</t>
  </si>
  <si>
    <t>OP EU - III/29011 Ludvíkov - nové Město p. Smrkem - PD</t>
  </si>
  <si>
    <t>OP EU - III/29013 a III/29015 Raspenava - Hajniště - PD</t>
  </si>
  <si>
    <t>0650830000</t>
  </si>
  <si>
    <t>OP EU - III/03520 Dlouhý Most - Javorník - PD</t>
  </si>
  <si>
    <t>0650840000</t>
  </si>
  <si>
    <t>OP EU - II/270 Doksy - Mimoň - PD</t>
  </si>
  <si>
    <t>0650850000</t>
  </si>
  <si>
    <t>0650860000</t>
  </si>
  <si>
    <t>OP EU - III/26318 od I/13 - Polevsko - PD</t>
  </si>
  <si>
    <t>OP EU - III/26317 Prysk - křižovatka s III/26318 - PD</t>
  </si>
  <si>
    <t>0650870000</t>
  </si>
  <si>
    <t>0650880000</t>
  </si>
  <si>
    <t>0650890000</t>
  </si>
  <si>
    <t>0650900000</t>
  </si>
  <si>
    <t>0650910000</t>
  </si>
  <si>
    <t>0650920000</t>
  </si>
  <si>
    <t>OP EU - III/27019, úsek od křiž. s III/27014 po křiž. s II/270 - PD</t>
  </si>
  <si>
    <t>OP EU - III/27019, úsek od křiž. s I/13 po křiž. s III/27014 - PD</t>
  </si>
  <si>
    <t>OP EU - II/270 úsek od mostu 270-014 po křiž. s III/27019 - PD</t>
  </si>
  <si>
    <t>OP EU - II/270 úsek od úrov. přejezdu po křiž. s I/13 - PD</t>
  </si>
  <si>
    <t>OP EU - II/270 úsek od křiž. s III/27019 po úrov. přejezd - PD</t>
  </si>
  <si>
    <t>OP EU - III/27015 Jablonné v Podještědí - PD</t>
  </si>
  <si>
    <t>0650930000</t>
  </si>
  <si>
    <t>OP EU - III/28721 Malá Skála - Sněhov - PD</t>
  </si>
  <si>
    <t>0650940000</t>
  </si>
  <si>
    <t>0650950000</t>
  </si>
  <si>
    <t>0650960000</t>
  </si>
  <si>
    <t>OP EU - III/28115 Troskovice (Krčák, Vidlák) - PD</t>
  </si>
  <si>
    <t>OP EU - III/28116 Borek - Troskovice - PD</t>
  </si>
  <si>
    <t>OP EU - III/28115 hranice LB kraje - Troskovice - PD</t>
  </si>
  <si>
    <t>0650970000</t>
  </si>
  <si>
    <t>0650980000</t>
  </si>
  <si>
    <t>OP EU - III/2892 Semily - Bítouchov - PD</t>
  </si>
  <si>
    <t>OP EU - III/2923 Chuchelna - PD</t>
  </si>
  <si>
    <t>0650990000</t>
  </si>
  <si>
    <t>0651000000</t>
  </si>
  <si>
    <t>0651010000</t>
  </si>
  <si>
    <t>OP EU - III/29022 Josefův Důl - PD</t>
  </si>
  <si>
    <t>OP EU - III/29022 Bedřichov - Hrabětice - PD</t>
  </si>
  <si>
    <t>OP EU - III/29022 Hrabětice - Josefův Důl - PD</t>
  </si>
  <si>
    <t>0651020000</t>
  </si>
  <si>
    <t>0651030000</t>
  </si>
  <si>
    <t>OP EU - III/28611 Ploužnice – Žďár u Kumburku - PD</t>
  </si>
  <si>
    <t>OP EU - III/28043 Lomnice nad Popelkou - Rváčov - Bítouchov - PD</t>
  </si>
  <si>
    <t>0650030000</t>
  </si>
  <si>
    <t xml:space="preserve">ROP - III/592 Chrastava-přeložka z centra </t>
  </si>
  <si>
    <t>Cíl 3 – ČR-PL (2014 – 2020) - rekonstrukce silnic II. a III. třídy</t>
  </si>
  <si>
    <t>0651040000</t>
  </si>
  <si>
    <t>Cíl 3 – Od zámku Frýdlant k zámku Czocha – PD</t>
  </si>
  <si>
    <t>41117883</t>
  </si>
  <si>
    <t>41595823</t>
  </si>
  <si>
    <t>0651050000</t>
  </si>
  <si>
    <t>0651060000</t>
  </si>
  <si>
    <t>0651070000</t>
  </si>
  <si>
    <t>0651080000</t>
  </si>
  <si>
    <t>OP EU - III/28743, III/28744 a III/28745 Zásada - Držkov - PD</t>
  </si>
  <si>
    <t>OP EU - III/25935 hranice kraje LB - hranice kraje SČ - PD</t>
  </si>
  <si>
    <t>OP EU - Projektový manažer (supervize) při přípravě PD - Východ</t>
  </si>
  <si>
    <t>OP EU - Projektový manažer (supervize) při přípravě PD - Západ</t>
  </si>
  <si>
    <t>16.změna-RO č. 176/14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</si>
</sst>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####"/>
    <numFmt numFmtId="176" formatCode="00000000"/>
    <numFmt numFmtId="177" formatCode="#,##0.000000"/>
    <numFmt numFmtId="178" formatCode="#,##0.0000000"/>
  </numFmts>
  <fonts count="3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color indexed="8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/>
      <bottom style="thin"/>
    </border>
    <border>
      <left style="thin"/>
      <right style="medium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06">
    <xf numFmtId="0" fontId="0" fillId="0" borderId="0" xfId="0" applyAlignment="1">
      <alignment/>
    </xf>
    <xf numFmtId="4" fontId="4" fillId="0" borderId="10" xfId="51" applyNumberFormat="1" applyFont="1" applyFill="1" applyBorder="1" applyAlignment="1">
      <alignment vertical="center"/>
      <protection/>
    </xf>
    <xf numFmtId="4" fontId="1" fillId="0" borderId="11" xfId="51" applyNumberFormat="1" applyFont="1" applyFill="1" applyBorder="1" applyAlignment="1">
      <alignment vertical="center"/>
      <protection/>
    </xf>
    <xf numFmtId="4" fontId="1" fillId="0" borderId="12" xfId="51" applyNumberFormat="1" applyFont="1" applyFill="1" applyBorder="1" applyAlignment="1">
      <alignment vertical="center"/>
      <protection/>
    </xf>
    <xf numFmtId="4" fontId="1" fillId="0" borderId="13" xfId="51" applyNumberFormat="1" applyFont="1" applyFill="1" applyBorder="1" applyAlignment="1">
      <alignment vertical="center"/>
      <protection/>
    </xf>
    <xf numFmtId="4" fontId="1" fillId="0" borderId="14" xfId="51" applyNumberFormat="1" applyFont="1" applyFill="1" applyBorder="1" applyAlignment="1">
      <alignment vertical="center"/>
      <protection/>
    </xf>
    <xf numFmtId="0" fontId="1" fillId="0" borderId="15" xfId="51" applyFont="1" applyFill="1" applyBorder="1" applyAlignment="1">
      <alignment horizontal="center" vertical="center"/>
      <protection/>
    </xf>
    <xf numFmtId="0" fontId="1" fillId="0" borderId="16" xfId="51" applyFont="1" applyFill="1" applyBorder="1" applyAlignment="1">
      <alignment horizontal="center" vertical="center"/>
      <protection/>
    </xf>
    <xf numFmtId="49" fontId="1" fillId="0" borderId="15" xfId="51" applyNumberFormat="1" applyFont="1" applyFill="1" applyBorder="1" applyAlignment="1">
      <alignment horizontal="center" vertical="center"/>
      <protection/>
    </xf>
    <xf numFmtId="4" fontId="1" fillId="0" borderId="17" xfId="51" applyNumberFormat="1" applyFont="1" applyFill="1" applyBorder="1" applyAlignment="1">
      <alignment vertical="center"/>
      <protection/>
    </xf>
    <xf numFmtId="4" fontId="1" fillId="0" borderId="18" xfId="51" applyNumberFormat="1" applyFont="1" applyFill="1" applyBorder="1" applyAlignment="1">
      <alignment vertical="center"/>
      <protection/>
    </xf>
    <xf numFmtId="0" fontId="1" fillId="0" borderId="19" xfId="51" applyFont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1" fillId="0" borderId="21" xfId="51" applyFont="1" applyBorder="1" applyAlignment="1">
      <alignment horizontal="center" vertical="center"/>
      <protection/>
    </xf>
    <xf numFmtId="0" fontId="1" fillId="0" borderId="22" xfId="51" applyFont="1" applyBorder="1" applyAlignment="1">
      <alignment vertical="center"/>
      <protection/>
    </xf>
    <xf numFmtId="0" fontId="1" fillId="0" borderId="22" xfId="51" applyFont="1" applyBorder="1" applyAlignment="1">
      <alignment horizontal="center" vertical="center"/>
      <protection/>
    </xf>
    <xf numFmtId="4" fontId="1" fillId="0" borderId="23" xfId="51" applyNumberFormat="1" applyFont="1" applyFill="1" applyBorder="1" applyAlignment="1">
      <alignment vertical="center"/>
      <protection/>
    </xf>
    <xf numFmtId="0" fontId="1" fillId="0" borderId="24" xfId="5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1" fillId="0" borderId="16" xfId="51" applyFont="1" applyBorder="1" applyAlignment="1">
      <alignment horizontal="center" vertical="center"/>
      <protection/>
    </xf>
    <xf numFmtId="0" fontId="1" fillId="0" borderId="25" xfId="51" applyFont="1" applyBorder="1" applyAlignment="1">
      <alignment horizontal="center" vertical="center"/>
      <protection/>
    </xf>
    <xf numFmtId="0" fontId="27" fillId="0" borderId="26" xfId="51" applyFont="1" applyBorder="1" applyAlignment="1">
      <alignment horizontal="center" vertical="center"/>
      <protection/>
    </xf>
    <xf numFmtId="49" fontId="27" fillId="0" borderId="27" xfId="51" applyNumberFormat="1" applyFont="1" applyBorder="1" applyAlignment="1">
      <alignment horizontal="center" vertical="center"/>
      <protection/>
    </xf>
    <xf numFmtId="0" fontId="27" fillId="0" borderId="27" xfId="51" applyFont="1" applyBorder="1" applyAlignment="1">
      <alignment horizontal="center" vertical="center"/>
      <protection/>
    </xf>
    <xf numFmtId="4" fontId="27" fillId="0" borderId="28" xfId="51" applyNumberFormat="1" applyFont="1" applyFill="1" applyBorder="1" applyAlignment="1">
      <alignment vertical="center"/>
      <protection/>
    </xf>
    <xf numFmtId="4" fontId="27" fillId="0" borderId="10" xfId="51" applyNumberFormat="1" applyFont="1" applyFill="1" applyBorder="1" applyAlignment="1">
      <alignment vertical="center"/>
      <protection/>
    </xf>
    <xf numFmtId="0" fontId="26" fillId="0" borderId="29" xfId="51" applyFont="1" applyFill="1" applyBorder="1" applyAlignment="1">
      <alignment horizontal="center" vertical="center"/>
      <protection/>
    </xf>
    <xf numFmtId="49" fontId="26" fillId="0" borderId="29" xfId="51" applyNumberFormat="1" applyFont="1" applyFill="1" applyBorder="1" applyAlignment="1">
      <alignment horizontal="center" vertical="center"/>
      <protection/>
    </xf>
    <xf numFmtId="4" fontId="26" fillId="0" borderId="30" xfId="51" applyNumberFormat="1" applyFont="1" applyFill="1" applyBorder="1" applyAlignment="1">
      <alignment vertical="center"/>
      <protection/>
    </xf>
    <xf numFmtId="0" fontId="1" fillId="0" borderId="31" xfId="51" applyFont="1" applyFill="1" applyBorder="1" applyAlignment="1">
      <alignment horizontal="center" vertical="center"/>
      <protection/>
    </xf>
    <xf numFmtId="49" fontId="1" fillId="0" borderId="32" xfId="51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vertical="center"/>
      <protection/>
    </xf>
    <xf numFmtId="49" fontId="31" fillId="0" borderId="0" xfId="50" applyNumberFormat="1" applyFont="1" applyBorder="1" applyAlignment="1">
      <alignment vertical="center" textRotation="90"/>
      <protection/>
    </xf>
    <xf numFmtId="0" fontId="1" fillId="0" borderId="0" xfId="53" applyFont="1" applyFill="1" applyBorder="1" applyAlignment="1">
      <alignment horizontal="center" vertical="center"/>
      <protection/>
    </xf>
    <xf numFmtId="49" fontId="1" fillId="0" borderId="0" xfId="53" applyNumberFormat="1" applyFont="1" applyFill="1" applyBorder="1" applyAlignment="1">
      <alignment horizontal="center" vertical="center"/>
      <protection/>
    </xf>
    <xf numFmtId="176" fontId="1" fillId="0" borderId="0" xfId="53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left" vertical="center"/>
      <protection/>
    </xf>
    <xf numFmtId="4" fontId="1" fillId="0" borderId="0" xfId="53" applyNumberFormat="1" applyFont="1" applyFill="1" applyBorder="1" applyAlignment="1">
      <alignment vertical="center"/>
      <protection/>
    </xf>
    <xf numFmtId="0" fontId="5" fillId="0" borderId="0" xfId="53" applyFont="1" applyBorder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0" fillId="0" borderId="0" xfId="53" applyAlignment="1">
      <alignment vertical="center"/>
      <protection/>
    </xf>
    <xf numFmtId="0" fontId="4" fillId="0" borderId="33" xfId="0" applyFont="1" applyBorder="1" applyAlignment="1">
      <alignment horizontal="center" vertical="center"/>
    </xf>
    <xf numFmtId="0" fontId="4" fillId="0" borderId="10" xfId="53" applyFont="1" applyBorder="1" applyAlignment="1">
      <alignment horizontal="center" vertical="center"/>
      <protection/>
    </xf>
    <xf numFmtId="0" fontId="4" fillId="0" borderId="26" xfId="51" applyFont="1" applyBorder="1" applyAlignment="1">
      <alignment horizontal="center" vertical="center"/>
      <protection/>
    </xf>
    <xf numFmtId="0" fontId="4" fillId="0" borderId="27" xfId="51" applyFont="1" applyBorder="1" applyAlignment="1">
      <alignment horizontal="center" vertical="center"/>
      <protection/>
    </xf>
    <xf numFmtId="49" fontId="4" fillId="0" borderId="34" xfId="51" applyNumberFormat="1" applyFont="1" applyBorder="1" applyAlignment="1">
      <alignment horizontal="center" vertical="center"/>
      <protection/>
    </xf>
    <xf numFmtId="0" fontId="4" fillId="0" borderId="35" xfId="51" applyFont="1" applyBorder="1" applyAlignment="1">
      <alignment horizontal="center" vertical="center"/>
      <protection/>
    </xf>
    <xf numFmtId="0" fontId="27" fillId="0" borderId="27" xfId="51" applyFont="1" applyBorder="1" applyAlignment="1">
      <alignment horizontal="center" vertical="center"/>
      <protection/>
    </xf>
    <xf numFmtId="49" fontId="27" fillId="0" borderId="34" xfId="51" applyNumberFormat="1" applyFont="1" applyBorder="1" applyAlignment="1">
      <alignment horizontal="center" vertical="center"/>
      <protection/>
    </xf>
    <xf numFmtId="0" fontId="32" fillId="0" borderId="35" xfId="48" applyFont="1" applyBorder="1" applyAlignment="1">
      <alignment vertical="center"/>
      <protection/>
    </xf>
    <xf numFmtId="0" fontId="26" fillId="0" borderId="36" xfId="51" applyFont="1" applyFill="1" applyBorder="1" applyAlignment="1">
      <alignment horizontal="center" vertical="center"/>
      <protection/>
    </xf>
    <xf numFmtId="0" fontId="26" fillId="0" borderId="29" xfId="51" applyFont="1" applyFill="1" applyBorder="1" applyAlignment="1">
      <alignment horizontal="center" vertical="center"/>
      <protection/>
    </xf>
    <xf numFmtId="49" fontId="26" fillId="0" borderId="37" xfId="51" applyNumberFormat="1" applyFont="1" applyFill="1" applyBorder="1" applyAlignment="1">
      <alignment horizontal="center" vertical="center"/>
      <protection/>
    </xf>
    <xf numFmtId="0" fontId="28" fillId="0" borderId="38" xfId="48" applyFont="1" applyFill="1" applyBorder="1" applyAlignment="1">
      <alignment vertical="center"/>
      <protection/>
    </xf>
    <xf numFmtId="4" fontId="26" fillId="0" borderId="39" xfId="51" applyNumberFormat="1" applyFont="1" applyFill="1" applyBorder="1" applyAlignment="1">
      <alignment vertical="center"/>
      <protection/>
    </xf>
    <xf numFmtId="0" fontId="27" fillId="0" borderId="40" xfId="51" applyFont="1" applyFill="1" applyBorder="1" applyAlignment="1">
      <alignment horizontal="center" vertical="center"/>
      <protection/>
    </xf>
    <xf numFmtId="49" fontId="5" fillId="0" borderId="20" xfId="51" applyNumberFormat="1" applyFont="1" applyFill="1" applyBorder="1" applyAlignment="1">
      <alignment horizontal="center" vertical="center"/>
      <protection/>
    </xf>
    <xf numFmtId="0" fontId="1" fillId="0" borderId="21" xfId="51" applyFont="1" applyFill="1" applyBorder="1" applyAlignment="1">
      <alignment horizontal="center" vertical="center"/>
      <protection/>
    </xf>
    <xf numFmtId="0" fontId="1" fillId="0" borderId="21" xfId="51" applyFont="1" applyFill="1" applyBorder="1" applyAlignment="1">
      <alignment horizontal="center" vertical="center"/>
      <protection/>
    </xf>
    <xf numFmtId="49" fontId="1" fillId="0" borderId="21" xfId="51" applyNumberFormat="1" applyFont="1" applyFill="1" applyBorder="1" applyAlignment="1">
      <alignment horizontal="center" vertical="center"/>
      <protection/>
    </xf>
    <xf numFmtId="0" fontId="1" fillId="0" borderId="21" xfId="51" applyFont="1" applyFill="1" applyBorder="1" applyAlignment="1">
      <alignment horizontal="left" vertical="center" wrapText="1"/>
      <protection/>
    </xf>
    <xf numFmtId="4" fontId="33" fillId="24" borderId="22" xfId="51" applyNumberFormat="1" applyFont="1" applyFill="1" applyBorder="1" applyAlignment="1">
      <alignment vertical="center"/>
      <protection/>
    </xf>
    <xf numFmtId="4" fontId="33" fillId="24" borderId="13" xfId="51" applyNumberFormat="1" applyFont="1" applyFill="1" applyBorder="1" applyAlignment="1">
      <alignment vertical="center"/>
      <protection/>
    </xf>
    <xf numFmtId="4" fontId="1" fillId="0" borderId="13" xfId="53" applyNumberFormat="1" applyFont="1" applyFill="1" applyBorder="1" applyAlignment="1">
      <alignment vertical="center"/>
      <protection/>
    </xf>
    <xf numFmtId="0" fontId="1" fillId="0" borderId="19" xfId="51" applyFont="1" applyFill="1" applyBorder="1" applyAlignment="1">
      <alignment horizontal="center" vertical="center"/>
      <protection/>
    </xf>
    <xf numFmtId="49" fontId="1" fillId="0" borderId="22" xfId="51" applyNumberFormat="1" applyFont="1" applyFill="1" applyBorder="1" applyAlignment="1">
      <alignment horizontal="center" vertical="center"/>
      <protection/>
    </xf>
    <xf numFmtId="0" fontId="1" fillId="0" borderId="15" xfId="51" applyFont="1" applyFill="1" applyBorder="1" applyAlignment="1">
      <alignment horizontal="center" vertical="center"/>
      <protection/>
    </xf>
    <xf numFmtId="0" fontId="29" fillId="0" borderId="41" xfId="48" applyFont="1" applyFill="1" applyBorder="1" applyAlignment="1">
      <alignment vertical="center" wrapText="1"/>
      <protection/>
    </xf>
    <xf numFmtId="0" fontId="1" fillId="0" borderId="42" xfId="51" applyFont="1" applyFill="1" applyBorder="1" applyAlignment="1">
      <alignment horizontal="center" vertical="center"/>
      <protection/>
    </xf>
    <xf numFmtId="49" fontId="5" fillId="0" borderId="21" xfId="51" applyNumberFormat="1" applyFont="1" applyFill="1" applyBorder="1" applyAlignment="1">
      <alignment horizontal="center" vertical="center"/>
      <protection/>
    </xf>
    <xf numFmtId="0" fontId="29" fillId="0" borderId="43" xfId="48" applyFont="1" applyFill="1" applyBorder="1" applyAlignment="1">
      <alignment vertical="center" wrapText="1"/>
      <protection/>
    </xf>
    <xf numFmtId="4" fontId="33" fillId="0" borderId="23" xfId="51" applyNumberFormat="1" applyFont="1" applyFill="1" applyBorder="1" applyAlignment="1">
      <alignment vertical="center"/>
      <protection/>
    </xf>
    <xf numFmtId="4" fontId="33" fillId="0" borderId="13" xfId="51" applyNumberFormat="1" applyFont="1" applyFill="1" applyBorder="1" applyAlignment="1">
      <alignment vertical="center"/>
      <protection/>
    </xf>
    <xf numFmtId="49" fontId="1" fillId="0" borderId="21" xfId="51" applyNumberFormat="1" applyFont="1" applyFill="1" applyBorder="1" applyAlignment="1">
      <alignment horizontal="center" vertical="center"/>
      <protection/>
    </xf>
    <xf numFmtId="0" fontId="1" fillId="0" borderId="22" xfId="51" applyFont="1" applyFill="1" applyBorder="1" applyAlignment="1">
      <alignment horizontal="center" vertical="center"/>
      <protection/>
    </xf>
    <xf numFmtId="49" fontId="1" fillId="0" borderId="22" xfId="51" applyNumberFormat="1" applyFont="1" applyFill="1" applyBorder="1" applyAlignment="1">
      <alignment horizontal="center" vertical="center"/>
      <protection/>
    </xf>
    <xf numFmtId="4" fontId="33" fillId="0" borderId="13" xfId="52" applyNumberFormat="1" applyFont="1" applyFill="1" applyBorder="1" applyAlignment="1">
      <alignment vertical="center"/>
      <protection/>
    </xf>
    <xf numFmtId="0" fontId="1" fillId="0" borderId="25" xfId="51" applyFont="1" applyFill="1" applyBorder="1" applyAlignment="1">
      <alignment horizontal="center" vertical="center"/>
      <protection/>
    </xf>
    <xf numFmtId="49" fontId="26" fillId="0" borderId="31" xfId="51" applyNumberFormat="1" applyFont="1" applyFill="1" applyBorder="1" applyAlignment="1">
      <alignment horizontal="center" vertical="center"/>
      <protection/>
    </xf>
    <xf numFmtId="0" fontId="1" fillId="0" borderId="31" xfId="51" applyFont="1" applyFill="1" applyBorder="1" applyAlignment="1">
      <alignment horizontal="center" vertical="center"/>
      <protection/>
    </xf>
    <xf numFmtId="49" fontId="1" fillId="0" borderId="44" xfId="51" applyNumberFormat="1" applyFont="1" applyFill="1" applyBorder="1" applyAlignment="1">
      <alignment horizontal="center" vertical="center"/>
      <protection/>
    </xf>
    <xf numFmtId="0" fontId="29" fillId="0" borderId="45" xfId="48" applyFont="1" applyFill="1" applyBorder="1" applyAlignment="1">
      <alignment vertical="center"/>
      <protection/>
    </xf>
    <xf numFmtId="4" fontId="1" fillId="0" borderId="33" xfId="51" applyNumberFormat="1" applyFont="1" applyFill="1" applyBorder="1" applyAlignment="1">
      <alignment vertical="center"/>
      <protection/>
    </xf>
    <xf numFmtId="4" fontId="1" fillId="0" borderId="46" xfId="51" applyNumberFormat="1" applyFont="1" applyFill="1" applyBorder="1" applyAlignment="1">
      <alignment vertical="center"/>
      <protection/>
    </xf>
    <xf numFmtId="4" fontId="1" fillId="0" borderId="14" xfId="53" applyNumberFormat="1" applyFont="1" applyFill="1" applyBorder="1" applyAlignment="1">
      <alignment vertical="center"/>
      <protection/>
    </xf>
    <xf numFmtId="0" fontId="1" fillId="0" borderId="47" xfId="51" applyFont="1" applyFill="1" applyBorder="1" applyAlignment="1">
      <alignment horizontal="center" vertical="center"/>
      <protection/>
    </xf>
    <xf numFmtId="49" fontId="1" fillId="0" borderId="20" xfId="51" applyNumberFormat="1" applyFont="1" applyFill="1" applyBorder="1" applyAlignment="1">
      <alignment horizontal="center" vertical="center"/>
      <protection/>
    </xf>
    <xf numFmtId="0" fontId="1" fillId="0" borderId="20" xfId="51" applyFont="1" applyFill="1" applyBorder="1" applyAlignment="1">
      <alignment horizontal="center" vertical="center"/>
      <protection/>
    </xf>
    <xf numFmtId="0" fontId="1" fillId="0" borderId="24" xfId="51" applyFont="1" applyFill="1" applyBorder="1" applyAlignment="1">
      <alignment horizontal="center" vertical="center"/>
      <protection/>
    </xf>
    <xf numFmtId="49" fontId="1" fillId="0" borderId="24" xfId="51" applyNumberFormat="1" applyFont="1" applyFill="1" applyBorder="1" applyAlignment="1">
      <alignment horizontal="center" vertical="center"/>
      <protection/>
    </xf>
    <xf numFmtId="0" fontId="29" fillId="0" borderId="48" xfId="48" applyFont="1" applyFill="1" applyBorder="1" applyAlignment="1">
      <alignment vertical="center" wrapText="1"/>
      <protection/>
    </xf>
    <xf numFmtId="4" fontId="33" fillId="0" borderId="14" xfId="52" applyNumberFormat="1" applyFont="1" applyFill="1" applyBorder="1" applyAlignment="1">
      <alignment vertical="center"/>
      <protection/>
    </xf>
    <xf numFmtId="4" fontId="1" fillId="24" borderId="22" xfId="51" applyNumberFormat="1" applyFont="1" applyFill="1" applyBorder="1" applyAlignment="1">
      <alignment vertical="center"/>
      <protection/>
    </xf>
    <xf numFmtId="4" fontId="1" fillId="24" borderId="13" xfId="51" applyNumberFormat="1" applyFont="1" applyFill="1" applyBorder="1" applyAlignment="1">
      <alignment vertical="center"/>
      <protection/>
    </xf>
    <xf numFmtId="0" fontId="1" fillId="0" borderId="20" xfId="51" applyFont="1" applyFill="1" applyBorder="1" applyAlignment="1">
      <alignment horizontal="center" vertical="center"/>
      <protection/>
    </xf>
    <xf numFmtId="49" fontId="1" fillId="0" borderId="20" xfId="51" applyNumberFormat="1" applyFont="1" applyFill="1" applyBorder="1" applyAlignment="1">
      <alignment horizontal="center" vertical="center"/>
      <protection/>
    </xf>
    <xf numFmtId="4" fontId="33" fillId="24" borderId="23" xfId="51" applyNumberFormat="1" applyFont="1" applyFill="1" applyBorder="1" applyAlignment="1">
      <alignment vertical="center"/>
      <protection/>
    </xf>
    <xf numFmtId="4" fontId="33" fillId="0" borderId="11" xfId="52" applyNumberFormat="1" applyFont="1" applyFill="1" applyBorder="1" applyAlignment="1">
      <alignment vertical="center"/>
      <protection/>
    </xf>
    <xf numFmtId="0" fontId="26" fillId="0" borderId="49" xfId="51" applyFont="1" applyFill="1" applyBorder="1" applyAlignment="1">
      <alignment horizontal="center" vertical="center"/>
      <protection/>
    </xf>
    <xf numFmtId="0" fontId="1" fillId="0" borderId="50" xfId="51" applyFont="1" applyFill="1" applyBorder="1" applyAlignment="1">
      <alignment horizontal="center" vertical="center"/>
      <protection/>
    </xf>
    <xf numFmtId="49" fontId="5" fillId="0" borderId="31" xfId="51" applyNumberFormat="1" applyFont="1" applyFill="1" applyBorder="1" applyAlignment="1">
      <alignment horizontal="center" vertical="center"/>
      <protection/>
    </xf>
    <xf numFmtId="0" fontId="1" fillId="0" borderId="44" xfId="51" applyFont="1" applyFill="1" applyBorder="1" applyAlignment="1">
      <alignment horizontal="center" vertical="center"/>
      <protection/>
    </xf>
    <xf numFmtId="0" fontId="29" fillId="0" borderId="45" xfId="48" applyFont="1" applyFill="1" applyBorder="1" applyAlignment="1">
      <alignment vertical="center" wrapText="1"/>
      <protection/>
    </xf>
    <xf numFmtId="4" fontId="33" fillId="0" borderId="11" xfId="51" applyNumberFormat="1" applyFont="1" applyFill="1" applyBorder="1" applyAlignment="1">
      <alignment vertical="center"/>
      <protection/>
    </xf>
    <xf numFmtId="4" fontId="1" fillId="0" borderId="11" xfId="53" applyNumberFormat="1" applyFont="1" applyFill="1" applyBorder="1" applyAlignment="1">
      <alignment vertical="center"/>
      <protection/>
    </xf>
    <xf numFmtId="0" fontId="26" fillId="0" borderId="19" xfId="51" applyFont="1" applyFill="1" applyBorder="1" applyAlignment="1">
      <alignment horizontal="center" vertical="center"/>
      <protection/>
    </xf>
    <xf numFmtId="49" fontId="26" fillId="0" borderId="20" xfId="51" applyNumberFormat="1" applyFont="1" applyFill="1" applyBorder="1" applyAlignment="1">
      <alignment horizontal="center" vertical="center"/>
      <protection/>
    </xf>
    <xf numFmtId="0" fontId="26" fillId="0" borderId="20" xfId="51" applyFont="1" applyFill="1" applyBorder="1" applyAlignment="1">
      <alignment horizontal="center" vertical="center"/>
      <protection/>
    </xf>
    <xf numFmtId="0" fontId="26" fillId="0" borderId="20" xfId="51" applyFont="1" applyFill="1" applyBorder="1" applyAlignment="1">
      <alignment horizontal="center" vertical="center"/>
      <protection/>
    </xf>
    <xf numFmtId="49" fontId="26" fillId="0" borderId="24" xfId="51" applyNumberFormat="1" applyFont="1" applyFill="1" applyBorder="1" applyAlignment="1">
      <alignment horizontal="center" vertical="center"/>
      <protection/>
    </xf>
    <xf numFmtId="0" fontId="28" fillId="0" borderId="48" xfId="48" applyFont="1" applyFill="1" applyBorder="1" applyAlignment="1">
      <alignment vertical="center"/>
      <protection/>
    </xf>
    <xf numFmtId="4" fontId="26" fillId="0" borderId="46" xfId="51" applyNumberFormat="1" applyFont="1" applyFill="1" applyBorder="1" applyAlignment="1">
      <alignment vertical="center"/>
      <protection/>
    </xf>
    <xf numFmtId="4" fontId="26" fillId="0" borderId="14" xfId="51" applyNumberFormat="1" applyFont="1" applyFill="1" applyBorder="1" applyAlignment="1">
      <alignment vertical="center"/>
      <protection/>
    </xf>
    <xf numFmtId="49" fontId="1" fillId="0" borderId="24" xfId="53" applyNumberFormat="1" applyFont="1" applyFill="1" applyBorder="1" applyAlignment="1">
      <alignment horizontal="center" vertical="center"/>
      <protection/>
    </xf>
    <xf numFmtId="49" fontId="1" fillId="0" borderId="24" xfId="51" applyNumberFormat="1" applyFont="1" applyFill="1" applyBorder="1" applyAlignment="1">
      <alignment horizontal="center" vertical="center"/>
      <protection/>
    </xf>
    <xf numFmtId="0" fontId="29" fillId="0" borderId="24" xfId="48" applyFont="1" applyFill="1" applyBorder="1" applyAlignment="1">
      <alignment vertical="center" wrapText="1"/>
      <protection/>
    </xf>
    <xf numFmtId="0" fontId="28" fillId="0" borderId="38" xfId="48" applyFont="1" applyFill="1" applyBorder="1" applyAlignment="1">
      <alignment vertical="center" wrapText="1"/>
      <protection/>
    </xf>
    <xf numFmtId="171" fontId="33" fillId="24" borderId="13" xfId="51" applyNumberFormat="1" applyFont="1" applyFill="1" applyBorder="1" applyAlignment="1">
      <alignment vertical="center"/>
      <protection/>
    </xf>
    <xf numFmtId="0" fontId="27" fillId="0" borderId="42" xfId="51" applyFont="1" applyFill="1" applyBorder="1" applyAlignment="1">
      <alignment horizontal="center" vertical="center"/>
      <protection/>
    </xf>
    <xf numFmtId="4" fontId="33" fillId="0" borderId="14" xfId="51" applyNumberFormat="1" applyFont="1" applyFill="1" applyBorder="1" applyAlignment="1">
      <alignment vertical="center"/>
      <protection/>
    </xf>
    <xf numFmtId="0" fontId="1" fillId="0" borderId="51" xfId="51" applyFont="1" applyFill="1" applyBorder="1" applyAlignment="1">
      <alignment horizontal="center" vertical="center"/>
      <protection/>
    </xf>
    <xf numFmtId="0" fontId="1" fillId="0" borderId="50" xfId="51" applyFont="1" applyBorder="1" applyAlignment="1">
      <alignment horizontal="center" vertical="center"/>
      <protection/>
    </xf>
    <xf numFmtId="0" fontId="1" fillId="0" borderId="52" xfId="51" applyFont="1" applyFill="1" applyBorder="1" applyAlignment="1">
      <alignment horizontal="center" vertical="center"/>
      <protection/>
    </xf>
    <xf numFmtId="49" fontId="5" fillId="0" borderId="53" xfId="51" applyNumberFormat="1" applyFont="1" applyFill="1" applyBorder="1" applyAlignment="1">
      <alignment horizontal="center" vertical="center"/>
      <protection/>
    </xf>
    <xf numFmtId="0" fontId="1" fillId="0" borderId="54" xfId="51" applyFont="1" applyFill="1" applyBorder="1" applyAlignment="1">
      <alignment horizontal="center" vertical="center"/>
      <protection/>
    </xf>
    <xf numFmtId="49" fontId="1" fillId="0" borderId="54" xfId="51" applyNumberFormat="1" applyFont="1" applyFill="1" applyBorder="1" applyAlignment="1">
      <alignment horizontal="center" vertical="center"/>
      <protection/>
    </xf>
    <xf numFmtId="0" fontId="1" fillId="0" borderId="54" xfId="51" applyFont="1" applyFill="1" applyBorder="1" applyAlignment="1">
      <alignment horizontal="left" vertical="center" wrapText="1"/>
      <protection/>
    </xf>
    <xf numFmtId="4" fontId="33" fillId="24" borderId="55" xfId="51" applyNumberFormat="1" applyFont="1" applyFill="1" applyBorder="1" applyAlignment="1">
      <alignment vertical="center"/>
      <protection/>
    </xf>
    <xf numFmtId="49" fontId="1" fillId="0" borderId="21" xfId="53" applyNumberFormat="1" applyFont="1" applyFill="1" applyBorder="1" applyAlignment="1">
      <alignment horizontal="center" vertical="center"/>
      <protection/>
    </xf>
    <xf numFmtId="49" fontId="5" fillId="0" borderId="15" xfId="51" applyNumberFormat="1" applyFont="1" applyFill="1" applyBorder="1" applyAlignment="1">
      <alignment horizontal="center" vertical="center"/>
      <protection/>
    </xf>
    <xf numFmtId="49" fontId="1" fillId="0" borderId="15" xfId="53" applyNumberFormat="1" applyFont="1" applyFill="1" applyBorder="1" applyAlignment="1">
      <alignment horizontal="center" vertical="center"/>
      <protection/>
    </xf>
    <xf numFmtId="0" fontId="1" fillId="0" borderId="15" xfId="51" applyFont="1" applyFill="1" applyBorder="1" applyAlignment="1">
      <alignment horizontal="left" vertical="center" wrapText="1"/>
      <protection/>
    </xf>
    <xf numFmtId="4" fontId="33" fillId="24" borderId="11" xfId="51" applyNumberFormat="1" applyFont="1" applyFill="1" applyBorder="1" applyAlignment="1">
      <alignment vertical="center"/>
      <protection/>
    </xf>
    <xf numFmtId="0" fontId="26" fillId="0" borderId="49" xfId="51" applyFont="1" applyFill="1" applyBorder="1" applyAlignment="1">
      <alignment vertical="center"/>
      <protection/>
    </xf>
    <xf numFmtId="0" fontId="28" fillId="0" borderId="38" xfId="49" applyFont="1" applyFill="1" applyBorder="1" applyAlignment="1">
      <alignment vertical="center"/>
      <protection/>
    </xf>
    <xf numFmtId="0" fontId="1" fillId="0" borderId="42" xfId="51" applyFont="1" applyFill="1" applyBorder="1" applyAlignment="1">
      <alignment vertical="center"/>
      <protection/>
    </xf>
    <xf numFmtId="0" fontId="29" fillId="0" borderId="43" xfId="49" applyFont="1" applyFill="1" applyBorder="1" applyAlignment="1">
      <alignment vertical="center" wrapText="1"/>
      <protection/>
    </xf>
    <xf numFmtId="0" fontId="1" fillId="0" borderId="56" xfId="51" applyFont="1" applyFill="1" applyBorder="1" applyAlignment="1">
      <alignment horizontal="center" vertical="center"/>
      <protection/>
    </xf>
    <xf numFmtId="49" fontId="1" fillId="0" borderId="31" xfId="51" applyNumberFormat="1" applyFont="1" applyFill="1" applyBorder="1" applyAlignment="1">
      <alignment horizontal="center" vertical="center"/>
      <protection/>
    </xf>
    <xf numFmtId="49" fontId="1" fillId="0" borderId="44" xfId="51" applyNumberFormat="1" applyFont="1" applyFill="1" applyBorder="1" applyAlignment="1">
      <alignment horizontal="center" vertical="center"/>
      <protection/>
    </xf>
    <xf numFmtId="4" fontId="1" fillId="0" borderId="12" xfId="53" applyNumberFormat="1" applyFont="1" applyFill="1" applyBorder="1" applyAlignment="1">
      <alignment vertical="center"/>
      <protection/>
    </xf>
    <xf numFmtId="0" fontId="26" fillId="0" borderId="51" xfId="51" applyFont="1" applyFill="1" applyBorder="1" applyAlignment="1">
      <alignment vertical="center"/>
      <protection/>
    </xf>
    <xf numFmtId="0" fontId="28" fillId="0" borderId="48" xfId="49" applyFont="1" applyFill="1" applyBorder="1" applyAlignment="1">
      <alignment vertical="center"/>
      <protection/>
    </xf>
    <xf numFmtId="0" fontId="1" fillId="0" borderId="51" xfId="51" applyFont="1" applyFill="1" applyBorder="1" applyAlignment="1">
      <alignment vertical="center"/>
      <protection/>
    </xf>
    <xf numFmtId="0" fontId="29" fillId="0" borderId="48" xfId="49" applyFont="1" applyFill="1" applyBorder="1" applyAlignment="1">
      <alignment vertical="center" wrapText="1"/>
      <protection/>
    </xf>
    <xf numFmtId="4" fontId="0" fillId="0" borderId="0" xfId="51" applyNumberFormat="1" applyAlignment="1">
      <alignment vertical="center"/>
      <protection/>
    </xf>
    <xf numFmtId="0" fontId="1" fillId="0" borderId="56" xfId="51" applyFont="1" applyFill="1" applyBorder="1" applyAlignment="1">
      <alignment vertical="center"/>
      <protection/>
    </xf>
    <xf numFmtId="2" fontId="1" fillId="0" borderId="32" xfId="51" applyNumberFormat="1" applyFont="1" applyFill="1" applyBorder="1" applyAlignment="1">
      <alignment horizontal="left" vertical="center"/>
      <protection/>
    </xf>
    <xf numFmtId="0" fontId="1" fillId="0" borderId="43" xfId="51" applyFont="1" applyFill="1" applyBorder="1" applyAlignment="1">
      <alignment vertical="center"/>
      <protection/>
    </xf>
    <xf numFmtId="0" fontId="1" fillId="0" borderId="41" xfId="51" applyFont="1" applyFill="1" applyBorder="1" applyAlignment="1">
      <alignment vertical="center"/>
      <protection/>
    </xf>
    <xf numFmtId="0" fontId="26" fillId="0" borderId="19" xfId="51" applyFont="1" applyBorder="1" applyAlignment="1">
      <alignment horizontal="center" vertical="center"/>
      <protection/>
    </xf>
    <xf numFmtId="0" fontId="26" fillId="0" borderId="20" xfId="51" applyFont="1" applyBorder="1" applyAlignment="1">
      <alignment horizontal="center" vertical="center"/>
      <protection/>
    </xf>
    <xf numFmtId="0" fontId="26" fillId="0" borderId="20" xfId="51" applyFont="1" applyBorder="1" applyAlignment="1">
      <alignment horizontal="center" vertical="center"/>
      <protection/>
    </xf>
    <xf numFmtId="49" fontId="26" fillId="0" borderId="24" xfId="51" applyNumberFormat="1" applyFont="1" applyBorder="1" applyAlignment="1">
      <alignment horizontal="center" vertical="center"/>
      <protection/>
    </xf>
    <xf numFmtId="0" fontId="1" fillId="0" borderId="15" xfId="53" applyFont="1" applyFill="1" applyBorder="1" applyAlignment="1">
      <alignment horizontal="center" vertical="center"/>
      <protection/>
    </xf>
    <xf numFmtId="0" fontId="1" fillId="0" borderId="32" xfId="53" applyFont="1" applyFill="1" applyBorder="1" applyAlignment="1">
      <alignment horizontal="center" vertical="center"/>
      <protection/>
    </xf>
    <xf numFmtId="0" fontId="1" fillId="0" borderId="41" xfId="53" applyFont="1" applyFill="1" applyBorder="1" applyAlignment="1">
      <alignment horizontal="left" vertical="center"/>
      <protection/>
    </xf>
    <xf numFmtId="0" fontId="34" fillId="0" borderId="0" xfId="53" applyFont="1" applyAlignment="1">
      <alignment vertical="center"/>
      <protection/>
    </xf>
    <xf numFmtId="0" fontId="26" fillId="0" borderId="36" xfId="51" applyFont="1" applyBorder="1" applyAlignment="1">
      <alignment horizontal="center" vertical="center"/>
      <protection/>
    </xf>
    <xf numFmtId="0" fontId="26" fillId="0" borderId="29" xfId="51" applyFont="1" applyBorder="1" applyAlignment="1">
      <alignment horizontal="center" vertical="center"/>
      <protection/>
    </xf>
    <xf numFmtId="0" fontId="26" fillId="0" borderId="29" xfId="51" applyFont="1" applyBorder="1" applyAlignment="1">
      <alignment horizontal="center" vertical="center"/>
      <protection/>
    </xf>
    <xf numFmtId="49" fontId="26" fillId="0" borderId="37" xfId="51" applyNumberFormat="1" applyFont="1" applyBorder="1" applyAlignment="1">
      <alignment horizontal="center" vertical="center"/>
      <protection/>
    </xf>
    <xf numFmtId="0" fontId="0" fillId="0" borderId="57" xfId="51" applyFont="1" applyBorder="1" applyAlignment="1">
      <alignment vertical="center"/>
      <protection/>
    </xf>
    <xf numFmtId="0" fontId="1" fillId="0" borderId="58" xfId="51" applyFont="1" applyBorder="1" applyAlignment="1">
      <alignment vertical="center"/>
      <protection/>
    </xf>
    <xf numFmtId="4" fontId="1" fillId="0" borderId="22" xfId="54" applyNumberFormat="1" applyFont="1" applyFill="1" applyBorder="1" applyAlignment="1">
      <alignment vertical="center"/>
      <protection/>
    </xf>
    <xf numFmtId="4" fontId="1" fillId="0" borderId="13" xfId="54" applyNumberFormat="1" applyFont="1" applyFill="1" applyBorder="1" applyAlignment="1">
      <alignment vertical="center"/>
      <protection/>
    </xf>
    <xf numFmtId="4" fontId="1" fillId="0" borderId="24" xfId="54" applyNumberFormat="1" applyFont="1" applyFill="1" applyBorder="1" applyAlignment="1">
      <alignment vertical="center"/>
      <protection/>
    </xf>
    <xf numFmtId="4" fontId="1" fillId="0" borderId="14" xfId="54" applyNumberFormat="1" applyFont="1" applyFill="1" applyBorder="1" applyAlignment="1">
      <alignment vertical="center"/>
      <protection/>
    </xf>
    <xf numFmtId="0" fontId="1" fillId="0" borderId="24" xfId="51" applyFont="1" applyBorder="1" applyAlignment="1">
      <alignment horizontal="center" vertical="center"/>
      <protection/>
    </xf>
    <xf numFmtId="0" fontId="1" fillId="0" borderId="43" xfId="51" applyFont="1" applyBorder="1" applyAlignment="1">
      <alignment vertical="center"/>
      <protection/>
    </xf>
    <xf numFmtId="0" fontId="0" fillId="0" borderId="59" xfId="51" applyFont="1" applyBorder="1" applyAlignment="1">
      <alignment vertical="center"/>
      <protection/>
    </xf>
    <xf numFmtId="0" fontId="1" fillId="0" borderId="32" xfId="51" applyFont="1" applyBorder="1" applyAlignment="1">
      <alignment horizontal="center" vertical="center"/>
      <protection/>
    </xf>
    <xf numFmtId="0" fontId="1" fillId="0" borderId="41" xfId="51" applyFont="1" applyBorder="1" applyAlignment="1">
      <alignment vertical="center"/>
      <protection/>
    </xf>
    <xf numFmtId="4" fontId="1" fillId="0" borderId="60" xfId="51" applyNumberFormat="1" applyFont="1" applyFill="1" applyBorder="1" applyAlignment="1">
      <alignment vertical="center"/>
      <protection/>
    </xf>
    <xf numFmtId="4" fontId="1" fillId="0" borderId="61" xfId="52" applyNumberFormat="1" applyFont="1" applyFill="1" applyBorder="1" applyAlignment="1">
      <alignment vertical="center"/>
      <protection/>
    </xf>
    <xf numFmtId="171" fontId="26" fillId="0" borderId="30" xfId="51" applyNumberFormat="1" applyFont="1" applyFill="1" applyBorder="1" applyAlignment="1">
      <alignment vertical="center"/>
      <protection/>
    </xf>
    <xf numFmtId="171" fontId="1" fillId="0" borderId="11" xfId="51" applyNumberFormat="1" applyFont="1" applyFill="1" applyBorder="1" applyAlignment="1">
      <alignment vertical="center"/>
      <protection/>
    </xf>
    <xf numFmtId="0" fontId="1" fillId="0" borderId="50" xfId="51" applyFont="1" applyFill="1" applyBorder="1" applyAlignment="1">
      <alignment vertical="center"/>
      <protection/>
    </xf>
    <xf numFmtId="0" fontId="28" fillId="0" borderId="37" xfId="48" applyFont="1" applyFill="1" applyBorder="1" applyAlignment="1">
      <alignment vertical="center"/>
      <protection/>
    </xf>
    <xf numFmtId="0" fontId="1" fillId="0" borderId="51" xfId="51" applyFont="1" applyBorder="1" applyAlignment="1">
      <alignment horizontal="center" vertical="center"/>
      <protection/>
    </xf>
    <xf numFmtId="0" fontId="29" fillId="0" borderId="24" xfId="48" applyFont="1" applyFill="1" applyBorder="1" applyAlignment="1">
      <alignment vertical="center"/>
      <protection/>
    </xf>
    <xf numFmtId="0" fontId="29" fillId="0" borderId="22" xfId="48" applyFont="1" applyFill="1" applyBorder="1" applyAlignment="1">
      <alignment vertical="center"/>
      <protection/>
    </xf>
    <xf numFmtId="0" fontId="0" fillId="0" borderId="62" xfId="51" applyFont="1" applyBorder="1" applyAlignment="1">
      <alignment vertical="center"/>
      <protection/>
    </xf>
    <xf numFmtId="0" fontId="1" fillId="0" borderId="15" xfId="51" applyFont="1" applyBorder="1" applyAlignment="1">
      <alignment horizontal="center" vertical="center"/>
      <protection/>
    </xf>
    <xf numFmtId="0" fontId="29" fillId="0" borderId="32" xfId="48" applyFont="1" applyFill="1" applyBorder="1" applyAlignment="1">
      <alignment vertical="center"/>
      <protection/>
    </xf>
    <xf numFmtId="0" fontId="30" fillId="0" borderId="0" xfId="50" applyFont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4" fillId="0" borderId="63" xfId="53" applyFont="1" applyBorder="1" applyAlignment="1">
      <alignment horizontal="center" vertical="center"/>
      <protection/>
    </xf>
    <xf numFmtId="0" fontId="4" fillId="0" borderId="59" xfId="53" applyFont="1" applyBorder="1" applyAlignment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53" applyFont="1" applyBorder="1" applyAlignment="1">
      <alignment horizontal="center" vertical="center"/>
      <protection/>
    </xf>
    <xf numFmtId="0" fontId="4" fillId="0" borderId="31" xfId="53" applyFont="1" applyBorder="1" applyAlignment="1">
      <alignment horizontal="center" vertical="center"/>
      <protection/>
    </xf>
    <xf numFmtId="0" fontId="1" fillId="0" borderId="66" xfId="53" applyFont="1" applyBorder="1" applyAlignment="1">
      <alignment horizontal="center" vertical="center" textRotation="90" wrapText="1"/>
      <protection/>
    </xf>
    <xf numFmtId="0" fontId="1" fillId="0" borderId="67" xfId="53" applyFont="1" applyBorder="1" applyAlignment="1">
      <alignment horizontal="center" vertical="center" textRotation="90" wrapText="1"/>
      <protection/>
    </xf>
    <xf numFmtId="0" fontId="1" fillId="0" borderId="12" xfId="53" applyFont="1" applyBorder="1" applyAlignment="1">
      <alignment horizontal="center" vertical="center" textRotation="90" wrapText="1"/>
      <protection/>
    </xf>
    <xf numFmtId="0" fontId="4" fillId="0" borderId="65" xfId="53" applyFont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4" fillId="0" borderId="66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66" xfId="53" applyNumberFormat="1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0" borderId="68" xfId="53" applyFont="1" applyBorder="1" applyAlignment="1">
      <alignment horizontal="center" vertical="center"/>
      <protection/>
    </xf>
    <xf numFmtId="0" fontId="4" fillId="0" borderId="56" xfId="53" applyFont="1" applyBorder="1" applyAlignment="1">
      <alignment horizontal="center" vertic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čtení rozpočtu 2006 - příjmy 2" xfId="49"/>
    <cellStyle name="normální_2. Rozpočet 2007 - tabulky" xfId="50"/>
    <cellStyle name="normální_Rozpis výdajů 03 bez PO 2" xfId="51"/>
    <cellStyle name="normální_Rozpis výdajů 03 bez PO 2 2" xfId="52"/>
    <cellStyle name="normální_Rozpis výdajů 03 bez PO 3" xfId="53"/>
    <cellStyle name="normální_Rozpis výdajů 03 bez PO_04 - OSMTVS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79"/>
  <sheetViews>
    <sheetView tabSelected="1" zoomScalePageLayoutView="0" workbookViewId="0" topLeftCell="A1">
      <pane xSplit="1" ySplit="7" topLeftCell="B16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44" sqref="B143:K144"/>
    </sheetView>
  </sheetViews>
  <sheetFormatPr defaultColWidth="9.140625" defaultRowHeight="12.75"/>
  <cols>
    <col min="1" max="2" width="3.00390625" style="42" customWidth="1"/>
    <col min="3" max="3" width="9.140625" style="42" customWidth="1"/>
    <col min="4" max="4" width="4.28125" style="42" customWidth="1"/>
    <col min="5" max="5" width="5.28125" style="42" customWidth="1"/>
    <col min="6" max="6" width="7.8515625" style="42" bestFit="1" customWidth="1"/>
    <col min="7" max="7" width="43.7109375" style="42" customWidth="1"/>
    <col min="8" max="8" width="8.140625" style="42" customWidth="1"/>
    <col min="9" max="9" width="8.7109375" style="42" customWidth="1"/>
    <col min="10" max="10" width="9.00390625" style="42" customWidth="1"/>
    <col min="11" max="11" width="9.421875" style="42" customWidth="1"/>
    <col min="12" max="16384" width="9.140625" style="42" customWidth="1"/>
  </cols>
  <sheetData>
    <row r="1" spans="1:11" s="31" customFormat="1" ht="17.25">
      <c r="A1" s="187" t="s">
        <v>17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39" customFormat="1" ht="12.75">
      <c r="A2" s="32"/>
      <c r="B2" s="33"/>
      <c r="C2" s="34"/>
      <c r="D2" s="33"/>
      <c r="E2" s="33"/>
      <c r="F2" s="35"/>
      <c r="G2" s="36"/>
      <c r="H2" s="37"/>
      <c r="I2" s="37"/>
      <c r="J2" s="37"/>
      <c r="K2" s="38"/>
    </row>
    <row r="3" spans="1:11" s="39" customFormat="1" ht="15.75" customHeight="1">
      <c r="A3" s="188" t="s">
        <v>18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13.5" thickBot="1">
      <c r="A4" s="40"/>
      <c r="B4" s="40"/>
      <c r="C4" s="40"/>
      <c r="D4" s="40"/>
      <c r="E4" s="40"/>
      <c r="F4" s="40"/>
      <c r="G4" s="40"/>
      <c r="H4" s="40"/>
      <c r="I4" s="41"/>
      <c r="K4" s="41" t="s">
        <v>8</v>
      </c>
    </row>
    <row r="5" spans="1:11" ht="12.75" customHeight="1" thickBot="1">
      <c r="A5" s="202" t="s">
        <v>16</v>
      </c>
      <c r="B5" s="204" t="s">
        <v>1</v>
      </c>
      <c r="C5" s="193" t="s">
        <v>3</v>
      </c>
      <c r="D5" s="193" t="s">
        <v>4</v>
      </c>
      <c r="E5" s="193" t="s">
        <v>5</v>
      </c>
      <c r="F5" s="198" t="s">
        <v>9</v>
      </c>
      <c r="G5" s="189" t="s">
        <v>19</v>
      </c>
      <c r="H5" s="200" t="s">
        <v>13</v>
      </c>
      <c r="I5" s="189" t="s">
        <v>14</v>
      </c>
      <c r="J5" s="191" t="s">
        <v>168</v>
      </c>
      <c r="K5" s="192"/>
    </row>
    <row r="6" spans="1:11" ht="12.75" customHeight="1" thickBot="1">
      <c r="A6" s="203"/>
      <c r="B6" s="205"/>
      <c r="C6" s="194"/>
      <c r="D6" s="194"/>
      <c r="E6" s="194"/>
      <c r="F6" s="199"/>
      <c r="G6" s="190"/>
      <c r="H6" s="201"/>
      <c r="I6" s="190"/>
      <c r="J6" s="43" t="s">
        <v>6</v>
      </c>
      <c r="K6" s="44" t="s">
        <v>15</v>
      </c>
    </row>
    <row r="7" spans="1:11" s="39" customFormat="1" ht="12.75" customHeight="1" thickBot="1">
      <c r="A7" s="195" t="s">
        <v>7</v>
      </c>
      <c r="B7" s="45" t="s">
        <v>2</v>
      </c>
      <c r="C7" s="46" t="s">
        <v>3</v>
      </c>
      <c r="D7" s="46" t="s">
        <v>4</v>
      </c>
      <c r="E7" s="46" t="s">
        <v>5</v>
      </c>
      <c r="F7" s="47"/>
      <c r="G7" s="48" t="s">
        <v>20</v>
      </c>
      <c r="H7" s="1">
        <f>H8+H163</f>
        <v>16362</v>
      </c>
      <c r="I7" s="1">
        <f>I8+I163</f>
        <v>232862.298</v>
      </c>
      <c r="J7" s="1">
        <f>J8+J163</f>
        <v>3.410605131648481E-13</v>
      </c>
      <c r="K7" s="1">
        <f>K8+K163</f>
        <v>232862.29800000004</v>
      </c>
    </row>
    <row r="8" spans="1:11" ht="12.75" customHeight="1" thickBot="1">
      <c r="A8" s="196"/>
      <c r="B8" s="21" t="s">
        <v>2</v>
      </c>
      <c r="C8" s="22" t="s">
        <v>0</v>
      </c>
      <c r="D8" s="23" t="s">
        <v>0</v>
      </c>
      <c r="E8" s="49" t="s">
        <v>0</v>
      </c>
      <c r="F8" s="50"/>
      <c r="G8" s="51" t="s">
        <v>21</v>
      </c>
      <c r="H8" s="24">
        <f>H9+H11+H16+H20+H24+H34+H44+H46+H48+H53+H57+H60+H63+H66+H69+H72+H76+H79+H82+H85+H87+H89+H93+H95+H97+H99+H101+H103+H105+H107+H109+H111+H113+H115+H117+H119+H121+H123+H125+H127+H129+H131+H133+H135+H137+H139+H141+H143+H145+H147+H149+H151+H153+H155+H157+H159+H161</f>
        <v>16017</v>
      </c>
      <c r="I8" s="24">
        <f>I9+I11+I16+I20+I24+I34+I44+I46+I48+I53+I57+I60+I63+I66+I69+I72+I76+I79+I82+I85+I87+I89+I93+I95+I97+I99+I101+I103+I105+I107+I109+I111+I113+I115+I117+I119+I121+I123+I125+I127+I129+I131+I133+I135+I137+I139+I141+I143+I145+I147+I149+I151+I153+I155+I157+I159+I161</f>
        <v>229317.298</v>
      </c>
      <c r="J8" s="24">
        <f>J9+J11+J16+J20+J24+J34+J44+J46+J48+J53+J57+J60+J63+J66+J69+J72+J76+J79+J82+J85+J87+J89+J93+J95+J97+J99+J101+J103+J105+J107+J109+J111+J113+J115+J117+J119+J121+J123+J125+J127+J129+J131+J133+J135+J137+J139+J141+J143+J145+J147+J149+J151+J153+J155+J157+J159+J161</f>
        <v>3.410605131648481E-13</v>
      </c>
      <c r="K8" s="25">
        <f>K9+K11+K16+K20+K24+K34+K44+K46+K48+K53+K57+K60+K63+K66+K69+K72+K76+K79+K82+K85+K87+K89+K93+K95+K97+K99+K101+K103+K105+K107+K109+K111+K113+K115+K117+K119+K121+K123+K125+K127+K129+K131+K133+K135+K137+K139+K141+K143+K145+K147+K149+K151+K153+K155+K157+K159+K161</f>
        <v>229317.29800000004</v>
      </c>
    </row>
    <row r="9" spans="1:11" ht="12.75" customHeight="1">
      <c r="A9" s="196"/>
      <c r="B9" s="52" t="s">
        <v>2</v>
      </c>
      <c r="C9" s="27" t="s">
        <v>153</v>
      </c>
      <c r="D9" s="161" t="s">
        <v>0</v>
      </c>
      <c r="E9" s="162" t="s">
        <v>0</v>
      </c>
      <c r="F9" s="163"/>
      <c r="G9" s="180" t="s">
        <v>154</v>
      </c>
      <c r="H9" s="56">
        <f>SUM(H10:H10)</f>
        <v>0</v>
      </c>
      <c r="I9" s="56">
        <f>SUM(I10:I10)</f>
        <v>19.108</v>
      </c>
      <c r="J9" s="56">
        <f>SUM(J10:J10)</f>
        <v>0</v>
      </c>
      <c r="K9" s="28">
        <f>SUM(K10:K10)</f>
        <v>19.108</v>
      </c>
    </row>
    <row r="10" spans="1:11" ht="12.75" customHeight="1" thickBot="1">
      <c r="A10" s="196"/>
      <c r="B10" s="87"/>
      <c r="C10" s="115"/>
      <c r="D10" s="89">
        <v>6409</v>
      </c>
      <c r="E10" s="96">
        <v>5363</v>
      </c>
      <c r="F10" s="116"/>
      <c r="G10" s="117" t="s">
        <v>44</v>
      </c>
      <c r="H10" s="5">
        <v>0</v>
      </c>
      <c r="I10" s="84">
        <v>19.108</v>
      </c>
      <c r="J10" s="84"/>
      <c r="K10" s="86">
        <f>I10+J10</f>
        <v>19.108</v>
      </c>
    </row>
    <row r="11" spans="1:11" ht="12.75" customHeight="1">
      <c r="A11" s="196"/>
      <c r="B11" s="52" t="s">
        <v>2</v>
      </c>
      <c r="C11" s="27" t="s">
        <v>22</v>
      </c>
      <c r="D11" s="26"/>
      <c r="E11" s="53" t="s">
        <v>0</v>
      </c>
      <c r="F11" s="54"/>
      <c r="G11" s="55" t="s">
        <v>23</v>
      </c>
      <c r="H11" s="28">
        <f>SUM(H12:H15)</f>
        <v>0</v>
      </c>
      <c r="I11" s="56">
        <f>SUM(I12:I15)</f>
        <v>3158</v>
      </c>
      <c r="J11" s="56">
        <f>SUM(J12:J15)</f>
        <v>0</v>
      </c>
      <c r="K11" s="28">
        <f>SUM(K12:K15)</f>
        <v>3158</v>
      </c>
    </row>
    <row r="12" spans="1:11" ht="12.75" customHeight="1">
      <c r="A12" s="196"/>
      <c r="B12" s="57"/>
      <c r="C12" s="58"/>
      <c r="D12" s="59">
        <v>2212</v>
      </c>
      <c r="E12" s="60">
        <v>6121</v>
      </c>
      <c r="F12" s="61">
        <v>38100000</v>
      </c>
      <c r="G12" s="62" t="s">
        <v>24</v>
      </c>
      <c r="H12" s="4">
        <v>0</v>
      </c>
      <c r="I12" s="63">
        <v>237</v>
      </c>
      <c r="J12" s="64"/>
      <c r="K12" s="65">
        <f>I12+J12</f>
        <v>237</v>
      </c>
    </row>
    <row r="13" spans="1:11" ht="12.75" customHeight="1">
      <c r="A13" s="196"/>
      <c r="B13" s="66"/>
      <c r="C13" s="58"/>
      <c r="D13" s="59">
        <v>2212</v>
      </c>
      <c r="E13" s="60">
        <v>6121</v>
      </c>
      <c r="F13" s="67" t="s">
        <v>25</v>
      </c>
      <c r="G13" s="62" t="s">
        <v>24</v>
      </c>
      <c r="H13" s="4">
        <v>0</v>
      </c>
      <c r="I13" s="63">
        <v>236</v>
      </c>
      <c r="J13" s="64"/>
      <c r="K13" s="65">
        <f>I13+J13</f>
        <v>236</v>
      </c>
    </row>
    <row r="14" spans="1:11" ht="12.75" customHeight="1">
      <c r="A14" s="196"/>
      <c r="B14" s="66"/>
      <c r="C14" s="58"/>
      <c r="D14" s="59">
        <v>2212</v>
      </c>
      <c r="E14" s="60">
        <v>6121</v>
      </c>
      <c r="F14" s="67" t="s">
        <v>26</v>
      </c>
      <c r="G14" s="62" t="s">
        <v>24</v>
      </c>
      <c r="H14" s="4">
        <v>0</v>
      </c>
      <c r="I14" s="63">
        <v>2680</v>
      </c>
      <c r="J14" s="64"/>
      <c r="K14" s="65">
        <f>I14+J14</f>
        <v>2680</v>
      </c>
    </row>
    <row r="15" spans="1:11" ht="12.75" customHeight="1" thickBot="1">
      <c r="A15" s="196"/>
      <c r="B15" s="7"/>
      <c r="C15" s="8"/>
      <c r="D15" s="6">
        <v>6310</v>
      </c>
      <c r="E15" s="68">
        <v>5163</v>
      </c>
      <c r="F15" s="30"/>
      <c r="G15" s="69" t="s">
        <v>27</v>
      </c>
      <c r="H15" s="2">
        <v>0</v>
      </c>
      <c r="I15" s="10">
        <v>5</v>
      </c>
      <c r="J15" s="2"/>
      <c r="K15" s="65">
        <f>I15+J15</f>
        <v>5</v>
      </c>
    </row>
    <row r="16" spans="1:11" ht="12.75" customHeight="1">
      <c r="A16" s="196"/>
      <c r="B16" s="52" t="s">
        <v>2</v>
      </c>
      <c r="C16" s="27" t="s">
        <v>28</v>
      </c>
      <c r="D16" s="26"/>
      <c r="E16" s="53" t="s">
        <v>0</v>
      </c>
      <c r="F16" s="54"/>
      <c r="G16" s="55" t="s">
        <v>29</v>
      </c>
      <c r="H16" s="56">
        <f>SUM(H17:H19)</f>
        <v>0</v>
      </c>
      <c r="I16" s="56">
        <f>SUM(I17:I19)</f>
        <v>359.94</v>
      </c>
      <c r="J16" s="56">
        <f>SUM(J17:J19)</f>
        <v>0</v>
      </c>
      <c r="K16" s="28">
        <f>SUM(K17:K19)</f>
        <v>359.94</v>
      </c>
    </row>
    <row r="17" spans="1:11" ht="12.75" customHeight="1">
      <c r="A17" s="196"/>
      <c r="B17" s="70"/>
      <c r="C17" s="71"/>
      <c r="D17" s="59">
        <v>6310</v>
      </c>
      <c r="E17" s="60">
        <v>5163</v>
      </c>
      <c r="F17" s="67"/>
      <c r="G17" s="72" t="s">
        <v>27</v>
      </c>
      <c r="H17" s="16">
        <v>0</v>
      </c>
      <c r="I17" s="73">
        <v>5</v>
      </c>
      <c r="J17" s="74"/>
      <c r="K17" s="65">
        <f>I17+J17</f>
        <v>5</v>
      </c>
    </row>
    <row r="18" spans="1:11" ht="12.75" customHeight="1">
      <c r="A18" s="196"/>
      <c r="B18" s="70"/>
      <c r="C18" s="75"/>
      <c r="D18" s="59">
        <v>6402</v>
      </c>
      <c r="E18" s="76">
        <v>5368</v>
      </c>
      <c r="F18" s="77"/>
      <c r="G18" s="72" t="s">
        <v>30</v>
      </c>
      <c r="H18" s="16">
        <v>0</v>
      </c>
      <c r="I18" s="78">
        <v>269.94</v>
      </c>
      <c r="J18" s="78"/>
      <c r="K18" s="65">
        <f>I18+J18</f>
        <v>269.94</v>
      </c>
    </row>
    <row r="19" spans="1:11" ht="12.75" customHeight="1" thickBot="1">
      <c r="A19" s="196"/>
      <c r="B19" s="79"/>
      <c r="C19" s="80" t="s">
        <v>31</v>
      </c>
      <c r="D19" s="29">
        <v>2212</v>
      </c>
      <c r="E19" s="81">
        <v>6351</v>
      </c>
      <c r="F19" s="82" t="s">
        <v>32</v>
      </c>
      <c r="G19" s="83" t="s">
        <v>33</v>
      </c>
      <c r="H19" s="84">
        <v>0</v>
      </c>
      <c r="I19" s="85">
        <v>85</v>
      </c>
      <c r="J19" s="5"/>
      <c r="K19" s="86">
        <f>I19+J19</f>
        <v>85</v>
      </c>
    </row>
    <row r="20" spans="1:11" ht="12.75" customHeight="1">
      <c r="A20" s="196"/>
      <c r="B20" s="52" t="s">
        <v>2</v>
      </c>
      <c r="C20" s="27" t="s">
        <v>34</v>
      </c>
      <c r="D20" s="26"/>
      <c r="E20" s="53" t="s">
        <v>0</v>
      </c>
      <c r="F20" s="54"/>
      <c r="G20" s="55" t="s">
        <v>35</v>
      </c>
      <c r="H20" s="56">
        <f>SUM(H21:H23)</f>
        <v>0</v>
      </c>
      <c r="I20" s="56">
        <f>SUM(I21:I23)</f>
        <v>288.81</v>
      </c>
      <c r="J20" s="56">
        <f>SUM(J21:J23)</f>
        <v>0</v>
      </c>
      <c r="K20" s="28">
        <f>SUM(K21:K23)</f>
        <v>288.81</v>
      </c>
    </row>
    <row r="21" spans="1:11" ht="12.75" customHeight="1">
      <c r="A21" s="196"/>
      <c r="B21" s="70"/>
      <c r="C21" s="58"/>
      <c r="D21" s="59">
        <v>6310</v>
      </c>
      <c r="E21" s="60">
        <v>5163</v>
      </c>
      <c r="F21" s="67"/>
      <c r="G21" s="72" t="s">
        <v>27</v>
      </c>
      <c r="H21" s="16">
        <v>0</v>
      </c>
      <c r="I21" s="16">
        <v>5</v>
      </c>
      <c r="J21" s="4"/>
      <c r="K21" s="65">
        <f>I21+J21</f>
        <v>5</v>
      </c>
    </row>
    <row r="22" spans="1:11" ht="12.75" customHeight="1">
      <c r="A22" s="196"/>
      <c r="B22" s="70"/>
      <c r="C22" s="75"/>
      <c r="D22" s="59">
        <v>6402</v>
      </c>
      <c r="E22" s="76">
        <v>5368</v>
      </c>
      <c r="F22" s="77"/>
      <c r="G22" s="72" t="s">
        <v>30</v>
      </c>
      <c r="H22" s="16">
        <v>0</v>
      </c>
      <c r="I22" s="93">
        <f>283.81-0.3411</f>
        <v>283.4689</v>
      </c>
      <c r="J22" s="78"/>
      <c r="K22" s="65">
        <f>I22+J22</f>
        <v>283.4689</v>
      </c>
    </row>
    <row r="23" spans="1:11" ht="12.75" customHeight="1" thickBot="1">
      <c r="A23" s="196"/>
      <c r="B23" s="87"/>
      <c r="C23" s="115"/>
      <c r="D23" s="89">
        <v>6409</v>
      </c>
      <c r="E23" s="96">
        <v>5363</v>
      </c>
      <c r="F23" s="116"/>
      <c r="G23" s="117" t="s">
        <v>44</v>
      </c>
      <c r="H23" s="5">
        <v>0</v>
      </c>
      <c r="I23" s="176">
        <v>0.3411</v>
      </c>
      <c r="J23" s="84"/>
      <c r="K23" s="86">
        <f>I23+J23</f>
        <v>0.3411</v>
      </c>
    </row>
    <row r="24" spans="1:11" ht="12.75" customHeight="1">
      <c r="A24" s="196"/>
      <c r="B24" s="52" t="s">
        <v>2</v>
      </c>
      <c r="C24" s="27" t="s">
        <v>36</v>
      </c>
      <c r="D24" s="26"/>
      <c r="E24" s="53" t="s">
        <v>0</v>
      </c>
      <c r="F24" s="54"/>
      <c r="G24" s="55" t="s">
        <v>37</v>
      </c>
      <c r="H24" s="28">
        <f>SUM(H25:H33)</f>
        <v>0</v>
      </c>
      <c r="I24" s="56">
        <f>SUM(I25:I33)</f>
        <v>36760</v>
      </c>
      <c r="J24" s="56">
        <f>SUM(J25:J33)</f>
        <v>0</v>
      </c>
      <c r="K24" s="28">
        <f>SUM(K25:K33)</f>
        <v>36760</v>
      </c>
    </row>
    <row r="25" spans="1:11" ht="12.75" customHeight="1">
      <c r="A25" s="196"/>
      <c r="B25" s="57"/>
      <c r="C25" s="58"/>
      <c r="D25" s="59">
        <v>2212</v>
      </c>
      <c r="E25" s="60">
        <v>6121</v>
      </c>
      <c r="F25" s="61">
        <v>38100000</v>
      </c>
      <c r="G25" s="62" t="s">
        <v>24</v>
      </c>
      <c r="H25" s="4">
        <v>0</v>
      </c>
      <c r="I25" s="94">
        <f>2752-18.1</f>
        <v>2733.9</v>
      </c>
      <c r="J25" s="95"/>
      <c r="K25" s="65">
        <f aca="true" t="shared" si="0" ref="K25:K33">I25+J25</f>
        <v>2733.9</v>
      </c>
    </row>
    <row r="26" spans="1:11" ht="12.75" customHeight="1">
      <c r="A26" s="196"/>
      <c r="B26" s="66"/>
      <c r="C26" s="58"/>
      <c r="D26" s="59">
        <v>2212</v>
      </c>
      <c r="E26" s="60">
        <v>6121</v>
      </c>
      <c r="F26" s="67" t="s">
        <v>25</v>
      </c>
      <c r="G26" s="62" t="s">
        <v>24</v>
      </c>
      <c r="H26" s="4">
        <v>0</v>
      </c>
      <c r="I26" s="94">
        <v>2752</v>
      </c>
      <c r="J26" s="95"/>
      <c r="K26" s="65">
        <f t="shared" si="0"/>
        <v>2752</v>
      </c>
    </row>
    <row r="27" spans="1:11" ht="12.75" customHeight="1">
      <c r="A27" s="196"/>
      <c r="B27" s="66"/>
      <c r="C27" s="58"/>
      <c r="D27" s="59">
        <v>2212</v>
      </c>
      <c r="E27" s="60">
        <v>6121</v>
      </c>
      <c r="F27" s="67" t="s">
        <v>26</v>
      </c>
      <c r="G27" s="62" t="s">
        <v>24</v>
      </c>
      <c r="H27" s="4">
        <v>0</v>
      </c>
      <c r="I27" s="94">
        <v>31191</v>
      </c>
      <c r="J27" s="95"/>
      <c r="K27" s="65">
        <f t="shared" si="0"/>
        <v>31191</v>
      </c>
    </row>
    <row r="28" spans="1:11" ht="12.75" customHeight="1">
      <c r="A28" s="196"/>
      <c r="B28" s="57"/>
      <c r="C28" s="58"/>
      <c r="D28" s="59">
        <v>2212</v>
      </c>
      <c r="E28" s="60">
        <v>6121</v>
      </c>
      <c r="F28" s="116" t="s">
        <v>32</v>
      </c>
      <c r="G28" s="62" t="s">
        <v>24</v>
      </c>
      <c r="H28" s="4">
        <v>0</v>
      </c>
      <c r="I28" s="94">
        <v>18.1</v>
      </c>
      <c r="J28" s="95"/>
      <c r="K28" s="65">
        <f>I28+J28</f>
        <v>18.1</v>
      </c>
    </row>
    <row r="29" spans="1:11" ht="12.75" customHeight="1">
      <c r="A29" s="196"/>
      <c r="B29" s="66"/>
      <c r="C29" s="58"/>
      <c r="D29" s="89">
        <v>2212</v>
      </c>
      <c r="E29" s="96">
        <v>5139</v>
      </c>
      <c r="F29" s="97">
        <v>38100000</v>
      </c>
      <c r="G29" s="17" t="s">
        <v>10</v>
      </c>
      <c r="H29" s="16">
        <v>0</v>
      </c>
      <c r="I29" s="98">
        <v>1.5</v>
      </c>
      <c r="J29" s="64"/>
      <c r="K29" s="65">
        <f t="shared" si="0"/>
        <v>1.5</v>
      </c>
    </row>
    <row r="30" spans="1:11" ht="12.75" customHeight="1">
      <c r="A30" s="196"/>
      <c r="B30" s="66"/>
      <c r="C30" s="58"/>
      <c r="D30" s="59">
        <v>2212</v>
      </c>
      <c r="E30" s="96">
        <v>5139</v>
      </c>
      <c r="F30" s="12">
        <v>38585005</v>
      </c>
      <c r="G30" s="17" t="s">
        <v>10</v>
      </c>
      <c r="H30" s="16">
        <v>0</v>
      </c>
      <c r="I30" s="98">
        <f>10*0.85</f>
        <v>8.5</v>
      </c>
      <c r="J30" s="64"/>
      <c r="K30" s="65">
        <f t="shared" si="0"/>
        <v>8.5</v>
      </c>
    </row>
    <row r="31" spans="1:11" ht="12.75" customHeight="1">
      <c r="A31" s="196"/>
      <c r="B31" s="66"/>
      <c r="C31" s="58"/>
      <c r="D31" s="59">
        <v>2212</v>
      </c>
      <c r="E31" s="96">
        <v>5169</v>
      </c>
      <c r="F31" s="61">
        <v>38100000</v>
      </c>
      <c r="G31" s="14" t="s">
        <v>12</v>
      </c>
      <c r="H31" s="16">
        <v>0</v>
      </c>
      <c r="I31" s="98">
        <v>7.5</v>
      </c>
      <c r="J31" s="64"/>
      <c r="K31" s="65">
        <f t="shared" si="0"/>
        <v>7.5</v>
      </c>
    </row>
    <row r="32" spans="1:11" ht="12.75" customHeight="1">
      <c r="A32" s="196"/>
      <c r="B32" s="70"/>
      <c r="C32" s="71"/>
      <c r="D32" s="59">
        <v>2212</v>
      </c>
      <c r="E32" s="60">
        <v>5169</v>
      </c>
      <c r="F32" s="13">
        <v>38585005</v>
      </c>
      <c r="G32" s="14" t="s">
        <v>12</v>
      </c>
      <c r="H32" s="16">
        <v>0</v>
      </c>
      <c r="I32" s="98">
        <f>50*0.85</f>
        <v>42.5</v>
      </c>
      <c r="J32" s="64"/>
      <c r="K32" s="65">
        <f t="shared" si="0"/>
        <v>42.5</v>
      </c>
    </row>
    <row r="33" spans="1:11" ht="12.75" customHeight="1" thickBot="1">
      <c r="A33" s="196"/>
      <c r="B33" s="70"/>
      <c r="C33" s="75"/>
      <c r="D33" s="59">
        <v>6310</v>
      </c>
      <c r="E33" s="60">
        <v>5163</v>
      </c>
      <c r="F33" s="67"/>
      <c r="G33" s="72" t="s">
        <v>27</v>
      </c>
      <c r="H33" s="4">
        <v>0</v>
      </c>
      <c r="I33" s="16">
        <v>5</v>
      </c>
      <c r="J33" s="2"/>
      <c r="K33" s="65">
        <f t="shared" si="0"/>
        <v>5</v>
      </c>
    </row>
    <row r="34" spans="1:11" ht="12.75" customHeight="1">
      <c r="A34" s="196"/>
      <c r="B34" s="52" t="s">
        <v>2</v>
      </c>
      <c r="C34" s="27" t="s">
        <v>38</v>
      </c>
      <c r="D34" s="26"/>
      <c r="E34" s="53" t="s">
        <v>0</v>
      </c>
      <c r="F34" s="54"/>
      <c r="G34" s="55" t="s">
        <v>39</v>
      </c>
      <c r="H34" s="56">
        <f>SUM(H35:H43)</f>
        <v>0</v>
      </c>
      <c r="I34" s="56">
        <f>SUM(I35:I43)</f>
        <v>35730</v>
      </c>
      <c r="J34" s="56">
        <f>SUM(J35:J43)</f>
        <v>0</v>
      </c>
      <c r="K34" s="28">
        <f>SUM(K35:K43)</f>
        <v>35730</v>
      </c>
    </row>
    <row r="35" spans="1:11" ht="12.75" customHeight="1">
      <c r="A35" s="196"/>
      <c r="B35" s="57"/>
      <c r="C35" s="58"/>
      <c r="D35" s="59">
        <v>2212</v>
      </c>
      <c r="E35" s="60">
        <v>6121</v>
      </c>
      <c r="F35" s="61">
        <v>38100000</v>
      </c>
      <c r="G35" s="62" t="s">
        <v>24</v>
      </c>
      <c r="H35" s="16">
        <v>0</v>
      </c>
      <c r="I35" s="64">
        <v>2675</v>
      </c>
      <c r="J35" s="16"/>
      <c r="K35" s="65">
        <f aca="true" t="shared" si="1" ref="K35:K43">I35+J35</f>
        <v>2675</v>
      </c>
    </row>
    <row r="36" spans="1:11" ht="12.75" customHeight="1">
      <c r="A36" s="196"/>
      <c r="B36" s="66"/>
      <c r="C36" s="58"/>
      <c r="D36" s="59">
        <v>2212</v>
      </c>
      <c r="E36" s="60">
        <v>6121</v>
      </c>
      <c r="F36" s="67" t="s">
        <v>25</v>
      </c>
      <c r="G36" s="62" t="s">
        <v>24</v>
      </c>
      <c r="H36" s="16">
        <v>0</v>
      </c>
      <c r="I36" s="64">
        <f>2675-753.16</f>
        <v>1921.8400000000001</v>
      </c>
      <c r="J36" s="16"/>
      <c r="K36" s="65">
        <f t="shared" si="1"/>
        <v>1921.8400000000001</v>
      </c>
    </row>
    <row r="37" spans="1:11" ht="12.75" customHeight="1">
      <c r="A37" s="196"/>
      <c r="B37" s="66"/>
      <c r="C37" s="58"/>
      <c r="D37" s="59">
        <v>2212</v>
      </c>
      <c r="E37" s="60">
        <v>6121</v>
      </c>
      <c r="F37" s="67" t="s">
        <v>26</v>
      </c>
      <c r="G37" s="62" t="s">
        <v>24</v>
      </c>
      <c r="H37" s="16">
        <v>0</v>
      </c>
      <c r="I37" s="64">
        <f>30315-8535.76</f>
        <v>21779.239999999998</v>
      </c>
      <c r="J37" s="16"/>
      <c r="K37" s="65">
        <f t="shared" si="1"/>
        <v>21779.239999999998</v>
      </c>
    </row>
    <row r="38" spans="1:11" ht="12.75" customHeight="1">
      <c r="A38" s="196"/>
      <c r="B38" s="66"/>
      <c r="C38" s="58"/>
      <c r="D38" s="89">
        <v>2212</v>
      </c>
      <c r="E38" s="96">
        <v>5139</v>
      </c>
      <c r="F38" s="97">
        <v>38100000</v>
      </c>
      <c r="G38" s="17" t="s">
        <v>10</v>
      </c>
      <c r="H38" s="16">
        <v>0</v>
      </c>
      <c r="I38" s="64">
        <v>1.5</v>
      </c>
      <c r="J38" s="16"/>
      <c r="K38" s="65">
        <f t="shared" si="1"/>
        <v>1.5</v>
      </c>
    </row>
    <row r="39" spans="1:11" ht="12.75" customHeight="1">
      <c r="A39" s="196"/>
      <c r="B39" s="66"/>
      <c r="C39" s="58"/>
      <c r="D39" s="59">
        <v>2212</v>
      </c>
      <c r="E39" s="96">
        <v>5139</v>
      </c>
      <c r="F39" s="12">
        <v>38585005</v>
      </c>
      <c r="G39" s="17" t="s">
        <v>10</v>
      </c>
      <c r="H39" s="16">
        <v>0</v>
      </c>
      <c r="I39" s="64">
        <f>10*0.85</f>
        <v>8.5</v>
      </c>
      <c r="J39" s="16"/>
      <c r="K39" s="65">
        <f t="shared" si="1"/>
        <v>8.5</v>
      </c>
    </row>
    <row r="40" spans="1:11" ht="12.75" customHeight="1">
      <c r="A40" s="196"/>
      <c r="B40" s="66"/>
      <c r="C40" s="58"/>
      <c r="D40" s="59">
        <v>2212</v>
      </c>
      <c r="E40" s="96">
        <v>5169</v>
      </c>
      <c r="F40" s="61">
        <v>38100000</v>
      </c>
      <c r="G40" s="14" t="s">
        <v>12</v>
      </c>
      <c r="H40" s="16">
        <v>0</v>
      </c>
      <c r="I40" s="64">
        <v>7.5</v>
      </c>
      <c r="J40" s="16"/>
      <c r="K40" s="65">
        <f t="shared" si="1"/>
        <v>7.5</v>
      </c>
    </row>
    <row r="41" spans="1:11" ht="12.75" customHeight="1">
      <c r="A41" s="196"/>
      <c r="B41" s="66"/>
      <c r="C41" s="58"/>
      <c r="D41" s="59">
        <v>2212</v>
      </c>
      <c r="E41" s="96">
        <v>5169</v>
      </c>
      <c r="F41" s="12">
        <v>38585005</v>
      </c>
      <c r="G41" s="14" t="s">
        <v>12</v>
      </c>
      <c r="H41" s="16">
        <v>0</v>
      </c>
      <c r="I41" s="64">
        <f>50*0.85</f>
        <v>42.5</v>
      </c>
      <c r="J41" s="16"/>
      <c r="K41" s="65">
        <f t="shared" si="1"/>
        <v>42.5</v>
      </c>
    </row>
    <row r="42" spans="1:11" ht="12.75" customHeight="1">
      <c r="A42" s="196"/>
      <c r="B42" s="70"/>
      <c r="C42" s="75"/>
      <c r="D42" s="59">
        <v>6310</v>
      </c>
      <c r="E42" s="60">
        <v>5163</v>
      </c>
      <c r="F42" s="67"/>
      <c r="G42" s="72" t="s">
        <v>27</v>
      </c>
      <c r="H42" s="16">
        <v>0</v>
      </c>
      <c r="I42" s="4">
        <v>5</v>
      </c>
      <c r="J42" s="16"/>
      <c r="K42" s="65">
        <f t="shared" si="1"/>
        <v>5</v>
      </c>
    </row>
    <row r="43" spans="1:11" ht="12.75" customHeight="1" thickBot="1">
      <c r="A43" s="196"/>
      <c r="B43" s="87"/>
      <c r="C43" s="88"/>
      <c r="D43" s="89">
        <v>6402</v>
      </c>
      <c r="E43" s="90">
        <v>5368</v>
      </c>
      <c r="F43" s="91"/>
      <c r="G43" s="92" t="s">
        <v>30</v>
      </c>
      <c r="H43" s="84">
        <v>0</v>
      </c>
      <c r="I43" s="99">
        <v>9288.92</v>
      </c>
      <c r="J43" s="84"/>
      <c r="K43" s="65">
        <f t="shared" si="1"/>
        <v>9288.92</v>
      </c>
    </row>
    <row r="44" spans="1:11" ht="12.75" customHeight="1">
      <c r="A44" s="196"/>
      <c r="B44" s="100" t="s">
        <v>2</v>
      </c>
      <c r="C44" s="27" t="s">
        <v>40</v>
      </c>
      <c r="D44" s="26"/>
      <c r="E44" s="53" t="s">
        <v>0</v>
      </c>
      <c r="F44" s="54"/>
      <c r="G44" s="55" t="s">
        <v>41</v>
      </c>
      <c r="H44" s="56">
        <f>SUM(H45:H45)</f>
        <v>0</v>
      </c>
      <c r="I44" s="28">
        <f>SUM(I45:I45)</f>
        <v>181.7</v>
      </c>
      <c r="J44" s="28">
        <f>SUM(J45:J45)</f>
        <v>0</v>
      </c>
      <c r="K44" s="28">
        <f>SUM(K45:K45)</f>
        <v>181.7</v>
      </c>
    </row>
    <row r="45" spans="1:11" ht="12.75" customHeight="1" thickBot="1">
      <c r="A45" s="196"/>
      <c r="B45" s="101"/>
      <c r="C45" s="102"/>
      <c r="D45" s="29">
        <v>6402</v>
      </c>
      <c r="E45" s="103">
        <v>5368</v>
      </c>
      <c r="F45" s="82"/>
      <c r="G45" s="104" t="s">
        <v>30</v>
      </c>
      <c r="H45" s="10">
        <v>0</v>
      </c>
      <c r="I45" s="99">
        <v>181.7</v>
      </c>
      <c r="J45" s="105"/>
      <c r="K45" s="106">
        <f>I45+J45</f>
        <v>181.7</v>
      </c>
    </row>
    <row r="46" spans="1:11" ht="12.75" customHeight="1">
      <c r="A46" s="196"/>
      <c r="B46" s="107" t="s">
        <v>2</v>
      </c>
      <c r="C46" s="108" t="s">
        <v>42</v>
      </c>
      <c r="D46" s="109"/>
      <c r="E46" s="110" t="s">
        <v>0</v>
      </c>
      <c r="F46" s="111"/>
      <c r="G46" s="112" t="s">
        <v>43</v>
      </c>
      <c r="H46" s="113">
        <f>SUM(H47:H47)</f>
        <v>0</v>
      </c>
      <c r="I46" s="113">
        <f>SUM(I47:I47)</f>
        <v>2.17</v>
      </c>
      <c r="J46" s="114">
        <f>SUM(J47:J47)</f>
        <v>0</v>
      </c>
      <c r="K46" s="114">
        <f>SUM(K47:K47)</f>
        <v>2.17</v>
      </c>
    </row>
    <row r="47" spans="1:11" ht="12.75" customHeight="1" thickBot="1">
      <c r="A47" s="196"/>
      <c r="B47" s="87"/>
      <c r="C47" s="115"/>
      <c r="D47" s="89">
        <v>6409</v>
      </c>
      <c r="E47" s="96">
        <v>5363</v>
      </c>
      <c r="F47" s="116"/>
      <c r="G47" s="117" t="s">
        <v>44</v>
      </c>
      <c r="H47" s="5">
        <v>0</v>
      </c>
      <c r="I47" s="10">
        <v>2.17</v>
      </c>
      <c r="J47" s="10"/>
      <c r="K47" s="86">
        <f>I47+J47</f>
        <v>2.17</v>
      </c>
    </row>
    <row r="48" spans="1:11" ht="26.25" customHeight="1">
      <c r="A48" s="196"/>
      <c r="B48" s="52" t="s">
        <v>2</v>
      </c>
      <c r="C48" s="27" t="s">
        <v>45</v>
      </c>
      <c r="D48" s="26"/>
      <c r="E48" s="53" t="s">
        <v>0</v>
      </c>
      <c r="F48" s="54"/>
      <c r="G48" s="118" t="s">
        <v>46</v>
      </c>
      <c r="H48" s="56">
        <f>SUM(H49:H52)</f>
        <v>14521</v>
      </c>
      <c r="I48" s="28">
        <f>SUM(I49:I52)</f>
        <v>43988</v>
      </c>
      <c r="J48" s="56">
        <f>SUM(J49:J52)</f>
        <v>0</v>
      </c>
      <c r="K48" s="28">
        <f>SUM(K49:K52)</f>
        <v>43988</v>
      </c>
    </row>
    <row r="49" spans="1:11" ht="12.75" customHeight="1">
      <c r="A49" s="196"/>
      <c r="B49" s="57"/>
      <c r="C49" s="58"/>
      <c r="D49" s="59">
        <v>2212</v>
      </c>
      <c r="E49" s="60">
        <v>6121</v>
      </c>
      <c r="F49" s="61">
        <v>38100000</v>
      </c>
      <c r="G49" s="72" t="s">
        <v>24</v>
      </c>
      <c r="H49" s="16">
        <v>2177</v>
      </c>
      <c r="I49" s="4">
        <f>2177+3860</f>
        <v>6037</v>
      </c>
      <c r="J49" s="119"/>
      <c r="K49" s="65">
        <f>I49+J49</f>
        <v>6037</v>
      </c>
    </row>
    <row r="50" spans="1:11" ht="12.75" customHeight="1">
      <c r="A50" s="196"/>
      <c r="B50" s="66"/>
      <c r="C50" s="58"/>
      <c r="D50" s="89">
        <v>2212</v>
      </c>
      <c r="E50" s="96">
        <v>6121</v>
      </c>
      <c r="F50" s="67" t="s">
        <v>26</v>
      </c>
      <c r="G50" s="72" t="s">
        <v>24</v>
      </c>
      <c r="H50" s="85">
        <v>12339</v>
      </c>
      <c r="I50" s="5">
        <f>12339+21870</f>
        <v>34209</v>
      </c>
      <c r="J50" s="64"/>
      <c r="K50" s="65">
        <f>I50+J50</f>
        <v>34209</v>
      </c>
    </row>
    <row r="51" spans="1:11" ht="12.75" customHeight="1">
      <c r="A51" s="196"/>
      <c r="B51" s="57"/>
      <c r="C51" s="58"/>
      <c r="D51" s="59">
        <v>2212</v>
      </c>
      <c r="E51" s="60">
        <v>6121</v>
      </c>
      <c r="F51" s="116" t="s">
        <v>32</v>
      </c>
      <c r="G51" s="62" t="s">
        <v>24</v>
      </c>
      <c r="H51" s="4">
        <v>0</v>
      </c>
      <c r="I51" s="95">
        <v>3738</v>
      </c>
      <c r="J51" s="95"/>
      <c r="K51" s="65">
        <f>I51+J51</f>
        <v>3738</v>
      </c>
    </row>
    <row r="52" spans="1:11" ht="12.75" customHeight="1" thickBot="1">
      <c r="A52" s="196"/>
      <c r="B52" s="70"/>
      <c r="C52" s="75"/>
      <c r="D52" s="59">
        <v>6310</v>
      </c>
      <c r="E52" s="60">
        <v>5163</v>
      </c>
      <c r="F52" s="116" t="s">
        <v>32</v>
      </c>
      <c r="G52" s="72" t="s">
        <v>27</v>
      </c>
      <c r="H52" s="10">
        <v>5</v>
      </c>
      <c r="I52" s="2">
        <f>5+5-6</f>
        <v>4</v>
      </c>
      <c r="J52" s="105"/>
      <c r="K52" s="106">
        <f>I52+J52</f>
        <v>4</v>
      </c>
    </row>
    <row r="53" spans="1:11" ht="12.75" customHeight="1">
      <c r="A53" s="196"/>
      <c r="B53" s="100" t="s">
        <v>2</v>
      </c>
      <c r="C53" s="27" t="s">
        <v>47</v>
      </c>
      <c r="D53" s="26"/>
      <c r="E53" s="53" t="s">
        <v>0</v>
      </c>
      <c r="F53" s="54"/>
      <c r="G53" s="55" t="s">
        <v>48</v>
      </c>
      <c r="H53" s="56">
        <f>SUM(H54:H56)</f>
        <v>0</v>
      </c>
      <c r="I53" s="28">
        <f>SUM(I54:I56)</f>
        <v>32340</v>
      </c>
      <c r="J53" s="28">
        <f>SUM(J54:J56)</f>
        <v>0</v>
      </c>
      <c r="K53" s="28">
        <f>SUM(K54:K56)</f>
        <v>32340</v>
      </c>
    </row>
    <row r="54" spans="1:11" ht="12.75" customHeight="1">
      <c r="A54" s="196"/>
      <c r="B54" s="120"/>
      <c r="C54" s="58"/>
      <c r="D54" s="59">
        <v>2212</v>
      </c>
      <c r="E54" s="60">
        <v>6121</v>
      </c>
      <c r="F54" s="61">
        <v>38100000</v>
      </c>
      <c r="G54" s="62" t="s">
        <v>24</v>
      </c>
      <c r="H54" s="16">
        <v>0</v>
      </c>
      <c r="I54" s="4">
        <v>4850</v>
      </c>
      <c r="J54" s="121"/>
      <c r="K54" s="65">
        <f>I54+J54</f>
        <v>4850</v>
      </c>
    </row>
    <row r="55" spans="1:11" ht="12.75" customHeight="1">
      <c r="A55" s="196"/>
      <c r="B55" s="122"/>
      <c r="C55" s="58"/>
      <c r="D55" s="89">
        <v>2212</v>
      </c>
      <c r="E55" s="96">
        <v>6121</v>
      </c>
      <c r="F55" s="67" t="s">
        <v>26</v>
      </c>
      <c r="G55" s="62" t="s">
        <v>24</v>
      </c>
      <c r="H55" s="85">
        <v>0</v>
      </c>
      <c r="I55" s="5">
        <v>27485</v>
      </c>
      <c r="J55" s="121"/>
      <c r="K55" s="65">
        <f>I55+J55</f>
        <v>27485</v>
      </c>
    </row>
    <row r="56" spans="1:11" ht="12.75" customHeight="1" thickBot="1">
      <c r="A56" s="196"/>
      <c r="B56" s="123"/>
      <c r="C56" s="8"/>
      <c r="D56" s="6">
        <v>6310</v>
      </c>
      <c r="E56" s="68">
        <v>5163</v>
      </c>
      <c r="F56" s="30"/>
      <c r="G56" s="69" t="s">
        <v>27</v>
      </c>
      <c r="H56" s="10">
        <v>0</v>
      </c>
      <c r="I56" s="2">
        <v>5</v>
      </c>
      <c r="J56" s="121"/>
      <c r="K56" s="106">
        <f>I56+J56</f>
        <v>5</v>
      </c>
    </row>
    <row r="57" spans="1:11" ht="26.25" customHeight="1">
      <c r="A57" s="196"/>
      <c r="B57" s="52" t="s">
        <v>2</v>
      </c>
      <c r="C57" s="27" t="s">
        <v>49</v>
      </c>
      <c r="D57" s="26"/>
      <c r="E57" s="53" t="s">
        <v>0</v>
      </c>
      <c r="F57" s="54"/>
      <c r="G57" s="118" t="s">
        <v>50</v>
      </c>
      <c r="H57" s="56">
        <f>SUM(H58:H59)</f>
        <v>148</v>
      </c>
      <c r="I57" s="28">
        <f>SUM(I58:I59)</f>
        <v>148</v>
      </c>
      <c r="J57" s="28">
        <f>SUM(J58:J59)</f>
        <v>0</v>
      </c>
      <c r="K57" s="28">
        <f>SUM(K58:K59)</f>
        <v>148</v>
      </c>
    </row>
    <row r="58" spans="1:11" ht="12.75" customHeight="1">
      <c r="A58" s="196"/>
      <c r="B58" s="57"/>
      <c r="C58" s="58"/>
      <c r="D58" s="59">
        <v>2299</v>
      </c>
      <c r="E58" s="59">
        <v>5213</v>
      </c>
      <c r="F58" s="75">
        <v>38100000</v>
      </c>
      <c r="G58" s="62" t="s">
        <v>51</v>
      </c>
      <c r="H58" s="16">
        <v>40</v>
      </c>
      <c r="I58" s="64">
        <v>40</v>
      </c>
      <c r="J58" s="64"/>
      <c r="K58" s="65">
        <f aca="true" t="shared" si="2" ref="K58:K65">I58+J58</f>
        <v>40</v>
      </c>
    </row>
    <row r="59" spans="1:11" ht="12.75" customHeight="1" thickBot="1">
      <c r="A59" s="196"/>
      <c r="B59" s="66"/>
      <c r="C59" s="58"/>
      <c r="D59" s="59">
        <v>2299</v>
      </c>
      <c r="E59" s="59">
        <v>6313</v>
      </c>
      <c r="F59" s="75">
        <v>38100000</v>
      </c>
      <c r="G59" s="62" t="s">
        <v>52</v>
      </c>
      <c r="H59" s="85">
        <v>108</v>
      </c>
      <c r="I59" s="64">
        <v>108</v>
      </c>
      <c r="J59" s="64"/>
      <c r="K59" s="65">
        <f t="shared" si="2"/>
        <v>108</v>
      </c>
    </row>
    <row r="60" spans="1:11" ht="26.25" customHeight="1">
      <c r="A60" s="196"/>
      <c r="B60" s="100" t="s">
        <v>2</v>
      </c>
      <c r="C60" s="27" t="s">
        <v>53</v>
      </c>
      <c r="D60" s="26"/>
      <c r="E60" s="53" t="s">
        <v>0</v>
      </c>
      <c r="F60" s="54"/>
      <c r="G60" s="118" t="s">
        <v>54</v>
      </c>
      <c r="H60" s="56">
        <f>SUM(H61:H62)</f>
        <v>840</v>
      </c>
      <c r="I60" s="28">
        <f>SUM(I61:I62)</f>
        <v>8894</v>
      </c>
      <c r="J60" s="28">
        <f>SUM(J61:J62)</f>
        <v>0</v>
      </c>
      <c r="K60" s="28">
        <f>SUM(K61:K62)</f>
        <v>8894</v>
      </c>
    </row>
    <row r="61" spans="1:11" ht="12.75" customHeight="1">
      <c r="A61" s="196"/>
      <c r="B61" s="120"/>
      <c r="C61" s="58"/>
      <c r="D61" s="59">
        <v>2299</v>
      </c>
      <c r="E61" s="59">
        <v>5613</v>
      </c>
      <c r="F61" s="75">
        <v>38100000</v>
      </c>
      <c r="G61" s="62" t="s">
        <v>55</v>
      </c>
      <c r="H61" s="16">
        <v>225</v>
      </c>
      <c r="I61" s="64">
        <f>225+2162</f>
        <v>2387</v>
      </c>
      <c r="J61" s="64"/>
      <c r="K61" s="65">
        <f t="shared" si="2"/>
        <v>2387</v>
      </c>
    </row>
    <row r="62" spans="1:11" ht="12.75" customHeight="1" thickBot="1">
      <c r="A62" s="196"/>
      <c r="B62" s="124"/>
      <c r="C62" s="125"/>
      <c r="D62" s="126">
        <v>2299</v>
      </c>
      <c r="E62" s="126">
        <v>6413</v>
      </c>
      <c r="F62" s="127">
        <v>38100000</v>
      </c>
      <c r="G62" s="128" t="s">
        <v>56</v>
      </c>
      <c r="H62" s="9">
        <v>615</v>
      </c>
      <c r="I62" s="129">
        <f>615+5892</f>
        <v>6507</v>
      </c>
      <c r="J62" s="129"/>
      <c r="K62" s="65">
        <f t="shared" si="2"/>
        <v>6507</v>
      </c>
    </row>
    <row r="63" spans="1:11" ht="26.25" customHeight="1">
      <c r="A63" s="196"/>
      <c r="B63" s="100" t="s">
        <v>2</v>
      </c>
      <c r="C63" s="27" t="s">
        <v>57</v>
      </c>
      <c r="D63" s="26"/>
      <c r="E63" s="53" t="s">
        <v>0</v>
      </c>
      <c r="F63" s="54"/>
      <c r="G63" s="118" t="s">
        <v>58</v>
      </c>
      <c r="H63" s="56">
        <f>SUM(H64:H65)</f>
        <v>208</v>
      </c>
      <c r="I63" s="28">
        <f>SUM(I64:I65)</f>
        <v>2198</v>
      </c>
      <c r="J63" s="28">
        <f>SUM(J64:J65)</f>
        <v>0</v>
      </c>
      <c r="K63" s="28">
        <f>SUM(K64:K65)</f>
        <v>2198</v>
      </c>
    </row>
    <row r="64" spans="1:11" ht="12.75" customHeight="1">
      <c r="A64" s="196"/>
      <c r="B64" s="120"/>
      <c r="C64" s="71"/>
      <c r="D64" s="59">
        <v>2299</v>
      </c>
      <c r="E64" s="59">
        <v>5613</v>
      </c>
      <c r="F64" s="130" t="s">
        <v>32</v>
      </c>
      <c r="G64" s="62" t="s">
        <v>55</v>
      </c>
      <c r="H64" s="16">
        <v>56</v>
      </c>
      <c r="I64" s="64">
        <f>56+534</f>
        <v>590</v>
      </c>
      <c r="J64" s="64"/>
      <c r="K64" s="65">
        <f t="shared" si="2"/>
        <v>590</v>
      </c>
    </row>
    <row r="65" spans="1:11" ht="12.75" customHeight="1" thickBot="1">
      <c r="A65" s="196"/>
      <c r="B65" s="101"/>
      <c r="C65" s="131"/>
      <c r="D65" s="6">
        <v>2299</v>
      </c>
      <c r="E65" s="6">
        <v>6413</v>
      </c>
      <c r="F65" s="132" t="s">
        <v>32</v>
      </c>
      <c r="G65" s="133" t="s">
        <v>56</v>
      </c>
      <c r="H65" s="10">
        <v>152</v>
      </c>
      <c r="I65" s="134">
        <f>152+1456</f>
        <v>1608</v>
      </c>
      <c r="J65" s="134"/>
      <c r="K65" s="106">
        <f t="shared" si="2"/>
        <v>1608</v>
      </c>
    </row>
    <row r="66" spans="1:11" s="18" customFormat="1" ht="12" customHeight="1">
      <c r="A66" s="196"/>
      <c r="B66" s="135" t="s">
        <v>2</v>
      </c>
      <c r="C66" s="27" t="s">
        <v>59</v>
      </c>
      <c r="D66" s="26"/>
      <c r="E66" s="53" t="s">
        <v>0</v>
      </c>
      <c r="F66" s="54"/>
      <c r="G66" s="136" t="s">
        <v>60</v>
      </c>
      <c r="H66" s="56">
        <f>SUM(H67:H68)</f>
        <v>0</v>
      </c>
      <c r="I66" s="28">
        <f>SUM(I67:I68)</f>
        <v>1351</v>
      </c>
      <c r="J66" s="28">
        <f>SUM(J67:J68)</f>
        <v>0</v>
      </c>
      <c r="K66" s="28">
        <f>SUM(K67:K68)</f>
        <v>1351</v>
      </c>
    </row>
    <row r="67" spans="1:11" s="18" customFormat="1" ht="12" customHeight="1">
      <c r="A67" s="196"/>
      <c r="B67" s="137"/>
      <c r="C67" s="71"/>
      <c r="D67" s="59">
        <v>2212</v>
      </c>
      <c r="E67" s="60">
        <v>6121</v>
      </c>
      <c r="F67" s="67" t="s">
        <v>26</v>
      </c>
      <c r="G67" s="138" t="s">
        <v>24</v>
      </c>
      <c r="H67" s="4">
        <v>0</v>
      </c>
      <c r="I67" s="4">
        <v>1350</v>
      </c>
      <c r="J67" s="4"/>
      <c r="K67" s="4">
        <f>I67+J67</f>
        <v>1350</v>
      </c>
    </row>
    <row r="68" spans="1:11" ht="12.75" customHeight="1" thickBot="1">
      <c r="A68" s="196"/>
      <c r="B68" s="139"/>
      <c r="C68" s="140"/>
      <c r="D68" s="29">
        <v>6310</v>
      </c>
      <c r="E68" s="81">
        <v>5163</v>
      </c>
      <c r="F68" s="141" t="s">
        <v>32</v>
      </c>
      <c r="G68" s="104" t="s">
        <v>27</v>
      </c>
      <c r="H68" s="84">
        <v>0</v>
      </c>
      <c r="I68" s="3">
        <v>1</v>
      </c>
      <c r="J68" s="3"/>
      <c r="K68" s="142">
        <f>I68+J68</f>
        <v>1</v>
      </c>
    </row>
    <row r="69" spans="1:11" s="18" customFormat="1" ht="12" customHeight="1">
      <c r="A69" s="196"/>
      <c r="B69" s="143" t="s">
        <v>2</v>
      </c>
      <c r="C69" s="108" t="s">
        <v>61</v>
      </c>
      <c r="D69" s="109"/>
      <c r="E69" s="110" t="s">
        <v>0</v>
      </c>
      <c r="F69" s="111"/>
      <c r="G69" s="144" t="s">
        <v>62</v>
      </c>
      <c r="H69" s="56">
        <f>SUM(H70:H71)</f>
        <v>0</v>
      </c>
      <c r="I69" s="28">
        <f>SUM(I70:I71)</f>
        <v>1351</v>
      </c>
      <c r="J69" s="28">
        <f>SUM(J70:J71)</f>
        <v>0</v>
      </c>
      <c r="K69" s="28">
        <f>SUM(K70:K71)</f>
        <v>1351</v>
      </c>
    </row>
    <row r="70" spans="1:11" s="18" customFormat="1" ht="12" customHeight="1">
      <c r="A70" s="196"/>
      <c r="B70" s="137"/>
      <c r="C70" s="71"/>
      <c r="D70" s="59">
        <v>2212</v>
      </c>
      <c r="E70" s="60">
        <v>6121</v>
      </c>
      <c r="F70" s="67" t="s">
        <v>26</v>
      </c>
      <c r="G70" s="138" t="s">
        <v>24</v>
      </c>
      <c r="H70" s="4">
        <v>0</v>
      </c>
      <c r="I70" s="4">
        <v>1350</v>
      </c>
      <c r="J70" s="4"/>
      <c r="K70" s="4">
        <f>I70+J70</f>
        <v>1350</v>
      </c>
    </row>
    <row r="71" spans="1:11" ht="12.75" customHeight="1" thickBot="1">
      <c r="A71" s="196"/>
      <c r="B71" s="139"/>
      <c r="C71" s="140"/>
      <c r="D71" s="29">
        <v>6310</v>
      </c>
      <c r="E71" s="81">
        <v>5163</v>
      </c>
      <c r="F71" s="141" t="s">
        <v>32</v>
      </c>
      <c r="G71" s="104" t="s">
        <v>27</v>
      </c>
      <c r="H71" s="84">
        <v>0</v>
      </c>
      <c r="I71" s="3">
        <v>1</v>
      </c>
      <c r="J71" s="3"/>
      <c r="K71" s="142">
        <f>I71+J71</f>
        <v>1</v>
      </c>
    </row>
    <row r="72" spans="1:11" s="18" customFormat="1" ht="12" customHeight="1">
      <c r="A72" s="196"/>
      <c r="B72" s="135" t="s">
        <v>2</v>
      </c>
      <c r="C72" s="27" t="s">
        <v>63</v>
      </c>
      <c r="D72" s="26"/>
      <c r="E72" s="53" t="s">
        <v>0</v>
      </c>
      <c r="F72" s="54"/>
      <c r="G72" s="136" t="s">
        <v>64</v>
      </c>
      <c r="H72" s="56">
        <f>SUM(H73:H75)</f>
        <v>0</v>
      </c>
      <c r="I72" s="28">
        <f>SUM(I73:I75)</f>
        <v>32501</v>
      </c>
      <c r="J72" s="56">
        <f>SUM(J73:J75)</f>
        <v>0</v>
      </c>
      <c r="K72" s="28">
        <f>SUM(K73:K75)</f>
        <v>32501</v>
      </c>
    </row>
    <row r="73" spans="1:11" ht="12.75" customHeight="1">
      <c r="A73" s="196"/>
      <c r="B73" s="57"/>
      <c r="C73" s="58"/>
      <c r="D73" s="59">
        <v>2212</v>
      </c>
      <c r="E73" s="60">
        <v>6121</v>
      </c>
      <c r="F73" s="130" t="s">
        <v>32</v>
      </c>
      <c r="G73" s="62" t="s">
        <v>24</v>
      </c>
      <c r="H73" s="4">
        <v>0</v>
      </c>
      <c r="I73" s="63">
        <v>1500</v>
      </c>
      <c r="J73" s="64"/>
      <c r="K73" s="65">
        <f>I73+J73</f>
        <v>1500</v>
      </c>
    </row>
    <row r="74" spans="1:12" s="18" customFormat="1" ht="12" customHeight="1">
      <c r="A74" s="196"/>
      <c r="B74" s="145"/>
      <c r="C74" s="58"/>
      <c r="D74" s="59">
        <v>2212</v>
      </c>
      <c r="E74" s="60">
        <v>6121</v>
      </c>
      <c r="F74" s="67" t="s">
        <v>26</v>
      </c>
      <c r="G74" s="146" t="s">
        <v>24</v>
      </c>
      <c r="H74" s="4">
        <v>0</v>
      </c>
      <c r="I74" s="4">
        <f>2000+8000+21000</f>
        <v>31000</v>
      </c>
      <c r="J74" s="4"/>
      <c r="K74" s="5">
        <f>I74+J74</f>
        <v>31000</v>
      </c>
      <c r="L74" s="147"/>
    </row>
    <row r="75" spans="1:11" ht="12.75" customHeight="1" thickBot="1">
      <c r="A75" s="196"/>
      <c r="B75" s="139"/>
      <c r="C75" s="140"/>
      <c r="D75" s="29">
        <v>6310</v>
      </c>
      <c r="E75" s="81">
        <v>5163</v>
      </c>
      <c r="F75" s="141" t="s">
        <v>32</v>
      </c>
      <c r="G75" s="104" t="s">
        <v>27</v>
      </c>
      <c r="H75" s="84">
        <v>0</v>
      </c>
      <c r="I75" s="3">
        <v>1</v>
      </c>
      <c r="J75" s="3"/>
      <c r="K75" s="142">
        <f>I75+J75</f>
        <v>1</v>
      </c>
    </row>
    <row r="76" spans="1:11" s="18" customFormat="1" ht="12" customHeight="1">
      <c r="A76" s="196"/>
      <c r="B76" s="135" t="s">
        <v>2</v>
      </c>
      <c r="C76" s="27" t="s">
        <v>65</v>
      </c>
      <c r="D76" s="26"/>
      <c r="E76" s="53" t="s">
        <v>0</v>
      </c>
      <c r="F76" s="54"/>
      <c r="G76" s="136" t="s">
        <v>66</v>
      </c>
      <c r="H76" s="56">
        <f>SUM(H77:H78)</f>
        <v>0</v>
      </c>
      <c r="I76" s="28">
        <f>SUM(I77:I78)</f>
        <v>1301</v>
      </c>
      <c r="J76" s="28">
        <f>SUM(J77:J78)</f>
        <v>0</v>
      </c>
      <c r="K76" s="28">
        <f>SUM(K77:K78)</f>
        <v>1301</v>
      </c>
    </row>
    <row r="77" spans="1:11" s="18" customFormat="1" ht="12" customHeight="1">
      <c r="A77" s="196"/>
      <c r="B77" s="137"/>
      <c r="C77" s="71"/>
      <c r="D77" s="59">
        <v>2212</v>
      </c>
      <c r="E77" s="60">
        <v>6121</v>
      </c>
      <c r="F77" s="67" t="s">
        <v>26</v>
      </c>
      <c r="G77" s="138" t="s">
        <v>24</v>
      </c>
      <c r="H77" s="4">
        <v>0</v>
      </c>
      <c r="I77" s="4">
        <v>1300</v>
      </c>
      <c r="J77" s="4"/>
      <c r="K77" s="4">
        <f>I77+J77</f>
        <v>1300</v>
      </c>
    </row>
    <row r="78" spans="1:11" ht="12.75" customHeight="1" thickBot="1">
      <c r="A78" s="196"/>
      <c r="B78" s="139"/>
      <c r="C78" s="140"/>
      <c r="D78" s="29">
        <v>6310</v>
      </c>
      <c r="E78" s="81">
        <v>5163</v>
      </c>
      <c r="F78" s="141" t="s">
        <v>32</v>
      </c>
      <c r="G78" s="104" t="s">
        <v>27</v>
      </c>
      <c r="H78" s="84">
        <v>0</v>
      </c>
      <c r="I78" s="3">
        <v>1</v>
      </c>
      <c r="J78" s="3"/>
      <c r="K78" s="142">
        <f>I78+J78</f>
        <v>1</v>
      </c>
    </row>
    <row r="79" spans="1:11" s="18" customFormat="1" ht="12" customHeight="1">
      <c r="A79" s="196"/>
      <c r="B79" s="135" t="s">
        <v>2</v>
      </c>
      <c r="C79" s="27" t="s">
        <v>67</v>
      </c>
      <c r="D79" s="26"/>
      <c r="E79" s="53" t="s">
        <v>0</v>
      </c>
      <c r="F79" s="54"/>
      <c r="G79" s="136" t="s">
        <v>68</v>
      </c>
      <c r="H79" s="56">
        <f>SUM(H80:H81)</f>
        <v>0</v>
      </c>
      <c r="I79" s="28">
        <f>SUM(I80:I81)</f>
        <v>2001</v>
      </c>
      <c r="J79" s="28">
        <f>SUM(J80:J81)</f>
        <v>0</v>
      </c>
      <c r="K79" s="28">
        <f>SUM(K80:K81)</f>
        <v>2001</v>
      </c>
    </row>
    <row r="80" spans="1:11" s="18" customFormat="1" ht="12" customHeight="1">
      <c r="A80" s="196"/>
      <c r="B80" s="137"/>
      <c r="C80" s="71"/>
      <c r="D80" s="59">
        <v>2212</v>
      </c>
      <c r="E80" s="60">
        <v>6121</v>
      </c>
      <c r="F80" s="67" t="s">
        <v>26</v>
      </c>
      <c r="G80" s="138" t="s">
        <v>24</v>
      </c>
      <c r="H80" s="4">
        <v>0</v>
      </c>
      <c r="I80" s="4">
        <v>2000</v>
      </c>
      <c r="J80" s="4"/>
      <c r="K80" s="4">
        <f>I80+J80</f>
        <v>2000</v>
      </c>
    </row>
    <row r="81" spans="1:11" ht="12.75" customHeight="1" thickBot="1">
      <c r="A81" s="196"/>
      <c r="B81" s="139"/>
      <c r="C81" s="140"/>
      <c r="D81" s="29">
        <v>6310</v>
      </c>
      <c r="E81" s="81">
        <v>5163</v>
      </c>
      <c r="F81" s="141" t="s">
        <v>32</v>
      </c>
      <c r="G81" s="104" t="s">
        <v>27</v>
      </c>
      <c r="H81" s="84">
        <v>0</v>
      </c>
      <c r="I81" s="3">
        <v>1</v>
      </c>
      <c r="J81" s="3"/>
      <c r="K81" s="142">
        <f>I81+J81</f>
        <v>1</v>
      </c>
    </row>
    <row r="82" spans="1:11" s="18" customFormat="1" ht="12" customHeight="1">
      <c r="A82" s="196"/>
      <c r="B82" s="143" t="s">
        <v>2</v>
      </c>
      <c r="C82" s="108" t="s">
        <v>69</v>
      </c>
      <c r="D82" s="109"/>
      <c r="E82" s="110" t="s">
        <v>0</v>
      </c>
      <c r="F82" s="111"/>
      <c r="G82" s="144" t="s">
        <v>70</v>
      </c>
      <c r="H82" s="56">
        <f>SUM(H83:H84)</f>
        <v>0</v>
      </c>
      <c r="I82" s="28">
        <f>SUM(I83:I84)</f>
        <v>2001</v>
      </c>
      <c r="J82" s="28">
        <f>SUM(J83:J84)</f>
        <v>0</v>
      </c>
      <c r="K82" s="28">
        <f>SUM(K83:K84)</f>
        <v>2001</v>
      </c>
    </row>
    <row r="83" spans="1:11" s="18" customFormat="1" ht="11.25" customHeight="1">
      <c r="A83" s="196"/>
      <c r="B83" s="145"/>
      <c r="C83" s="58"/>
      <c r="D83" s="59">
        <v>2212</v>
      </c>
      <c r="E83" s="60">
        <v>6121</v>
      </c>
      <c r="F83" s="67" t="s">
        <v>26</v>
      </c>
      <c r="G83" s="146" t="s">
        <v>24</v>
      </c>
      <c r="H83" s="4">
        <v>0</v>
      </c>
      <c r="I83" s="4">
        <v>2000</v>
      </c>
      <c r="J83" s="4"/>
      <c r="K83" s="5">
        <f>I83+J83</f>
        <v>2000</v>
      </c>
    </row>
    <row r="84" spans="1:11" ht="12.75" customHeight="1" thickBot="1">
      <c r="A84" s="196"/>
      <c r="B84" s="101"/>
      <c r="C84" s="8"/>
      <c r="D84" s="6">
        <v>6310</v>
      </c>
      <c r="E84" s="68">
        <v>5163</v>
      </c>
      <c r="F84" s="30" t="s">
        <v>32</v>
      </c>
      <c r="G84" s="69" t="s">
        <v>27</v>
      </c>
      <c r="H84" s="10">
        <v>0</v>
      </c>
      <c r="I84" s="2">
        <v>1</v>
      </c>
      <c r="J84" s="2"/>
      <c r="K84" s="106">
        <f>I84+J84</f>
        <v>1</v>
      </c>
    </row>
    <row r="85" spans="1:11" s="18" customFormat="1" ht="12" customHeight="1">
      <c r="A85" s="196"/>
      <c r="B85" s="135" t="s">
        <v>2</v>
      </c>
      <c r="C85" s="27" t="s">
        <v>71</v>
      </c>
      <c r="D85" s="26"/>
      <c r="E85" s="53" t="s">
        <v>0</v>
      </c>
      <c r="F85" s="54"/>
      <c r="G85" s="136" t="s">
        <v>72</v>
      </c>
      <c r="H85" s="28">
        <f>SUM(H86:H86)</f>
        <v>0</v>
      </c>
      <c r="I85" s="28">
        <f>SUM(I86:I86)</f>
        <v>526.0609999999997</v>
      </c>
      <c r="J85" s="28">
        <f>SUM(J86:J86)</f>
        <v>-526.06</v>
      </c>
      <c r="K85" s="28">
        <f>SUM(K86:K86)</f>
        <v>0.0009999999997489795</v>
      </c>
    </row>
    <row r="86" spans="1:11" s="18" customFormat="1" ht="12" customHeight="1" thickBot="1">
      <c r="A86" s="196"/>
      <c r="B86" s="179"/>
      <c r="C86" s="131"/>
      <c r="D86" s="6">
        <v>2212</v>
      </c>
      <c r="E86" s="68">
        <v>5901</v>
      </c>
      <c r="F86" s="30" t="s">
        <v>32</v>
      </c>
      <c r="G86" s="149" t="s">
        <v>73</v>
      </c>
      <c r="H86" s="2">
        <v>0</v>
      </c>
      <c r="I86" s="2">
        <f>7000+8533.57-15007.509</f>
        <v>526.0609999999997</v>
      </c>
      <c r="J86" s="2">
        <v>-526.06</v>
      </c>
      <c r="K86" s="2">
        <f>I86+J86</f>
        <v>0.0009999999997489795</v>
      </c>
    </row>
    <row r="87" spans="1:11" s="18" customFormat="1" ht="12" customHeight="1">
      <c r="A87" s="196"/>
      <c r="B87" s="135" t="s">
        <v>2</v>
      </c>
      <c r="C87" s="27" t="s">
        <v>74</v>
      </c>
      <c r="D87" s="26"/>
      <c r="E87" s="53" t="s">
        <v>0</v>
      </c>
      <c r="F87" s="54"/>
      <c r="G87" s="136" t="s">
        <v>91</v>
      </c>
      <c r="H87" s="114">
        <f>SUM(H88:H88)</f>
        <v>0</v>
      </c>
      <c r="I87" s="114">
        <f>SUM(I88:I88)</f>
        <v>3000</v>
      </c>
      <c r="J87" s="114">
        <f>SUM(J88:J88)</f>
        <v>-1613.59</v>
      </c>
      <c r="K87" s="114">
        <f>SUM(K88:K88)</f>
        <v>1386.41</v>
      </c>
    </row>
    <row r="88" spans="1:11" s="18" customFormat="1" ht="12" customHeight="1" thickBot="1">
      <c r="A88" s="196"/>
      <c r="B88" s="148"/>
      <c r="C88" s="102"/>
      <c r="D88" s="6">
        <v>2212</v>
      </c>
      <c r="E88" s="68">
        <v>5901</v>
      </c>
      <c r="F88" s="30" t="s">
        <v>32</v>
      </c>
      <c r="G88" s="149" t="s">
        <v>73</v>
      </c>
      <c r="H88" s="2">
        <v>0</v>
      </c>
      <c r="I88" s="2">
        <v>3000</v>
      </c>
      <c r="J88" s="2">
        <v>-1613.59</v>
      </c>
      <c r="K88" s="3">
        <f>I88+J88</f>
        <v>1386.41</v>
      </c>
    </row>
    <row r="89" spans="1:11" s="18" customFormat="1" ht="12" customHeight="1">
      <c r="A89" s="196"/>
      <c r="B89" s="135" t="s">
        <v>2</v>
      </c>
      <c r="C89" s="27" t="s">
        <v>93</v>
      </c>
      <c r="D89" s="26"/>
      <c r="E89" s="53" t="s">
        <v>0</v>
      </c>
      <c r="F89" s="54"/>
      <c r="G89" s="136" t="s">
        <v>75</v>
      </c>
      <c r="H89" s="28">
        <f>SUM(H90:H92)</f>
        <v>0</v>
      </c>
      <c r="I89" s="28">
        <f>SUM(I90:I92)</f>
        <v>5000</v>
      </c>
      <c r="J89" s="28">
        <f>SUM(J90:J92)</f>
        <v>0</v>
      </c>
      <c r="K89" s="28">
        <f>SUM(K90:K92)</f>
        <v>5000</v>
      </c>
    </row>
    <row r="90" spans="1:11" s="18" customFormat="1" ht="12" customHeight="1">
      <c r="A90" s="196"/>
      <c r="B90" s="137"/>
      <c r="C90" s="75"/>
      <c r="D90" s="59">
        <v>2212</v>
      </c>
      <c r="E90" s="60">
        <v>6351</v>
      </c>
      <c r="F90" s="67" t="s">
        <v>76</v>
      </c>
      <c r="G90" s="150" t="s">
        <v>33</v>
      </c>
      <c r="H90" s="4">
        <v>0</v>
      </c>
      <c r="I90" s="4">
        <v>0</v>
      </c>
      <c r="J90" s="4"/>
      <c r="K90" s="65">
        <f>I90+J90</f>
        <v>0</v>
      </c>
    </row>
    <row r="91" spans="1:11" s="18" customFormat="1" ht="12" customHeight="1">
      <c r="A91" s="196"/>
      <c r="B91" s="145"/>
      <c r="C91" s="88"/>
      <c r="D91" s="89">
        <v>2212</v>
      </c>
      <c r="E91" s="96">
        <v>6356</v>
      </c>
      <c r="F91" s="116" t="s">
        <v>77</v>
      </c>
      <c r="G91" s="150" t="s">
        <v>78</v>
      </c>
      <c r="H91" s="5">
        <v>0</v>
      </c>
      <c r="I91" s="5">
        <v>0</v>
      </c>
      <c r="J91" s="5"/>
      <c r="K91" s="65">
        <f>I91+J91</f>
        <v>0</v>
      </c>
    </row>
    <row r="92" spans="1:11" s="18" customFormat="1" ht="12" customHeight="1" thickBot="1">
      <c r="A92" s="196"/>
      <c r="B92" s="148"/>
      <c r="C92" s="102"/>
      <c r="D92" s="29">
        <v>2212</v>
      </c>
      <c r="E92" s="81">
        <v>6356</v>
      </c>
      <c r="F92" s="141" t="s">
        <v>79</v>
      </c>
      <c r="G92" s="151" t="s">
        <v>78</v>
      </c>
      <c r="H92" s="3">
        <v>0</v>
      </c>
      <c r="I92" s="3">
        <v>5000</v>
      </c>
      <c r="J92" s="3"/>
      <c r="K92" s="3">
        <f>I92+J92</f>
        <v>5000</v>
      </c>
    </row>
    <row r="93" spans="1:11" s="18" customFormat="1" ht="12" customHeight="1">
      <c r="A93" s="196"/>
      <c r="B93" s="135" t="s">
        <v>2</v>
      </c>
      <c r="C93" s="27" t="s">
        <v>92</v>
      </c>
      <c r="D93" s="26"/>
      <c r="E93" s="53" t="s">
        <v>0</v>
      </c>
      <c r="F93" s="54"/>
      <c r="G93" s="136" t="s">
        <v>94</v>
      </c>
      <c r="H93" s="28">
        <f>SUM(H94:H94)</f>
        <v>0</v>
      </c>
      <c r="I93" s="177">
        <f>SUM(I94:I94)</f>
        <v>264.385</v>
      </c>
      <c r="J93" s="114">
        <f>SUM(J94:J94)</f>
        <v>0</v>
      </c>
      <c r="K93" s="28">
        <f>SUM(K94:K94)</f>
        <v>264.385</v>
      </c>
    </row>
    <row r="94" spans="1:11" s="18" customFormat="1" ht="12" customHeight="1" thickBot="1">
      <c r="A94" s="196"/>
      <c r="B94" s="148"/>
      <c r="C94" s="102"/>
      <c r="D94" s="6">
        <v>2212</v>
      </c>
      <c r="E94" s="68">
        <v>5169</v>
      </c>
      <c r="F94" s="132" t="s">
        <v>32</v>
      </c>
      <c r="G94" s="174" t="s">
        <v>12</v>
      </c>
      <c r="H94" s="2">
        <v>0</v>
      </c>
      <c r="I94" s="178">
        <v>264.385</v>
      </c>
      <c r="J94" s="2"/>
      <c r="K94" s="3">
        <f>I94+J94</f>
        <v>264.385</v>
      </c>
    </row>
    <row r="95" spans="1:11" s="18" customFormat="1" ht="12" customHeight="1">
      <c r="A95" s="196"/>
      <c r="B95" s="135" t="s">
        <v>2</v>
      </c>
      <c r="C95" s="27" t="s">
        <v>95</v>
      </c>
      <c r="D95" s="26"/>
      <c r="E95" s="53" t="s">
        <v>0</v>
      </c>
      <c r="F95" s="54"/>
      <c r="G95" s="136" t="s">
        <v>96</v>
      </c>
      <c r="H95" s="28">
        <f>SUM(H96:H96)</f>
        <v>0</v>
      </c>
      <c r="I95" s="177">
        <f>SUM(I96:I96)</f>
        <v>554.785</v>
      </c>
      <c r="J95" s="114">
        <f>SUM(J96:J96)</f>
        <v>0</v>
      </c>
      <c r="K95" s="28">
        <f>SUM(K96:K96)</f>
        <v>554.785</v>
      </c>
    </row>
    <row r="96" spans="1:11" s="18" customFormat="1" ht="12" customHeight="1" thickBot="1">
      <c r="A96" s="196"/>
      <c r="B96" s="148"/>
      <c r="C96" s="102"/>
      <c r="D96" s="6">
        <v>2212</v>
      </c>
      <c r="E96" s="68">
        <v>5169</v>
      </c>
      <c r="F96" s="132" t="s">
        <v>32</v>
      </c>
      <c r="G96" s="174" t="s">
        <v>12</v>
      </c>
      <c r="H96" s="2">
        <v>0</v>
      </c>
      <c r="I96" s="178">
        <v>554.785</v>
      </c>
      <c r="J96" s="2"/>
      <c r="K96" s="3">
        <f>I96+J96</f>
        <v>554.785</v>
      </c>
    </row>
    <row r="97" spans="1:11" s="18" customFormat="1" ht="12" customHeight="1">
      <c r="A97" s="196"/>
      <c r="B97" s="135" t="s">
        <v>2</v>
      </c>
      <c r="C97" s="27" t="s">
        <v>97</v>
      </c>
      <c r="D97" s="26"/>
      <c r="E97" s="53" t="s">
        <v>0</v>
      </c>
      <c r="F97" s="54"/>
      <c r="G97" s="136" t="s">
        <v>98</v>
      </c>
      <c r="H97" s="28">
        <f>SUM(H98:H98)</f>
        <v>0</v>
      </c>
      <c r="I97" s="177">
        <f>SUM(I98:I98)</f>
        <v>769.56</v>
      </c>
      <c r="J97" s="114">
        <f>SUM(J98:J98)</f>
        <v>0</v>
      </c>
      <c r="K97" s="28">
        <f>SUM(K98:K98)</f>
        <v>769.56</v>
      </c>
    </row>
    <row r="98" spans="1:11" s="18" customFormat="1" ht="12" customHeight="1" thickBot="1">
      <c r="A98" s="196"/>
      <c r="B98" s="148"/>
      <c r="C98" s="102"/>
      <c r="D98" s="6">
        <v>2212</v>
      </c>
      <c r="E98" s="68">
        <v>5169</v>
      </c>
      <c r="F98" s="132" t="s">
        <v>32</v>
      </c>
      <c r="G98" s="174" t="s">
        <v>12</v>
      </c>
      <c r="H98" s="2">
        <v>0</v>
      </c>
      <c r="I98" s="178">
        <v>769.56</v>
      </c>
      <c r="J98" s="2"/>
      <c r="K98" s="3">
        <f>I98+J98</f>
        <v>769.56</v>
      </c>
    </row>
    <row r="99" spans="1:11" s="18" customFormat="1" ht="12" customHeight="1">
      <c r="A99" s="196"/>
      <c r="B99" s="135" t="s">
        <v>2</v>
      </c>
      <c r="C99" s="27" t="s">
        <v>99</v>
      </c>
      <c r="D99" s="26"/>
      <c r="E99" s="53" t="s">
        <v>0</v>
      </c>
      <c r="F99" s="54"/>
      <c r="G99" s="136" t="s">
        <v>100</v>
      </c>
      <c r="H99" s="28">
        <f>SUM(H100:H100)</f>
        <v>0</v>
      </c>
      <c r="I99" s="177">
        <f>SUM(I100:I100)</f>
        <v>99.22</v>
      </c>
      <c r="J99" s="114">
        <f>SUM(J100:J100)</f>
        <v>0</v>
      </c>
      <c r="K99" s="28">
        <f>SUM(K100:K100)</f>
        <v>99.22</v>
      </c>
    </row>
    <row r="100" spans="1:11" s="18" customFormat="1" ht="12" customHeight="1" thickBot="1">
      <c r="A100" s="196"/>
      <c r="B100" s="148"/>
      <c r="C100" s="102"/>
      <c r="D100" s="6">
        <v>2212</v>
      </c>
      <c r="E100" s="68">
        <v>5169</v>
      </c>
      <c r="F100" s="132" t="s">
        <v>32</v>
      </c>
      <c r="G100" s="174" t="s">
        <v>12</v>
      </c>
      <c r="H100" s="2">
        <v>0</v>
      </c>
      <c r="I100" s="178">
        <v>99.22</v>
      </c>
      <c r="J100" s="2"/>
      <c r="K100" s="3">
        <f>I100+J100</f>
        <v>99.22</v>
      </c>
    </row>
    <row r="101" spans="1:11" s="18" customFormat="1" ht="12" customHeight="1">
      <c r="A101" s="196"/>
      <c r="B101" s="135" t="s">
        <v>2</v>
      </c>
      <c r="C101" s="27" t="s">
        <v>101</v>
      </c>
      <c r="D101" s="26"/>
      <c r="E101" s="53" t="s">
        <v>0</v>
      </c>
      <c r="F101" s="54"/>
      <c r="G101" s="136" t="s">
        <v>102</v>
      </c>
      <c r="H101" s="28">
        <f>SUM(H102:H102)</f>
        <v>0</v>
      </c>
      <c r="I101" s="177">
        <f>SUM(I102:I102)</f>
        <v>531.19</v>
      </c>
      <c r="J101" s="114">
        <f>SUM(J102:J102)</f>
        <v>0</v>
      </c>
      <c r="K101" s="28">
        <f>SUM(K102:K102)</f>
        <v>531.19</v>
      </c>
    </row>
    <row r="102" spans="1:11" s="18" customFormat="1" ht="12" customHeight="1" thickBot="1">
      <c r="A102" s="196"/>
      <c r="B102" s="148"/>
      <c r="C102" s="102"/>
      <c r="D102" s="6">
        <v>2212</v>
      </c>
      <c r="E102" s="68">
        <v>5169</v>
      </c>
      <c r="F102" s="132" t="s">
        <v>32</v>
      </c>
      <c r="G102" s="174" t="s">
        <v>12</v>
      </c>
      <c r="H102" s="2">
        <v>0</v>
      </c>
      <c r="I102" s="178">
        <v>531.19</v>
      </c>
      <c r="J102" s="2"/>
      <c r="K102" s="3">
        <f>I102+J102</f>
        <v>531.19</v>
      </c>
    </row>
    <row r="103" spans="1:11" s="18" customFormat="1" ht="12" customHeight="1">
      <c r="A103" s="196"/>
      <c r="B103" s="135" t="s">
        <v>2</v>
      </c>
      <c r="C103" s="27" t="s">
        <v>103</v>
      </c>
      <c r="D103" s="26"/>
      <c r="E103" s="53" t="s">
        <v>0</v>
      </c>
      <c r="F103" s="54"/>
      <c r="G103" s="136" t="s">
        <v>104</v>
      </c>
      <c r="H103" s="28">
        <f>SUM(H104:H104)</f>
        <v>0</v>
      </c>
      <c r="I103" s="177">
        <f>SUM(I104:I104)</f>
        <v>598.95</v>
      </c>
      <c r="J103" s="114">
        <f>SUM(J104:J104)</f>
        <v>0</v>
      </c>
      <c r="K103" s="28">
        <f>SUM(K104:K104)</f>
        <v>598.95</v>
      </c>
    </row>
    <row r="104" spans="1:11" s="18" customFormat="1" ht="12" customHeight="1" thickBot="1">
      <c r="A104" s="196"/>
      <c r="B104" s="148"/>
      <c r="C104" s="102"/>
      <c r="D104" s="6">
        <v>2212</v>
      </c>
      <c r="E104" s="68">
        <v>5169</v>
      </c>
      <c r="F104" s="132" t="s">
        <v>32</v>
      </c>
      <c r="G104" s="174" t="s">
        <v>12</v>
      </c>
      <c r="H104" s="2">
        <v>0</v>
      </c>
      <c r="I104" s="178">
        <v>598.95</v>
      </c>
      <c r="J104" s="2"/>
      <c r="K104" s="3">
        <f>I104+J104</f>
        <v>598.95</v>
      </c>
    </row>
    <row r="105" spans="1:11" s="18" customFormat="1" ht="12" customHeight="1">
      <c r="A105" s="196"/>
      <c r="B105" s="135" t="s">
        <v>2</v>
      </c>
      <c r="C105" s="27" t="s">
        <v>105</v>
      </c>
      <c r="D105" s="26"/>
      <c r="E105" s="53" t="s">
        <v>0</v>
      </c>
      <c r="F105" s="54"/>
      <c r="G105" s="136" t="s">
        <v>106</v>
      </c>
      <c r="H105" s="28">
        <f>SUM(H106:H106)</f>
        <v>0</v>
      </c>
      <c r="I105" s="177">
        <f>SUM(I106:I106)</f>
        <v>505.78</v>
      </c>
      <c r="J105" s="114">
        <f>SUM(J106:J106)</f>
        <v>0</v>
      </c>
      <c r="K105" s="28">
        <f>SUM(K106:K106)</f>
        <v>505.78</v>
      </c>
    </row>
    <row r="106" spans="1:11" s="18" customFormat="1" ht="12" customHeight="1" thickBot="1">
      <c r="A106" s="196"/>
      <c r="B106" s="148"/>
      <c r="C106" s="102"/>
      <c r="D106" s="6">
        <v>2212</v>
      </c>
      <c r="E106" s="68">
        <v>5169</v>
      </c>
      <c r="F106" s="132" t="s">
        <v>32</v>
      </c>
      <c r="G106" s="174" t="s">
        <v>12</v>
      </c>
      <c r="H106" s="2">
        <v>0</v>
      </c>
      <c r="I106" s="178">
        <v>505.78</v>
      </c>
      <c r="J106" s="2"/>
      <c r="K106" s="3">
        <f>I106+J106</f>
        <v>505.78</v>
      </c>
    </row>
    <row r="107" spans="1:11" s="18" customFormat="1" ht="12" customHeight="1">
      <c r="A107" s="196"/>
      <c r="B107" s="135" t="s">
        <v>2</v>
      </c>
      <c r="C107" s="27" t="s">
        <v>107</v>
      </c>
      <c r="D107" s="26"/>
      <c r="E107" s="53" t="s">
        <v>0</v>
      </c>
      <c r="F107" s="54"/>
      <c r="G107" s="136" t="s">
        <v>109</v>
      </c>
      <c r="H107" s="28">
        <f>SUM(H108:H108)</f>
        <v>0</v>
      </c>
      <c r="I107" s="177">
        <f>SUM(I108:I108)</f>
        <v>638.88</v>
      </c>
      <c r="J107" s="114">
        <f>SUM(J108:J108)</f>
        <v>0</v>
      </c>
      <c r="K107" s="28">
        <f>SUM(K108:K108)</f>
        <v>638.88</v>
      </c>
    </row>
    <row r="108" spans="1:11" s="18" customFormat="1" ht="12" customHeight="1" thickBot="1">
      <c r="A108" s="196"/>
      <c r="B108" s="148"/>
      <c r="C108" s="102"/>
      <c r="D108" s="6">
        <v>2212</v>
      </c>
      <c r="E108" s="68">
        <v>5169</v>
      </c>
      <c r="F108" s="132" t="s">
        <v>32</v>
      </c>
      <c r="G108" s="174" t="s">
        <v>12</v>
      </c>
      <c r="H108" s="2">
        <v>0</v>
      </c>
      <c r="I108" s="178">
        <v>638.88</v>
      </c>
      <c r="J108" s="2"/>
      <c r="K108" s="3">
        <f>I108+J108</f>
        <v>638.88</v>
      </c>
    </row>
    <row r="109" spans="1:11" s="18" customFormat="1" ht="12" customHeight="1">
      <c r="A109" s="196"/>
      <c r="B109" s="135" t="s">
        <v>2</v>
      </c>
      <c r="C109" s="27" t="s">
        <v>108</v>
      </c>
      <c r="D109" s="26"/>
      <c r="E109" s="53" t="s">
        <v>0</v>
      </c>
      <c r="F109" s="54"/>
      <c r="G109" s="136" t="s">
        <v>110</v>
      </c>
      <c r="H109" s="28">
        <f>SUM(H110:H110)</f>
        <v>0</v>
      </c>
      <c r="I109" s="177">
        <f>SUM(I110:I110)</f>
        <v>1097.47</v>
      </c>
      <c r="J109" s="114">
        <f>SUM(J110:J110)</f>
        <v>0</v>
      </c>
      <c r="K109" s="28">
        <f>SUM(K110:K110)</f>
        <v>1097.47</v>
      </c>
    </row>
    <row r="110" spans="1:11" s="18" customFormat="1" ht="12" customHeight="1" thickBot="1">
      <c r="A110" s="196"/>
      <c r="B110" s="148"/>
      <c r="C110" s="102"/>
      <c r="D110" s="6">
        <v>2212</v>
      </c>
      <c r="E110" s="68">
        <v>5169</v>
      </c>
      <c r="F110" s="132" t="s">
        <v>32</v>
      </c>
      <c r="G110" s="174" t="s">
        <v>12</v>
      </c>
      <c r="H110" s="2">
        <v>0</v>
      </c>
      <c r="I110" s="178">
        <v>1097.47</v>
      </c>
      <c r="J110" s="2"/>
      <c r="K110" s="3">
        <f>I110+J110</f>
        <v>1097.47</v>
      </c>
    </row>
    <row r="111" spans="1:11" s="18" customFormat="1" ht="12" customHeight="1">
      <c r="A111" s="196"/>
      <c r="B111" s="135" t="s">
        <v>2</v>
      </c>
      <c r="C111" s="27" t="s">
        <v>111</v>
      </c>
      <c r="D111" s="26"/>
      <c r="E111" s="53" t="s">
        <v>0</v>
      </c>
      <c r="F111" s="54"/>
      <c r="G111" s="136" t="s">
        <v>112</v>
      </c>
      <c r="H111" s="28">
        <f>SUM(H112:H112)</f>
        <v>0</v>
      </c>
      <c r="I111" s="177">
        <f>SUM(I112:I112)</f>
        <v>318.23</v>
      </c>
      <c r="J111" s="114">
        <f>SUM(J112:J112)</f>
        <v>0</v>
      </c>
      <c r="K111" s="28">
        <f>SUM(K112:K112)</f>
        <v>318.23</v>
      </c>
    </row>
    <row r="112" spans="1:11" s="18" customFormat="1" ht="12" customHeight="1" thickBot="1">
      <c r="A112" s="196"/>
      <c r="B112" s="148"/>
      <c r="C112" s="102"/>
      <c r="D112" s="6">
        <v>2212</v>
      </c>
      <c r="E112" s="68">
        <v>5169</v>
      </c>
      <c r="F112" s="132" t="s">
        <v>32</v>
      </c>
      <c r="G112" s="174" t="s">
        <v>12</v>
      </c>
      <c r="H112" s="2">
        <v>0</v>
      </c>
      <c r="I112" s="178">
        <v>318.23</v>
      </c>
      <c r="J112" s="2"/>
      <c r="K112" s="3">
        <f>I112+J112</f>
        <v>318.23</v>
      </c>
    </row>
    <row r="113" spans="1:11" s="18" customFormat="1" ht="12" customHeight="1">
      <c r="A113" s="196"/>
      <c r="B113" s="135" t="s">
        <v>2</v>
      </c>
      <c r="C113" s="27" t="s">
        <v>113</v>
      </c>
      <c r="D113" s="26"/>
      <c r="E113" s="53" t="s">
        <v>0</v>
      </c>
      <c r="F113" s="54"/>
      <c r="G113" s="136" t="s">
        <v>114</v>
      </c>
      <c r="H113" s="28">
        <f>SUM(H114:H114)</f>
        <v>0</v>
      </c>
      <c r="I113" s="177">
        <f>SUM(I114:I114)</f>
        <v>983.73</v>
      </c>
      <c r="J113" s="114">
        <f>SUM(J114:J114)</f>
        <v>0</v>
      </c>
      <c r="K113" s="28">
        <f>SUM(K114:K114)</f>
        <v>983.73</v>
      </c>
    </row>
    <row r="114" spans="1:11" s="18" customFormat="1" ht="12" customHeight="1" thickBot="1">
      <c r="A114" s="196"/>
      <c r="B114" s="148"/>
      <c r="C114" s="102"/>
      <c r="D114" s="6">
        <v>2212</v>
      </c>
      <c r="E114" s="68">
        <v>5169</v>
      </c>
      <c r="F114" s="132" t="s">
        <v>32</v>
      </c>
      <c r="G114" s="174" t="s">
        <v>12</v>
      </c>
      <c r="H114" s="2">
        <v>0</v>
      </c>
      <c r="I114" s="178">
        <v>983.73</v>
      </c>
      <c r="J114" s="2"/>
      <c r="K114" s="3">
        <f>I114+J114</f>
        <v>983.73</v>
      </c>
    </row>
    <row r="115" spans="1:11" s="18" customFormat="1" ht="12" customHeight="1">
      <c r="A115" s="196"/>
      <c r="B115" s="135" t="s">
        <v>2</v>
      </c>
      <c r="C115" s="27" t="s">
        <v>115</v>
      </c>
      <c r="D115" s="26"/>
      <c r="E115" s="53" t="s">
        <v>0</v>
      </c>
      <c r="F115" s="54"/>
      <c r="G115" s="136" t="s">
        <v>117</v>
      </c>
      <c r="H115" s="28">
        <f>SUM(H116:H116)</f>
        <v>0</v>
      </c>
      <c r="I115" s="177">
        <f>SUM(I116:I116)</f>
        <v>533.005</v>
      </c>
      <c r="J115" s="114">
        <f>SUM(J116:J116)</f>
        <v>0</v>
      </c>
      <c r="K115" s="28">
        <f>SUM(K116:K116)</f>
        <v>533.005</v>
      </c>
    </row>
    <row r="116" spans="1:11" s="18" customFormat="1" ht="12" customHeight="1" thickBot="1">
      <c r="A116" s="196"/>
      <c r="B116" s="148"/>
      <c r="C116" s="102"/>
      <c r="D116" s="6">
        <v>2212</v>
      </c>
      <c r="E116" s="68">
        <v>5169</v>
      </c>
      <c r="F116" s="132" t="s">
        <v>32</v>
      </c>
      <c r="G116" s="174" t="s">
        <v>12</v>
      </c>
      <c r="H116" s="2">
        <v>0</v>
      </c>
      <c r="I116" s="178">
        <v>533.005</v>
      </c>
      <c r="J116" s="2"/>
      <c r="K116" s="3">
        <f>I116+J116</f>
        <v>533.005</v>
      </c>
    </row>
    <row r="117" spans="1:11" s="18" customFormat="1" ht="12" customHeight="1">
      <c r="A117" s="196"/>
      <c r="B117" s="135" t="s">
        <v>2</v>
      </c>
      <c r="C117" s="27" t="s">
        <v>116</v>
      </c>
      <c r="D117" s="26"/>
      <c r="E117" s="53" t="s">
        <v>0</v>
      </c>
      <c r="F117" s="54"/>
      <c r="G117" s="136" t="s">
        <v>118</v>
      </c>
      <c r="H117" s="28">
        <f>SUM(H118:H118)</f>
        <v>0</v>
      </c>
      <c r="I117" s="177">
        <f>SUM(I118:I118)</f>
        <v>592.295</v>
      </c>
      <c r="J117" s="114">
        <f>SUM(J118:J118)</f>
        <v>0</v>
      </c>
      <c r="K117" s="28">
        <f>SUM(K118:K118)</f>
        <v>592.295</v>
      </c>
    </row>
    <row r="118" spans="1:11" s="18" customFormat="1" ht="12" customHeight="1" thickBot="1">
      <c r="A118" s="196"/>
      <c r="B118" s="148"/>
      <c r="C118" s="102"/>
      <c r="D118" s="6">
        <v>2212</v>
      </c>
      <c r="E118" s="68">
        <v>5169</v>
      </c>
      <c r="F118" s="132" t="s">
        <v>32</v>
      </c>
      <c r="G118" s="174" t="s">
        <v>12</v>
      </c>
      <c r="H118" s="2">
        <v>0</v>
      </c>
      <c r="I118" s="178">
        <v>592.295</v>
      </c>
      <c r="J118" s="2"/>
      <c r="K118" s="3">
        <f>I118+J118</f>
        <v>592.295</v>
      </c>
    </row>
    <row r="119" spans="1:11" s="18" customFormat="1" ht="12" customHeight="1">
      <c r="A119" s="196"/>
      <c r="B119" s="135" t="s">
        <v>2</v>
      </c>
      <c r="C119" s="27" t="s">
        <v>119</v>
      </c>
      <c r="D119" s="26"/>
      <c r="E119" s="53" t="s">
        <v>0</v>
      </c>
      <c r="F119" s="54"/>
      <c r="G119" s="136" t="s">
        <v>126</v>
      </c>
      <c r="H119" s="28">
        <f>SUM(H120:H120)</f>
        <v>0</v>
      </c>
      <c r="I119" s="177">
        <f>SUM(I120:I120)</f>
        <v>222.035</v>
      </c>
      <c r="J119" s="114">
        <f>SUM(J120:J120)</f>
        <v>0</v>
      </c>
      <c r="K119" s="28">
        <f>SUM(K120:K120)</f>
        <v>222.035</v>
      </c>
    </row>
    <row r="120" spans="1:11" s="18" customFormat="1" ht="12" customHeight="1" thickBot="1">
      <c r="A120" s="196"/>
      <c r="B120" s="148"/>
      <c r="C120" s="102"/>
      <c r="D120" s="6">
        <v>2212</v>
      </c>
      <c r="E120" s="68">
        <v>5169</v>
      </c>
      <c r="F120" s="132" t="s">
        <v>32</v>
      </c>
      <c r="G120" s="174" t="s">
        <v>12</v>
      </c>
      <c r="H120" s="2">
        <v>0</v>
      </c>
      <c r="I120" s="178">
        <v>222.035</v>
      </c>
      <c r="J120" s="2"/>
      <c r="K120" s="3">
        <f>I120+J120</f>
        <v>222.035</v>
      </c>
    </row>
    <row r="121" spans="1:11" s="18" customFormat="1" ht="12" customHeight="1">
      <c r="A121" s="196"/>
      <c r="B121" s="135" t="s">
        <v>2</v>
      </c>
      <c r="C121" s="27" t="s">
        <v>120</v>
      </c>
      <c r="D121" s="26"/>
      <c r="E121" s="53" t="s">
        <v>0</v>
      </c>
      <c r="F121" s="54"/>
      <c r="G121" s="136" t="s">
        <v>125</v>
      </c>
      <c r="H121" s="28">
        <f>SUM(H122:H122)</f>
        <v>0</v>
      </c>
      <c r="I121" s="177">
        <f>SUM(I122:I122)</f>
        <v>306.735</v>
      </c>
      <c r="J121" s="114">
        <f>SUM(J122:J122)</f>
        <v>0</v>
      </c>
      <c r="K121" s="28">
        <f>SUM(K122:K122)</f>
        <v>306.735</v>
      </c>
    </row>
    <row r="122" spans="1:11" s="18" customFormat="1" ht="12" customHeight="1" thickBot="1">
      <c r="A122" s="196"/>
      <c r="B122" s="148"/>
      <c r="C122" s="102"/>
      <c r="D122" s="6">
        <v>2212</v>
      </c>
      <c r="E122" s="68">
        <v>5169</v>
      </c>
      <c r="F122" s="132" t="s">
        <v>32</v>
      </c>
      <c r="G122" s="174" t="s">
        <v>12</v>
      </c>
      <c r="H122" s="2">
        <v>0</v>
      </c>
      <c r="I122" s="178">
        <v>306.735</v>
      </c>
      <c r="J122" s="2"/>
      <c r="K122" s="3">
        <f>I122+J122</f>
        <v>306.735</v>
      </c>
    </row>
    <row r="123" spans="1:11" s="18" customFormat="1" ht="12" customHeight="1">
      <c r="A123" s="196"/>
      <c r="B123" s="135" t="s">
        <v>2</v>
      </c>
      <c r="C123" s="27" t="s">
        <v>121</v>
      </c>
      <c r="D123" s="26"/>
      <c r="E123" s="53" t="s">
        <v>0</v>
      </c>
      <c r="F123" s="54"/>
      <c r="G123" s="136" t="s">
        <v>127</v>
      </c>
      <c r="H123" s="28">
        <f>SUM(H124:H124)</f>
        <v>0</v>
      </c>
      <c r="I123" s="177">
        <f>SUM(I124:I124)</f>
        <v>149.435</v>
      </c>
      <c r="J123" s="114">
        <f>SUM(J124:J124)</f>
        <v>0</v>
      </c>
      <c r="K123" s="28">
        <f>SUM(K124:K124)</f>
        <v>149.435</v>
      </c>
    </row>
    <row r="124" spans="1:11" s="18" customFormat="1" ht="12" customHeight="1" thickBot="1">
      <c r="A124" s="196"/>
      <c r="B124" s="148"/>
      <c r="C124" s="102"/>
      <c r="D124" s="6">
        <v>2212</v>
      </c>
      <c r="E124" s="68">
        <v>5169</v>
      </c>
      <c r="F124" s="132" t="s">
        <v>32</v>
      </c>
      <c r="G124" s="174" t="s">
        <v>12</v>
      </c>
      <c r="H124" s="2">
        <v>0</v>
      </c>
      <c r="I124" s="178">
        <v>149.435</v>
      </c>
      <c r="J124" s="2"/>
      <c r="K124" s="3">
        <f>I124+J124</f>
        <v>149.435</v>
      </c>
    </row>
    <row r="125" spans="1:11" s="18" customFormat="1" ht="12" customHeight="1">
      <c r="A125" s="196"/>
      <c r="B125" s="135" t="s">
        <v>2</v>
      </c>
      <c r="C125" s="27" t="s">
        <v>122</v>
      </c>
      <c r="D125" s="26"/>
      <c r="E125" s="53" t="s">
        <v>0</v>
      </c>
      <c r="F125" s="54"/>
      <c r="G125" s="136" t="s">
        <v>128</v>
      </c>
      <c r="H125" s="28">
        <f>SUM(H126:H126)</f>
        <v>0</v>
      </c>
      <c r="I125" s="177">
        <f>SUM(I126:I126)</f>
        <v>155.485</v>
      </c>
      <c r="J125" s="114">
        <f>SUM(J126:J126)</f>
        <v>0</v>
      </c>
      <c r="K125" s="28">
        <f>SUM(K126:K126)</f>
        <v>155.485</v>
      </c>
    </row>
    <row r="126" spans="1:11" s="18" customFormat="1" ht="12" customHeight="1" thickBot="1">
      <c r="A126" s="196"/>
      <c r="B126" s="148"/>
      <c r="C126" s="102"/>
      <c r="D126" s="6">
        <v>2212</v>
      </c>
      <c r="E126" s="68">
        <v>5169</v>
      </c>
      <c r="F126" s="132" t="s">
        <v>32</v>
      </c>
      <c r="G126" s="174" t="s">
        <v>12</v>
      </c>
      <c r="H126" s="2">
        <v>0</v>
      </c>
      <c r="I126" s="178">
        <v>155.485</v>
      </c>
      <c r="J126" s="2"/>
      <c r="K126" s="3">
        <f>I126+J126</f>
        <v>155.485</v>
      </c>
    </row>
    <row r="127" spans="1:11" s="18" customFormat="1" ht="12" customHeight="1">
      <c r="A127" s="196"/>
      <c r="B127" s="135" t="s">
        <v>2</v>
      </c>
      <c r="C127" s="27" t="s">
        <v>123</v>
      </c>
      <c r="D127" s="26"/>
      <c r="E127" s="53" t="s">
        <v>0</v>
      </c>
      <c r="F127" s="54"/>
      <c r="G127" s="136" t="s">
        <v>129</v>
      </c>
      <c r="H127" s="28">
        <f>SUM(H128:H128)</f>
        <v>0</v>
      </c>
      <c r="I127" s="177">
        <f>SUM(I128:I128)</f>
        <v>243.815</v>
      </c>
      <c r="J127" s="114">
        <f>SUM(J128:J128)</f>
        <v>0</v>
      </c>
      <c r="K127" s="28">
        <f>SUM(K128:K128)</f>
        <v>243.815</v>
      </c>
    </row>
    <row r="128" spans="1:11" s="18" customFormat="1" ht="12" customHeight="1" thickBot="1">
      <c r="A128" s="196"/>
      <c r="B128" s="148"/>
      <c r="C128" s="102"/>
      <c r="D128" s="6">
        <v>2212</v>
      </c>
      <c r="E128" s="68">
        <v>5169</v>
      </c>
      <c r="F128" s="132" t="s">
        <v>32</v>
      </c>
      <c r="G128" s="174" t="s">
        <v>12</v>
      </c>
      <c r="H128" s="2">
        <v>0</v>
      </c>
      <c r="I128" s="178">
        <v>243.815</v>
      </c>
      <c r="J128" s="2"/>
      <c r="K128" s="3">
        <f>I128+J128</f>
        <v>243.815</v>
      </c>
    </row>
    <row r="129" spans="1:11" s="18" customFormat="1" ht="12" customHeight="1">
      <c r="A129" s="196"/>
      <c r="B129" s="135" t="s">
        <v>2</v>
      </c>
      <c r="C129" s="27" t="s">
        <v>124</v>
      </c>
      <c r="D129" s="26"/>
      <c r="E129" s="53" t="s">
        <v>0</v>
      </c>
      <c r="F129" s="54"/>
      <c r="G129" s="136" t="s">
        <v>130</v>
      </c>
      <c r="H129" s="28">
        <f>SUM(H130:H130)</f>
        <v>0</v>
      </c>
      <c r="I129" s="177">
        <f>SUM(I130:I130)</f>
        <v>373.285</v>
      </c>
      <c r="J129" s="114">
        <f>SUM(J130:J130)</f>
        <v>0</v>
      </c>
      <c r="K129" s="28">
        <f>SUM(K130:K130)</f>
        <v>373.285</v>
      </c>
    </row>
    <row r="130" spans="1:11" s="18" customFormat="1" ht="12" customHeight="1" thickBot="1">
      <c r="A130" s="196"/>
      <c r="B130" s="148"/>
      <c r="C130" s="102"/>
      <c r="D130" s="6">
        <v>2212</v>
      </c>
      <c r="E130" s="68">
        <v>5169</v>
      </c>
      <c r="F130" s="132" t="s">
        <v>32</v>
      </c>
      <c r="G130" s="174" t="s">
        <v>12</v>
      </c>
      <c r="H130" s="2">
        <v>0</v>
      </c>
      <c r="I130" s="178">
        <v>373.285</v>
      </c>
      <c r="J130" s="2"/>
      <c r="K130" s="3">
        <f>I130+J130</f>
        <v>373.285</v>
      </c>
    </row>
    <row r="131" spans="1:11" s="18" customFormat="1" ht="12" customHeight="1">
      <c r="A131" s="196"/>
      <c r="B131" s="135" t="s">
        <v>2</v>
      </c>
      <c r="C131" s="27" t="s">
        <v>131</v>
      </c>
      <c r="D131" s="26"/>
      <c r="E131" s="53" t="s">
        <v>0</v>
      </c>
      <c r="F131" s="54"/>
      <c r="G131" s="136" t="s">
        <v>132</v>
      </c>
      <c r="H131" s="28">
        <f>SUM(H132:H132)</f>
        <v>0</v>
      </c>
      <c r="I131" s="177">
        <f>SUM(I132:I132)</f>
        <v>493.68</v>
      </c>
      <c r="J131" s="114">
        <f>SUM(J132:J132)</f>
        <v>0</v>
      </c>
      <c r="K131" s="28">
        <f>SUM(K132:K132)</f>
        <v>493.68</v>
      </c>
    </row>
    <row r="132" spans="1:11" s="18" customFormat="1" ht="12" customHeight="1" thickBot="1">
      <c r="A132" s="196"/>
      <c r="B132" s="148"/>
      <c r="C132" s="102"/>
      <c r="D132" s="6">
        <v>2212</v>
      </c>
      <c r="E132" s="68">
        <v>5169</v>
      </c>
      <c r="F132" s="132" t="s">
        <v>32</v>
      </c>
      <c r="G132" s="174" t="s">
        <v>12</v>
      </c>
      <c r="H132" s="2">
        <v>0</v>
      </c>
      <c r="I132" s="178">
        <v>493.68</v>
      </c>
      <c r="J132" s="2"/>
      <c r="K132" s="3">
        <f>I132+J132</f>
        <v>493.68</v>
      </c>
    </row>
    <row r="133" spans="1:11" s="18" customFormat="1" ht="12" customHeight="1">
      <c r="A133" s="196"/>
      <c r="B133" s="135" t="s">
        <v>2</v>
      </c>
      <c r="C133" s="27" t="s">
        <v>133</v>
      </c>
      <c r="D133" s="26"/>
      <c r="E133" s="53" t="s">
        <v>0</v>
      </c>
      <c r="F133" s="54"/>
      <c r="G133" s="136" t="s">
        <v>136</v>
      </c>
      <c r="H133" s="28">
        <f>SUM(H134:H134)</f>
        <v>0</v>
      </c>
      <c r="I133" s="177">
        <f>SUM(I134:I134)</f>
        <v>839.135</v>
      </c>
      <c r="J133" s="114">
        <f>SUM(J134:J134)</f>
        <v>0</v>
      </c>
      <c r="K133" s="28">
        <f>SUM(K134:K134)</f>
        <v>839.135</v>
      </c>
    </row>
    <row r="134" spans="1:11" s="18" customFormat="1" ht="12" customHeight="1" thickBot="1">
      <c r="A134" s="196"/>
      <c r="B134" s="148"/>
      <c r="C134" s="102"/>
      <c r="D134" s="6">
        <v>2212</v>
      </c>
      <c r="E134" s="68">
        <v>5169</v>
      </c>
      <c r="F134" s="132" t="s">
        <v>32</v>
      </c>
      <c r="G134" s="174" t="s">
        <v>12</v>
      </c>
      <c r="H134" s="2">
        <v>0</v>
      </c>
      <c r="I134" s="178">
        <v>839.135</v>
      </c>
      <c r="J134" s="2"/>
      <c r="K134" s="3">
        <f>I134+J134</f>
        <v>839.135</v>
      </c>
    </row>
    <row r="135" spans="1:11" s="18" customFormat="1" ht="12" customHeight="1">
      <c r="A135" s="196"/>
      <c r="B135" s="135" t="s">
        <v>2</v>
      </c>
      <c r="C135" s="27" t="s">
        <v>134</v>
      </c>
      <c r="D135" s="26"/>
      <c r="E135" s="53" t="s">
        <v>0</v>
      </c>
      <c r="F135" s="54"/>
      <c r="G135" s="136" t="s">
        <v>137</v>
      </c>
      <c r="H135" s="28">
        <f>SUM(H136:H136)</f>
        <v>0</v>
      </c>
      <c r="I135" s="177">
        <f>SUM(I136:I136)</f>
        <v>762.905</v>
      </c>
      <c r="J135" s="114">
        <f>SUM(J136:J136)</f>
        <v>0</v>
      </c>
      <c r="K135" s="28">
        <f>SUM(K136:K136)</f>
        <v>762.905</v>
      </c>
    </row>
    <row r="136" spans="1:11" s="18" customFormat="1" ht="12" customHeight="1" thickBot="1">
      <c r="A136" s="196"/>
      <c r="B136" s="148"/>
      <c r="C136" s="102"/>
      <c r="D136" s="6">
        <v>2212</v>
      </c>
      <c r="E136" s="68">
        <v>5169</v>
      </c>
      <c r="F136" s="132" t="s">
        <v>32</v>
      </c>
      <c r="G136" s="174" t="s">
        <v>12</v>
      </c>
      <c r="H136" s="2">
        <v>0</v>
      </c>
      <c r="I136" s="178">
        <v>762.905</v>
      </c>
      <c r="J136" s="2"/>
      <c r="K136" s="3">
        <f>I136+J136</f>
        <v>762.905</v>
      </c>
    </row>
    <row r="137" spans="1:11" s="18" customFormat="1" ht="12" customHeight="1">
      <c r="A137" s="196"/>
      <c r="B137" s="135" t="s">
        <v>2</v>
      </c>
      <c r="C137" s="27" t="s">
        <v>135</v>
      </c>
      <c r="D137" s="26"/>
      <c r="E137" s="53" t="s">
        <v>0</v>
      </c>
      <c r="F137" s="54"/>
      <c r="G137" s="136" t="s">
        <v>138</v>
      </c>
      <c r="H137" s="28">
        <f>SUM(H138:H138)</f>
        <v>0</v>
      </c>
      <c r="I137" s="177">
        <f>SUM(I138:I138)</f>
        <v>756.855</v>
      </c>
      <c r="J137" s="114">
        <f>SUM(J138:J138)</f>
        <v>0</v>
      </c>
      <c r="K137" s="28">
        <f>SUM(K138:K138)</f>
        <v>756.855</v>
      </c>
    </row>
    <row r="138" spans="1:11" s="18" customFormat="1" ht="12" customHeight="1" thickBot="1">
      <c r="A138" s="196"/>
      <c r="B138" s="148"/>
      <c r="C138" s="102"/>
      <c r="D138" s="6">
        <v>2212</v>
      </c>
      <c r="E138" s="68">
        <v>5169</v>
      </c>
      <c r="F138" s="132" t="s">
        <v>32</v>
      </c>
      <c r="G138" s="174" t="s">
        <v>12</v>
      </c>
      <c r="H138" s="2">
        <v>0</v>
      </c>
      <c r="I138" s="178">
        <v>756.855</v>
      </c>
      <c r="J138" s="2"/>
      <c r="K138" s="3">
        <f>I138+J138</f>
        <v>756.855</v>
      </c>
    </row>
    <row r="139" spans="1:11" s="18" customFormat="1" ht="12" customHeight="1">
      <c r="A139" s="196"/>
      <c r="B139" s="135" t="s">
        <v>2</v>
      </c>
      <c r="C139" s="27" t="s">
        <v>139</v>
      </c>
      <c r="D139" s="26"/>
      <c r="E139" s="53" t="s">
        <v>0</v>
      </c>
      <c r="F139" s="54"/>
      <c r="G139" s="136" t="s">
        <v>141</v>
      </c>
      <c r="H139" s="28">
        <f>SUM(H140:H140)</f>
        <v>0</v>
      </c>
      <c r="I139" s="177">
        <f>SUM(I140:I140)</f>
        <v>384.78</v>
      </c>
      <c r="J139" s="114">
        <f>SUM(J140:J140)</f>
        <v>0</v>
      </c>
      <c r="K139" s="28">
        <f>SUM(K140:K140)</f>
        <v>384.78</v>
      </c>
    </row>
    <row r="140" spans="1:11" s="18" customFormat="1" ht="12" customHeight="1" thickBot="1">
      <c r="A140" s="196"/>
      <c r="B140" s="148"/>
      <c r="C140" s="102"/>
      <c r="D140" s="6">
        <v>2212</v>
      </c>
      <c r="E140" s="68">
        <v>5169</v>
      </c>
      <c r="F140" s="132" t="s">
        <v>32</v>
      </c>
      <c r="G140" s="174" t="s">
        <v>12</v>
      </c>
      <c r="H140" s="2">
        <v>0</v>
      </c>
      <c r="I140" s="178">
        <v>384.78</v>
      </c>
      <c r="J140" s="2"/>
      <c r="K140" s="3">
        <f>I140+J140</f>
        <v>384.78</v>
      </c>
    </row>
    <row r="141" spans="1:11" s="18" customFormat="1" ht="12" customHeight="1">
      <c r="A141" s="196"/>
      <c r="B141" s="135" t="s">
        <v>2</v>
      </c>
      <c r="C141" s="27" t="s">
        <v>140</v>
      </c>
      <c r="D141" s="26"/>
      <c r="E141" s="53" t="s">
        <v>0</v>
      </c>
      <c r="F141" s="54"/>
      <c r="G141" s="136" t="s">
        <v>142</v>
      </c>
      <c r="H141" s="28">
        <f>SUM(H142:H142)</f>
        <v>0</v>
      </c>
      <c r="I141" s="177">
        <f>SUM(I142:I142)</f>
        <v>487.63</v>
      </c>
      <c r="J141" s="114">
        <f>SUM(J142:J142)</f>
        <v>0</v>
      </c>
      <c r="K141" s="28">
        <f>SUM(K142:K142)</f>
        <v>487.63</v>
      </c>
    </row>
    <row r="142" spans="1:11" s="18" customFormat="1" ht="12" customHeight="1" thickBot="1">
      <c r="A142" s="196"/>
      <c r="B142" s="148"/>
      <c r="C142" s="102"/>
      <c r="D142" s="6">
        <v>2212</v>
      </c>
      <c r="E142" s="68">
        <v>5169</v>
      </c>
      <c r="F142" s="132" t="s">
        <v>32</v>
      </c>
      <c r="G142" s="174" t="s">
        <v>12</v>
      </c>
      <c r="H142" s="2">
        <v>0</v>
      </c>
      <c r="I142" s="178">
        <v>487.63</v>
      </c>
      <c r="J142" s="2"/>
      <c r="K142" s="3">
        <f>I142+J142</f>
        <v>487.63</v>
      </c>
    </row>
    <row r="143" spans="1:11" s="18" customFormat="1" ht="12" customHeight="1">
      <c r="A143" s="196"/>
      <c r="B143" s="135" t="s">
        <v>2</v>
      </c>
      <c r="C143" s="27" t="s">
        <v>143</v>
      </c>
      <c r="D143" s="26"/>
      <c r="E143" s="53" t="s">
        <v>0</v>
      </c>
      <c r="F143" s="54"/>
      <c r="G143" s="136" t="s">
        <v>146</v>
      </c>
      <c r="H143" s="28">
        <f>SUM(H144:H144)</f>
        <v>0</v>
      </c>
      <c r="I143" s="177">
        <f>SUM(I144:I144)</f>
        <v>524.535</v>
      </c>
      <c r="J143" s="28">
        <f>SUM(J144:J144)</f>
        <v>0</v>
      </c>
      <c r="K143" s="28">
        <f>SUM(K144:K144)</f>
        <v>524.535</v>
      </c>
    </row>
    <row r="144" spans="1:11" s="18" customFormat="1" ht="12" customHeight="1" thickBot="1">
      <c r="A144" s="196"/>
      <c r="B144" s="148"/>
      <c r="C144" s="102"/>
      <c r="D144" s="6">
        <v>2212</v>
      </c>
      <c r="E144" s="68">
        <v>5169</v>
      </c>
      <c r="F144" s="132" t="s">
        <v>32</v>
      </c>
      <c r="G144" s="174" t="s">
        <v>12</v>
      </c>
      <c r="H144" s="2">
        <v>0</v>
      </c>
      <c r="I144" s="178">
        <v>524.535</v>
      </c>
      <c r="J144" s="2"/>
      <c r="K144" s="3">
        <f>I144+J144</f>
        <v>524.535</v>
      </c>
    </row>
    <row r="145" spans="1:11" s="18" customFormat="1" ht="12" customHeight="1">
      <c r="A145" s="196"/>
      <c r="B145" s="135" t="s">
        <v>2</v>
      </c>
      <c r="C145" s="27" t="s">
        <v>144</v>
      </c>
      <c r="D145" s="26"/>
      <c r="E145" s="53" t="s">
        <v>0</v>
      </c>
      <c r="F145" s="54"/>
      <c r="G145" s="136" t="s">
        <v>147</v>
      </c>
      <c r="H145" s="28">
        <f>SUM(H146:H146)</f>
        <v>0</v>
      </c>
      <c r="I145" s="177">
        <f>SUM(I146:I146)</f>
        <v>639.485</v>
      </c>
      <c r="J145" s="114">
        <f>SUM(J146:J146)</f>
        <v>0</v>
      </c>
      <c r="K145" s="28">
        <f>SUM(K146:K146)</f>
        <v>639.485</v>
      </c>
    </row>
    <row r="146" spans="1:11" s="18" customFormat="1" ht="12" customHeight="1" thickBot="1">
      <c r="A146" s="196"/>
      <c r="B146" s="148"/>
      <c r="C146" s="102"/>
      <c r="D146" s="6">
        <v>2212</v>
      </c>
      <c r="E146" s="68">
        <v>5169</v>
      </c>
      <c r="F146" s="132" t="s">
        <v>32</v>
      </c>
      <c r="G146" s="174" t="s">
        <v>12</v>
      </c>
      <c r="H146" s="2">
        <v>0</v>
      </c>
      <c r="I146" s="178">
        <v>639.485</v>
      </c>
      <c r="J146" s="2"/>
      <c r="K146" s="3">
        <f>I146+J146</f>
        <v>639.485</v>
      </c>
    </row>
    <row r="147" spans="1:11" s="18" customFormat="1" ht="12" customHeight="1">
      <c r="A147" s="196"/>
      <c r="B147" s="135" t="s">
        <v>2</v>
      </c>
      <c r="C147" s="27" t="s">
        <v>145</v>
      </c>
      <c r="D147" s="26"/>
      <c r="E147" s="53" t="s">
        <v>0</v>
      </c>
      <c r="F147" s="54"/>
      <c r="G147" s="136" t="s">
        <v>148</v>
      </c>
      <c r="H147" s="28">
        <f>SUM(H148:H148)</f>
        <v>0</v>
      </c>
      <c r="I147" s="177">
        <f>SUM(I148:I148)</f>
        <v>760.485</v>
      </c>
      <c r="J147" s="114">
        <f>SUM(J148:J148)</f>
        <v>0</v>
      </c>
      <c r="K147" s="28">
        <f>SUM(K148:K148)</f>
        <v>760.485</v>
      </c>
    </row>
    <row r="148" spans="1:11" s="18" customFormat="1" ht="12" customHeight="1" thickBot="1">
      <c r="A148" s="196"/>
      <c r="B148" s="148"/>
      <c r="C148" s="102"/>
      <c r="D148" s="6">
        <v>2212</v>
      </c>
      <c r="E148" s="68">
        <v>5169</v>
      </c>
      <c r="F148" s="132" t="s">
        <v>32</v>
      </c>
      <c r="G148" s="174" t="s">
        <v>12</v>
      </c>
      <c r="H148" s="2">
        <v>0</v>
      </c>
      <c r="I148" s="178">
        <v>760.485</v>
      </c>
      <c r="J148" s="2"/>
      <c r="K148" s="3">
        <f>I148+J148</f>
        <v>760.485</v>
      </c>
    </row>
    <row r="149" spans="1:11" s="18" customFormat="1" ht="12" customHeight="1">
      <c r="A149" s="196"/>
      <c r="B149" s="135" t="s">
        <v>2</v>
      </c>
      <c r="C149" s="27" t="s">
        <v>149</v>
      </c>
      <c r="D149" s="26"/>
      <c r="E149" s="53" t="s">
        <v>0</v>
      </c>
      <c r="F149" s="54"/>
      <c r="G149" s="136" t="s">
        <v>152</v>
      </c>
      <c r="H149" s="28">
        <f>SUM(H150:H150)</f>
        <v>0</v>
      </c>
      <c r="I149" s="177">
        <f>SUM(I150:I150)</f>
        <v>199.65</v>
      </c>
      <c r="J149" s="114">
        <f>SUM(J150:J150)</f>
        <v>0</v>
      </c>
      <c r="K149" s="28">
        <f>SUM(K150:K150)</f>
        <v>199.65</v>
      </c>
    </row>
    <row r="150" spans="1:11" s="18" customFormat="1" ht="12" customHeight="1" thickBot="1">
      <c r="A150" s="196"/>
      <c r="B150" s="179"/>
      <c r="C150" s="131"/>
      <c r="D150" s="6">
        <v>2212</v>
      </c>
      <c r="E150" s="68">
        <v>5169</v>
      </c>
      <c r="F150" s="132" t="s">
        <v>32</v>
      </c>
      <c r="G150" s="174" t="s">
        <v>12</v>
      </c>
      <c r="H150" s="2">
        <v>0</v>
      </c>
      <c r="I150" s="178">
        <v>199.65</v>
      </c>
      <c r="J150" s="2"/>
      <c r="K150" s="2">
        <f>I150+J150</f>
        <v>199.65</v>
      </c>
    </row>
    <row r="151" spans="1:11" s="18" customFormat="1" ht="12" customHeight="1">
      <c r="A151" s="196"/>
      <c r="B151" s="135" t="s">
        <v>2</v>
      </c>
      <c r="C151" s="27" t="s">
        <v>150</v>
      </c>
      <c r="D151" s="26"/>
      <c r="E151" s="53" t="s">
        <v>0</v>
      </c>
      <c r="F151" s="54"/>
      <c r="G151" s="136" t="s">
        <v>151</v>
      </c>
      <c r="H151" s="28">
        <f>SUM(H152:H152)</f>
        <v>0</v>
      </c>
      <c r="I151" s="177">
        <f>SUM(I152:I152)</f>
        <v>220.099</v>
      </c>
      <c r="J151" s="114">
        <f>SUM(J152:J152)</f>
        <v>0</v>
      </c>
      <c r="K151" s="28">
        <f>SUM(K152:K152)</f>
        <v>220.099</v>
      </c>
    </row>
    <row r="152" spans="1:11" s="18" customFormat="1" ht="12" customHeight="1" thickBot="1">
      <c r="A152" s="196"/>
      <c r="B152" s="148"/>
      <c r="C152" s="102"/>
      <c r="D152" s="6">
        <v>2212</v>
      </c>
      <c r="E152" s="68">
        <v>5169</v>
      </c>
      <c r="F152" s="132" t="s">
        <v>32</v>
      </c>
      <c r="G152" s="174" t="s">
        <v>12</v>
      </c>
      <c r="H152" s="2">
        <v>0</v>
      </c>
      <c r="I152" s="178">
        <v>220.099</v>
      </c>
      <c r="J152" s="2"/>
      <c r="K152" s="3">
        <f>I152+J152</f>
        <v>220.099</v>
      </c>
    </row>
    <row r="153" spans="1:11" s="18" customFormat="1" ht="12" customHeight="1">
      <c r="A153" s="196"/>
      <c r="B153" s="135" t="s">
        <v>2</v>
      </c>
      <c r="C153" s="27" t="s">
        <v>160</v>
      </c>
      <c r="D153" s="26"/>
      <c r="E153" s="53" t="s">
        <v>0</v>
      </c>
      <c r="F153" s="54"/>
      <c r="G153" s="136" t="s">
        <v>164</v>
      </c>
      <c r="H153" s="28">
        <f>SUM(H154:H154)</f>
        <v>0</v>
      </c>
      <c r="I153" s="28">
        <f>SUM(I154:I154)</f>
        <v>0</v>
      </c>
      <c r="J153" s="114">
        <f>SUM(J154:J154)</f>
        <v>785.29</v>
      </c>
      <c r="K153" s="28">
        <f>SUM(K154:K154)</f>
        <v>785.29</v>
      </c>
    </row>
    <row r="154" spans="1:11" s="18" customFormat="1" ht="12" customHeight="1" thickBot="1">
      <c r="A154" s="196"/>
      <c r="B154" s="148"/>
      <c r="C154" s="102"/>
      <c r="D154" s="6">
        <v>2212</v>
      </c>
      <c r="E154" s="68">
        <v>5169</v>
      </c>
      <c r="F154" s="132" t="s">
        <v>32</v>
      </c>
      <c r="G154" s="174" t="s">
        <v>12</v>
      </c>
      <c r="H154" s="2">
        <v>0</v>
      </c>
      <c r="I154" s="2">
        <v>0</v>
      </c>
      <c r="J154" s="2">
        <v>785.29</v>
      </c>
      <c r="K154" s="3">
        <f>I154+J154</f>
        <v>785.29</v>
      </c>
    </row>
    <row r="155" spans="1:11" s="18" customFormat="1" ht="12" customHeight="1">
      <c r="A155" s="196"/>
      <c r="B155" s="135" t="s">
        <v>2</v>
      </c>
      <c r="C155" s="27" t="s">
        <v>161</v>
      </c>
      <c r="D155" s="26"/>
      <c r="E155" s="53" t="s">
        <v>0</v>
      </c>
      <c r="F155" s="54"/>
      <c r="G155" s="136" t="s">
        <v>165</v>
      </c>
      <c r="H155" s="28">
        <f>SUM(H156:H156)</f>
        <v>0</v>
      </c>
      <c r="I155" s="28">
        <f>SUM(I156:I156)</f>
        <v>0</v>
      </c>
      <c r="J155" s="114">
        <f>SUM(J156:J156)</f>
        <v>204.49</v>
      </c>
      <c r="K155" s="28">
        <f>SUM(K156:K156)</f>
        <v>204.49</v>
      </c>
    </row>
    <row r="156" spans="1:11" s="18" customFormat="1" ht="12" customHeight="1" thickBot="1">
      <c r="A156" s="196"/>
      <c r="B156" s="148"/>
      <c r="C156" s="102"/>
      <c r="D156" s="6">
        <v>2212</v>
      </c>
      <c r="E156" s="68">
        <v>5169</v>
      </c>
      <c r="F156" s="132" t="s">
        <v>32</v>
      </c>
      <c r="G156" s="174" t="s">
        <v>12</v>
      </c>
      <c r="H156" s="2">
        <v>0</v>
      </c>
      <c r="I156" s="2">
        <v>0</v>
      </c>
      <c r="J156" s="2">
        <v>204.49</v>
      </c>
      <c r="K156" s="3">
        <f>I156+J156</f>
        <v>204.49</v>
      </c>
    </row>
    <row r="157" spans="1:11" s="18" customFormat="1" ht="12" customHeight="1">
      <c r="A157" s="196"/>
      <c r="B157" s="135" t="s">
        <v>2</v>
      </c>
      <c r="C157" s="27" t="s">
        <v>162</v>
      </c>
      <c r="D157" s="26"/>
      <c r="E157" s="53" t="s">
        <v>0</v>
      </c>
      <c r="F157" s="54"/>
      <c r="G157" s="136" t="s">
        <v>167</v>
      </c>
      <c r="H157" s="28">
        <f>SUM(H158:H158)</f>
        <v>0</v>
      </c>
      <c r="I157" s="28">
        <f>SUM(I158:I158)</f>
        <v>0</v>
      </c>
      <c r="J157" s="114">
        <f>SUM(J158:J158)</f>
        <v>594.48</v>
      </c>
      <c r="K157" s="28">
        <f>SUM(K158:K158)</f>
        <v>594.48</v>
      </c>
    </row>
    <row r="158" spans="1:11" s="18" customFormat="1" ht="12" customHeight="1" thickBot="1">
      <c r="A158" s="196"/>
      <c r="B158" s="179"/>
      <c r="C158" s="131"/>
      <c r="D158" s="6">
        <v>2212</v>
      </c>
      <c r="E158" s="68">
        <v>5169</v>
      </c>
      <c r="F158" s="132" t="s">
        <v>32</v>
      </c>
      <c r="G158" s="174" t="s">
        <v>12</v>
      </c>
      <c r="H158" s="2">
        <v>0</v>
      </c>
      <c r="I158" s="2">
        <v>0</v>
      </c>
      <c r="J158" s="2">
        <v>594.48</v>
      </c>
      <c r="K158" s="2">
        <f>I158+J158</f>
        <v>594.48</v>
      </c>
    </row>
    <row r="159" spans="1:11" s="18" customFormat="1" ht="12" customHeight="1">
      <c r="A159" s="196"/>
      <c r="B159" s="135" t="s">
        <v>2</v>
      </c>
      <c r="C159" s="27" t="s">
        <v>163</v>
      </c>
      <c r="D159" s="26"/>
      <c r="E159" s="53" t="s">
        <v>0</v>
      </c>
      <c r="F159" s="54"/>
      <c r="G159" s="136" t="s">
        <v>166</v>
      </c>
      <c r="H159" s="28">
        <f>SUM(H160:H160)</f>
        <v>0</v>
      </c>
      <c r="I159" s="28">
        <f>SUM(I160:I160)</f>
        <v>0</v>
      </c>
      <c r="J159" s="114">
        <f>SUM(J160:J160)</f>
        <v>555.39</v>
      </c>
      <c r="K159" s="28">
        <f>SUM(K160:K160)</f>
        <v>555.39</v>
      </c>
    </row>
    <row r="160" spans="1:11" s="18" customFormat="1" ht="12" customHeight="1" thickBot="1">
      <c r="A160" s="196"/>
      <c r="B160" s="148"/>
      <c r="C160" s="102"/>
      <c r="D160" s="6">
        <v>2212</v>
      </c>
      <c r="E160" s="68">
        <v>5169</v>
      </c>
      <c r="F160" s="132" t="s">
        <v>32</v>
      </c>
      <c r="G160" s="174" t="s">
        <v>12</v>
      </c>
      <c r="H160" s="2">
        <v>0</v>
      </c>
      <c r="I160" s="2">
        <v>0</v>
      </c>
      <c r="J160" s="2">
        <v>555.39</v>
      </c>
      <c r="K160" s="3">
        <f>I160+J160</f>
        <v>555.39</v>
      </c>
    </row>
    <row r="161" spans="1:11" s="39" customFormat="1" ht="12.75" customHeight="1">
      <c r="A161" s="196"/>
      <c r="B161" s="152" t="s">
        <v>2</v>
      </c>
      <c r="C161" s="108" t="s">
        <v>80</v>
      </c>
      <c r="D161" s="153" t="s">
        <v>0</v>
      </c>
      <c r="E161" s="154" t="s">
        <v>0</v>
      </c>
      <c r="F161" s="155"/>
      <c r="G161" s="112" t="s">
        <v>81</v>
      </c>
      <c r="H161" s="114">
        <f>SUM(H162:H162)</f>
        <v>300</v>
      </c>
      <c r="I161" s="114">
        <f>SUM(I162:I162)</f>
        <v>1210</v>
      </c>
      <c r="J161" s="114">
        <f>SUM(J162:J162)</f>
        <v>0</v>
      </c>
      <c r="K161" s="114">
        <f>SUM(K162:K162)</f>
        <v>1210</v>
      </c>
    </row>
    <row r="162" spans="1:11" s="159" customFormat="1" ht="12.75" customHeight="1" thickBot="1">
      <c r="A162" s="196"/>
      <c r="B162" s="19"/>
      <c r="C162" s="8"/>
      <c r="D162" s="156">
        <v>6310</v>
      </c>
      <c r="E162" s="157">
        <v>5909</v>
      </c>
      <c r="F162" s="30"/>
      <c r="G162" s="158" t="s">
        <v>82</v>
      </c>
      <c r="H162" s="2">
        <v>300</v>
      </c>
      <c r="I162" s="2">
        <f>300+910</f>
        <v>1210</v>
      </c>
      <c r="J162" s="2"/>
      <c r="K162" s="106">
        <f>I162+J162</f>
        <v>1210</v>
      </c>
    </row>
    <row r="163" spans="1:11" s="39" customFormat="1" ht="12.75" customHeight="1" thickBot="1">
      <c r="A163" s="196"/>
      <c r="B163" s="21" t="s">
        <v>2</v>
      </c>
      <c r="C163" s="22" t="s">
        <v>0</v>
      </c>
      <c r="D163" s="23" t="s">
        <v>0</v>
      </c>
      <c r="E163" s="49" t="s">
        <v>0</v>
      </c>
      <c r="F163" s="50"/>
      <c r="G163" s="51" t="s">
        <v>83</v>
      </c>
      <c r="H163" s="24">
        <f>H164+H174+H176</f>
        <v>345</v>
      </c>
      <c r="I163" s="24">
        <f>I164+I174+I176</f>
        <v>3545</v>
      </c>
      <c r="J163" s="24">
        <f>J164+J174+J176</f>
        <v>0</v>
      </c>
      <c r="K163" s="25">
        <f>K164+K174+K176</f>
        <v>3545</v>
      </c>
    </row>
    <row r="164" spans="1:11" ht="12.75" customHeight="1">
      <c r="A164" s="196"/>
      <c r="B164" s="160" t="s">
        <v>2</v>
      </c>
      <c r="C164" s="27" t="s">
        <v>84</v>
      </c>
      <c r="D164" s="161" t="s">
        <v>0</v>
      </c>
      <c r="E164" s="162" t="s">
        <v>0</v>
      </c>
      <c r="F164" s="163"/>
      <c r="G164" s="55" t="s">
        <v>85</v>
      </c>
      <c r="H164" s="56">
        <f>SUM(H165:H173)</f>
        <v>345</v>
      </c>
      <c r="I164" s="28">
        <f>SUM(I165:I173)</f>
        <v>545</v>
      </c>
      <c r="J164" s="28">
        <f>SUM(J165:J173)</f>
        <v>0</v>
      </c>
      <c r="K164" s="28">
        <f>SUM(K165:K173)</f>
        <v>545</v>
      </c>
    </row>
    <row r="165" spans="1:11" s="159" customFormat="1" ht="12.75" customHeight="1">
      <c r="A165" s="196"/>
      <c r="B165" s="11"/>
      <c r="C165" s="164"/>
      <c r="D165" s="59">
        <v>2219</v>
      </c>
      <c r="E165" s="15">
        <v>5169</v>
      </c>
      <c r="F165" s="67" t="s">
        <v>86</v>
      </c>
      <c r="G165" s="165" t="s">
        <v>12</v>
      </c>
      <c r="H165" s="166">
        <v>33</v>
      </c>
      <c r="I165" s="167">
        <f>33+18</f>
        <v>51</v>
      </c>
      <c r="J165" s="74"/>
      <c r="K165" s="65">
        <f aca="true" t="shared" si="3" ref="K165:K173">I165+J165</f>
        <v>51</v>
      </c>
    </row>
    <row r="166" spans="1:11" s="39" customFormat="1" ht="12.75" customHeight="1">
      <c r="A166" s="196"/>
      <c r="B166" s="11"/>
      <c r="C166" s="164"/>
      <c r="D166" s="59">
        <v>2219</v>
      </c>
      <c r="E166" s="15">
        <v>5169</v>
      </c>
      <c r="F166" s="67" t="s">
        <v>87</v>
      </c>
      <c r="G166" s="165" t="s">
        <v>12</v>
      </c>
      <c r="H166" s="168">
        <v>16</v>
      </c>
      <c r="I166" s="169">
        <f>16+9</f>
        <v>25</v>
      </c>
      <c r="J166" s="74"/>
      <c r="K166" s="65">
        <f t="shared" si="3"/>
        <v>25</v>
      </c>
    </row>
    <row r="167" spans="1:11" s="159" customFormat="1" ht="12.75" customHeight="1">
      <c r="A167" s="196"/>
      <c r="B167" s="11"/>
      <c r="C167" s="164"/>
      <c r="D167" s="59">
        <v>2219</v>
      </c>
      <c r="E167" s="15">
        <v>5169</v>
      </c>
      <c r="F167" s="116" t="s">
        <v>88</v>
      </c>
      <c r="G167" s="165" t="s">
        <v>12</v>
      </c>
      <c r="H167" s="168">
        <v>276</v>
      </c>
      <c r="I167" s="169">
        <f>276+153</f>
        <v>429</v>
      </c>
      <c r="J167" s="74"/>
      <c r="K167" s="65">
        <f t="shared" si="3"/>
        <v>429</v>
      </c>
    </row>
    <row r="168" spans="1:11" s="159" customFormat="1" ht="12.75" customHeight="1">
      <c r="A168" s="196"/>
      <c r="B168" s="11"/>
      <c r="C168" s="164"/>
      <c r="D168" s="59">
        <v>2219</v>
      </c>
      <c r="E168" s="170">
        <v>5173</v>
      </c>
      <c r="F168" s="116" t="s">
        <v>86</v>
      </c>
      <c r="G168" s="165" t="s">
        <v>89</v>
      </c>
      <c r="H168" s="85">
        <v>0</v>
      </c>
      <c r="I168" s="169">
        <v>2</v>
      </c>
      <c r="J168" s="74"/>
      <c r="K168" s="65">
        <f t="shared" si="3"/>
        <v>2</v>
      </c>
    </row>
    <row r="169" spans="1:11" s="159" customFormat="1" ht="12.75" customHeight="1">
      <c r="A169" s="196"/>
      <c r="B169" s="11"/>
      <c r="C169" s="164"/>
      <c r="D169" s="59">
        <v>2219</v>
      </c>
      <c r="E169" s="170">
        <v>5173</v>
      </c>
      <c r="F169" s="116" t="s">
        <v>87</v>
      </c>
      <c r="G169" s="165" t="s">
        <v>89</v>
      </c>
      <c r="H169" s="16">
        <v>0</v>
      </c>
      <c r="I169" s="169">
        <v>1</v>
      </c>
      <c r="J169" s="74"/>
      <c r="K169" s="65">
        <f t="shared" si="3"/>
        <v>1</v>
      </c>
    </row>
    <row r="170" spans="1:11" s="159" customFormat="1" ht="12.75" customHeight="1">
      <c r="A170" s="196"/>
      <c r="B170" s="11"/>
      <c r="C170" s="164"/>
      <c r="D170" s="59">
        <v>2219</v>
      </c>
      <c r="E170" s="170">
        <v>5173</v>
      </c>
      <c r="F170" s="116" t="s">
        <v>88</v>
      </c>
      <c r="G170" s="171" t="s">
        <v>89</v>
      </c>
      <c r="H170" s="16">
        <v>0</v>
      </c>
      <c r="I170" s="169">
        <v>17</v>
      </c>
      <c r="J170" s="74"/>
      <c r="K170" s="65">
        <f t="shared" si="3"/>
        <v>17</v>
      </c>
    </row>
    <row r="171" spans="1:11" s="159" customFormat="1" ht="12.75" customHeight="1">
      <c r="A171" s="196"/>
      <c r="B171" s="11"/>
      <c r="C171" s="164"/>
      <c r="D171" s="59">
        <v>2219</v>
      </c>
      <c r="E171" s="170">
        <v>5175</v>
      </c>
      <c r="F171" s="116" t="s">
        <v>86</v>
      </c>
      <c r="G171" s="171" t="s">
        <v>11</v>
      </c>
      <c r="H171" s="85">
        <v>2</v>
      </c>
      <c r="I171" s="5">
        <v>2</v>
      </c>
      <c r="J171" s="74"/>
      <c r="K171" s="65">
        <f t="shared" si="3"/>
        <v>2</v>
      </c>
    </row>
    <row r="172" spans="1:11" ht="12.75" customHeight="1">
      <c r="A172" s="196"/>
      <c r="B172" s="11"/>
      <c r="C172" s="164"/>
      <c r="D172" s="59">
        <v>2219</v>
      </c>
      <c r="E172" s="15">
        <v>5175</v>
      </c>
      <c r="F172" s="67" t="s">
        <v>87</v>
      </c>
      <c r="G172" s="171" t="s">
        <v>11</v>
      </c>
      <c r="H172" s="16">
        <v>1</v>
      </c>
      <c r="I172" s="4">
        <v>1</v>
      </c>
      <c r="J172" s="74"/>
      <c r="K172" s="65">
        <f t="shared" si="3"/>
        <v>1</v>
      </c>
    </row>
    <row r="173" spans="1:11" s="159" customFormat="1" ht="12.75" customHeight="1" thickBot="1">
      <c r="A173" s="196"/>
      <c r="B173" s="20"/>
      <c r="C173" s="172"/>
      <c r="D173" s="6">
        <v>2219</v>
      </c>
      <c r="E173" s="173">
        <v>5175</v>
      </c>
      <c r="F173" s="30" t="s">
        <v>88</v>
      </c>
      <c r="G173" s="174" t="s">
        <v>11</v>
      </c>
      <c r="H173" s="10">
        <v>17</v>
      </c>
      <c r="I173" s="2">
        <v>17</v>
      </c>
      <c r="J173" s="105"/>
      <c r="K173" s="106">
        <f t="shared" si="3"/>
        <v>17</v>
      </c>
    </row>
    <row r="174" spans="1:11" s="18" customFormat="1" ht="12" customHeight="1">
      <c r="A174" s="196"/>
      <c r="B174" s="135" t="s">
        <v>2</v>
      </c>
      <c r="C174" s="27" t="s">
        <v>90</v>
      </c>
      <c r="D174" s="26"/>
      <c r="E174" s="53" t="s">
        <v>0</v>
      </c>
      <c r="F174" s="54"/>
      <c r="G174" s="136" t="s">
        <v>155</v>
      </c>
      <c r="H174" s="114">
        <f>SUM(H175:H175)</f>
        <v>0</v>
      </c>
      <c r="I174" s="114">
        <f>SUM(I175:I175)</f>
        <v>0</v>
      </c>
      <c r="J174" s="114">
        <f>SUM(J175:J175)</f>
        <v>0</v>
      </c>
      <c r="K174" s="114">
        <f>SUM(K175:K175)</f>
        <v>0</v>
      </c>
    </row>
    <row r="175" spans="1:11" s="18" customFormat="1" ht="12" customHeight="1" thickBot="1">
      <c r="A175" s="196"/>
      <c r="B175" s="148"/>
      <c r="C175" s="102"/>
      <c r="D175" s="6">
        <v>2212</v>
      </c>
      <c r="E175" s="68">
        <v>5901</v>
      </c>
      <c r="F175" s="30" t="s">
        <v>32</v>
      </c>
      <c r="G175" s="149" t="s">
        <v>73</v>
      </c>
      <c r="H175" s="2">
        <v>0</v>
      </c>
      <c r="I175" s="2">
        <v>0</v>
      </c>
      <c r="J175" s="2"/>
      <c r="K175" s="175">
        <f>I175+J175</f>
        <v>0</v>
      </c>
    </row>
    <row r="176" spans="1:11" ht="12.75">
      <c r="A176" s="196"/>
      <c r="B176" s="135" t="s">
        <v>2</v>
      </c>
      <c r="C176" s="27" t="s">
        <v>156</v>
      </c>
      <c r="D176" s="26"/>
      <c r="E176" s="53" t="s">
        <v>0</v>
      </c>
      <c r="F176" s="54"/>
      <c r="G176" s="136" t="s">
        <v>157</v>
      </c>
      <c r="H176" s="28">
        <f>SUM(H177:H179)</f>
        <v>0</v>
      </c>
      <c r="I176" s="28">
        <f>SUM(I177:I179)</f>
        <v>3000</v>
      </c>
      <c r="J176" s="28">
        <f>SUM(J177:J179)</f>
        <v>0</v>
      </c>
      <c r="K176" s="28">
        <f>SUM(K177:K179)</f>
        <v>3000</v>
      </c>
    </row>
    <row r="177" spans="1:11" ht="12.75">
      <c r="A177" s="196"/>
      <c r="B177" s="181"/>
      <c r="C177" s="164"/>
      <c r="D177" s="12">
        <v>2212</v>
      </c>
      <c r="E177" s="96">
        <v>6351</v>
      </c>
      <c r="F177" s="116" t="s">
        <v>86</v>
      </c>
      <c r="G177" s="182" t="s">
        <v>33</v>
      </c>
      <c r="H177" s="85">
        <v>0</v>
      </c>
      <c r="I177" s="74">
        <v>300</v>
      </c>
      <c r="J177" s="74"/>
      <c r="K177" s="65">
        <f>I177+J177</f>
        <v>300</v>
      </c>
    </row>
    <row r="178" spans="1:11" ht="12.75">
      <c r="A178" s="196"/>
      <c r="B178" s="181"/>
      <c r="C178" s="164"/>
      <c r="D178" s="12">
        <v>2212</v>
      </c>
      <c r="E178" s="60">
        <v>6351</v>
      </c>
      <c r="F178" s="67" t="s">
        <v>158</v>
      </c>
      <c r="G178" s="183" t="s">
        <v>33</v>
      </c>
      <c r="H178" s="85">
        <v>0</v>
      </c>
      <c r="I178" s="74">
        <v>150</v>
      </c>
      <c r="J178" s="74"/>
      <c r="K178" s="65">
        <f>I178+J178</f>
        <v>150</v>
      </c>
    </row>
    <row r="179" spans="1:11" ht="13.5" thickBot="1">
      <c r="A179" s="197"/>
      <c r="B179" s="123"/>
      <c r="C179" s="184"/>
      <c r="D179" s="185">
        <v>2212</v>
      </c>
      <c r="E179" s="68">
        <v>6351</v>
      </c>
      <c r="F179" s="30" t="s">
        <v>159</v>
      </c>
      <c r="G179" s="186" t="s">
        <v>33</v>
      </c>
      <c r="H179" s="10">
        <v>0</v>
      </c>
      <c r="I179" s="2">
        <v>2550</v>
      </c>
      <c r="J179" s="2"/>
      <c r="K179" s="106">
        <f>I179+J179</f>
        <v>2550</v>
      </c>
    </row>
  </sheetData>
  <sheetProtection/>
  <mergeCells count="13">
    <mergeCell ref="B5:B6"/>
    <mergeCell ref="C5:C6"/>
    <mergeCell ref="D5:D6"/>
    <mergeCell ref="A1:K1"/>
    <mergeCell ref="A3:K3"/>
    <mergeCell ref="I5:I6"/>
    <mergeCell ref="J5:K5"/>
    <mergeCell ref="E5:E6"/>
    <mergeCell ref="A7:A179"/>
    <mergeCell ref="F5:F6"/>
    <mergeCell ref="G5:G6"/>
    <mergeCell ref="H5:H6"/>
    <mergeCell ref="A5:A6"/>
  </mergeCells>
  <printOptions horizontalCentered="1"/>
  <pageMargins left="0.31496062992125984" right="0.31496062992125984" top="0.3937007874015748" bottom="0.3937007874015748" header="0" footer="0"/>
  <pageSetup horizontalDpi="600" verticalDpi="600" orientation="portrait" paperSize="9" scale="85" r:id="rId1"/>
  <headerFooter>
    <oddHeader>&amp;R&amp;F</oddHeader>
    <oddFooter>&amp;C&amp;A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2014-07-21T10:53:40Z</cp:lastPrinted>
  <dcterms:created xsi:type="dcterms:W3CDTF">2006-09-25T08:49:57Z</dcterms:created>
  <dcterms:modified xsi:type="dcterms:W3CDTF">2014-07-21T10:54:30Z</dcterms:modified>
  <cp:category/>
  <cp:version/>
  <cp:contentType/>
  <cp:contentStatus/>
</cp:coreProperties>
</file>