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1406" sheetId="3" r:id="rId3"/>
  </sheets>
  <definedNames/>
  <calcPr fullCalcOnLoad="1"/>
</workbook>
</file>

<file path=xl/sharedStrings.xml><?xml version="1.0" encoding="utf-8"?>
<sst xmlns="http://schemas.openxmlformats.org/spreadsheetml/2006/main" count="407" uniqueCount="202">
  <si>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</si>
  <si>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</si>
  <si>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</si>
  <si>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</si>
  <si>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</si>
  <si>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</si>
  <si>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</si>
  <si>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</si>
  <si>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</si>
  <si>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</si>
  <si>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</si>
  <si>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</si>
  <si>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</si>
  <si>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</si>
  <si>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</si>
  <si>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</si>
  <si>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</si>
  <si>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</si>
  <si>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</si>
  <si>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</si>
  <si>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</si>
  <si>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</si>
  <si>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</si>
  <si>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</si>
  <si>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</si>
  <si>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</si>
  <si>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</si>
  <si>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</si>
  <si>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</si>
  <si>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</si>
  <si>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</si>
  <si>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</si>
  <si>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</si>
  <si>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</si>
  <si>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</si>
  <si>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</si>
  <si>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</si>
  <si>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</si>
  <si>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</si>
  <si>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</si>
  <si>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</si>
  <si>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</si>
  <si>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</si>
  <si>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</si>
  <si>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</si>
  <si>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</si>
  <si>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</si>
  <si>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</si>
  <si>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</si>
  <si>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</si>
  <si>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</si>
  <si>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</si>
  <si>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</si>
  <si>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</si>
  <si>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</si>
  <si>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</si>
  <si>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</si>
  <si>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</si>
  <si>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</si>
  <si>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tis. Kč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</si>
  <si>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</si>
  <si>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</si>
  <si>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</si>
  <si>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</si>
  <si>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</si>
  <si>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</si>
  <si>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</si>
  <si>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</si>
  <si>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Přijaté transfery (dotace a příspěvky) a zdroje (financování)</t>
  </si>
  <si>
    <t>tis.Kč</t>
  </si>
  <si>
    <t>ORJ</t>
  </si>
  <si>
    <t>ÚZ</t>
  </si>
  <si>
    <t>příjmy celkem</t>
  </si>
  <si>
    <t>A1) vlastní příjmy - daňové příjmy</t>
  </si>
  <si>
    <t>0006</t>
  </si>
  <si>
    <t>DU</t>
  </si>
  <si>
    <t>správní poplatky</t>
  </si>
  <si>
    <t>A2) vlastní příjmy - nedaňové příjmy</t>
  </si>
  <si>
    <t>věcná břemena</t>
  </si>
  <si>
    <t>RU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</si>
  <si>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</si>
  <si>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</si>
  <si>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</si>
  <si>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</si>
  <si>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</si>
  <si>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</si>
  <si>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</si>
  <si>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</si>
  <si>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</si>
  <si>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neinvestiční transfery přijaté od obcí</t>
  </si>
  <si>
    <t>nákup materiálu</t>
  </si>
  <si>
    <t>konzultační, poradenské a právní služby</t>
  </si>
  <si>
    <t>nákup služeb</t>
  </si>
  <si>
    <t>pohoštění</t>
  </si>
  <si>
    <t>nájemné</t>
  </si>
  <si>
    <t>nákup ostatních služeb</t>
  </si>
  <si>
    <t>ZDROJOVÁ  A VÝDAJOVÁ ČÁST ROZPOČTU LK 2014</t>
  </si>
  <si>
    <t>SR 2014</t>
  </si>
  <si>
    <t>UR I 2014</t>
  </si>
  <si>
    <t>UR II 2014</t>
  </si>
  <si>
    <t>1. Zapojení fondů z r. 2013</t>
  </si>
  <si>
    <t>2. Zapojení  zvl.účtů z r. 2013</t>
  </si>
  <si>
    <t>3. Zapojení výsl. hosp.2013</t>
  </si>
  <si>
    <t>Kap.917-transfery</t>
  </si>
  <si>
    <t>Příjmy a finanční zdroje odboru dopravy 2014</t>
  </si>
  <si>
    <t>P Ř Í J M Y   A  T R A N S F E R Y   2 0 1 4</t>
  </si>
  <si>
    <t>1306</t>
  </si>
  <si>
    <t>0689981601</t>
  </si>
  <si>
    <t>KSS LK - realizace příkazní smlouvy Silnice LK a.s. na období 05-12/2013</t>
  </si>
  <si>
    <t>Rozpis výdajů kapitoly 914</t>
  </si>
  <si>
    <t>91406 - Působnosti, Odbor dopravy</t>
  </si>
  <si>
    <t>06</t>
  </si>
  <si>
    <t xml:space="preserve">P Ů S O B N O S T I  </t>
  </si>
  <si>
    <t>běžné (neinvestiční) výdaje resortu celkem</t>
  </si>
  <si>
    <t>silniční doprava a hospodářství</t>
  </si>
  <si>
    <t>0610000000</t>
  </si>
  <si>
    <t>studie, dokumentace a služby</t>
  </si>
  <si>
    <t>0612000000</t>
  </si>
  <si>
    <t>posudky, metodika, školení</t>
  </si>
  <si>
    <t>služby školení a vzdělávání</t>
  </si>
  <si>
    <t>0614000000</t>
  </si>
  <si>
    <t>údržba cyklodopravy</t>
  </si>
  <si>
    <t>drobný hmotný dlouhodobý majetek</t>
  </si>
  <si>
    <t>0615000000</t>
  </si>
  <si>
    <t>platby věcných břemen</t>
  </si>
  <si>
    <t>ostatní neinvestiční výdaje</t>
  </si>
  <si>
    <t>0660000000</t>
  </si>
  <si>
    <t>publikační činnost</t>
  </si>
  <si>
    <t>0662000000</t>
  </si>
  <si>
    <t>zahraniční spolupráce</t>
  </si>
  <si>
    <t>bezpečnost silničního provozu</t>
  </si>
  <si>
    <t>0620000000</t>
  </si>
  <si>
    <t>krajský program BESIP</t>
  </si>
  <si>
    <t>ostatní osobní náklady</t>
  </si>
  <si>
    <t>pojistné na sociální zabezpečení</t>
  </si>
  <si>
    <t>pojistné na veřejné zdravotní pojištění</t>
  </si>
  <si>
    <t>0627000000</t>
  </si>
  <si>
    <t>tým silniční bezpečnosti LK</t>
  </si>
  <si>
    <t>0629000000</t>
  </si>
  <si>
    <t>zajištění provozu krajského DDH</t>
  </si>
  <si>
    <t>studená voda</t>
  </si>
  <si>
    <t>plyn</t>
  </si>
  <si>
    <t>elektrická energie</t>
  </si>
  <si>
    <t>telekomunikační služby</t>
  </si>
  <si>
    <t>dopravní obslužnost</t>
  </si>
  <si>
    <t>0650000000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</si>
  <si>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</si>
  <si>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</si>
  <si>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</si>
  <si>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</si>
  <si>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</si>
  <si>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</si>
  <si>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</si>
  <si>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</si>
  <si>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</si>
  <si>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</si>
  <si>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</si>
  <si>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Povodně 2013 - SFDI</t>
  </si>
  <si>
    <t>0682280000</t>
  </si>
  <si>
    <t>opravy silnic II. a III. tříd včetně opěrných zdí</t>
  </si>
  <si>
    <t>ostatní neinvestiční výdaje jinde nazařazené</t>
  </si>
  <si>
    <t>vratka dotace za rok 2013</t>
  </si>
  <si>
    <t>0000002007</t>
  </si>
  <si>
    <t>Vratka přeplatku příspěvku na zajištění DO LK - Chrastava</t>
  </si>
  <si>
    <t>výdaje z finančního vypořádání min. let mezi krajem a obcemi</t>
  </si>
  <si>
    <t>0000002047</t>
  </si>
  <si>
    <t>Vratka přeplatku příspěvku na zajištění DO LK - Stráž n./N.</t>
  </si>
  <si>
    <t>0000003034</t>
  </si>
  <si>
    <t>Vratka přeplatku příspěvku na zajištění DO LK - Zlatá Olešnice</t>
  </si>
  <si>
    <t>zpracování dat a služby - informační a komunikační technologie</t>
  </si>
  <si>
    <t>nákup kolků</t>
  </si>
  <si>
    <t>dopravní obslužnost autobusová</t>
  </si>
  <si>
    <t>příjmy z licencí pro kamionovou dopravu</t>
  </si>
  <si>
    <t>pohonné hmoty a maziva</t>
  </si>
  <si>
    <t>ÚZ 27355</t>
  </si>
  <si>
    <t>0650030000</t>
  </si>
  <si>
    <t xml:space="preserve">ROP - III/592 Chrastava-přeložka z centra </t>
  </si>
  <si>
    <t>sankční platby přijaté od státu, obcí a krajů</t>
  </si>
  <si>
    <t>sankční platby přijaté od jiných subjektů</t>
  </si>
  <si>
    <t>2306</t>
  </si>
  <si>
    <t>0650361601</t>
  </si>
  <si>
    <t>Cíl 3 - III/27014 Krompach - Jonsdorf, I.etapa</t>
  </si>
  <si>
    <t>splátky půjčených prostředků od příspěvkových organizací</t>
  </si>
  <si>
    <t>Příspěvek na ztrátu dopravce z provozu veřejné osobní drážní dopravy</t>
  </si>
  <si>
    <t>27355</t>
  </si>
  <si>
    <t>ostatní neinvestiční přijaté transfery ze státního rozpočtu</t>
  </si>
  <si>
    <t>0650450000</t>
  </si>
  <si>
    <t>ROP - III/2921, 2922 vč. 2 mostů, Pelechov - Záhoří - Semily</t>
  </si>
  <si>
    <t>38585005</t>
  </si>
  <si>
    <t>neinvestiční přijaté transfery od regionálních rad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</si>
  <si>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</si>
  <si>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</si>
  <si>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</si>
  <si>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</si>
  <si>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</si>
  <si>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0650544007</t>
  </si>
  <si>
    <t>ROP - II/270 Mimoň-humanizace průtahu a OK Tyršovo náměstí</t>
  </si>
  <si>
    <t xml:space="preserve">investiční dotace od obcí </t>
  </si>
  <si>
    <t>cestovné</t>
  </si>
  <si>
    <t>opravy a udržování</t>
  </si>
  <si>
    <t>12.změna-RO č. 177/14</t>
  </si>
  <si>
    <t>11.změna-RO č. 177/14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</si>
</sst>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6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50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2" xfId="50" applyNumberFormat="1" applyFont="1" applyFill="1" applyBorder="1" applyAlignment="1">
      <alignment vertical="center"/>
      <protection/>
    </xf>
    <xf numFmtId="4" fontId="1" fillId="0" borderId="13" xfId="50" applyNumberFormat="1" applyFont="1" applyFill="1" applyBorder="1" applyAlignment="1">
      <alignment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right" vertical="center" wrapText="1"/>
    </xf>
    <xf numFmtId="0" fontId="1" fillId="0" borderId="18" xfId="50" applyFont="1" applyBorder="1" applyAlignment="1">
      <alignment horizontal="center" vertical="center"/>
      <protection/>
    </xf>
    <xf numFmtId="4" fontId="9" fillId="0" borderId="19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6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0" xfId="50" applyFont="1" applyFill="1" applyBorder="1" applyAlignment="1">
      <alignment horizontal="center" vertical="center"/>
      <protection/>
    </xf>
    <xf numFmtId="49" fontId="4" fillId="0" borderId="20" xfId="50" applyNumberFormat="1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49" fontId="4" fillId="0" borderId="22" xfId="50" applyNumberFormat="1" applyFont="1" applyFill="1" applyBorder="1" applyAlignment="1">
      <alignment horizontal="center" vertical="center"/>
      <protection/>
    </xf>
    <xf numFmtId="0" fontId="4" fillId="0" borderId="22" xfId="50" applyFont="1" applyFill="1" applyBorder="1" applyAlignment="1">
      <alignment horizontal="center" vertical="center"/>
      <protection/>
    </xf>
    <xf numFmtId="49" fontId="4" fillId="0" borderId="23" xfId="50" applyNumberFormat="1" applyFont="1" applyFill="1" applyBorder="1" applyAlignment="1">
      <alignment horizontal="center" vertical="center"/>
      <protection/>
    </xf>
    <xf numFmtId="0" fontId="4" fillId="0" borderId="24" xfId="50" applyFont="1" applyFill="1" applyBorder="1" applyAlignment="1">
      <alignment horizontal="center" vertical="center"/>
      <protection/>
    </xf>
    <xf numFmtId="4" fontId="4" fillId="0" borderId="25" xfId="50" applyNumberFormat="1" applyFont="1" applyFill="1" applyBorder="1" applyAlignment="1">
      <alignment vertical="center"/>
      <protection/>
    </xf>
    <xf numFmtId="0" fontId="5" fillId="0" borderId="0" xfId="50" applyFont="1" applyFill="1" applyAlignment="1">
      <alignment vertical="center"/>
      <protection/>
    </xf>
    <xf numFmtId="49" fontId="4" fillId="24" borderId="20" xfId="50" applyNumberFormat="1" applyFont="1" applyFill="1" applyBorder="1" applyAlignment="1">
      <alignment horizontal="center" vertical="center"/>
      <protection/>
    </xf>
    <xf numFmtId="0" fontId="4" fillId="24" borderId="21" xfId="50" applyFont="1" applyFill="1" applyBorder="1" applyAlignment="1">
      <alignment horizontal="center" vertical="center"/>
      <protection/>
    </xf>
    <xf numFmtId="49" fontId="4" fillId="24" borderId="22" xfId="50" applyNumberFormat="1" applyFont="1" applyFill="1" applyBorder="1" applyAlignment="1">
      <alignment horizontal="center" vertical="center"/>
      <protection/>
    </xf>
    <xf numFmtId="0" fontId="4" fillId="24" borderId="22" xfId="50" applyFont="1" applyFill="1" applyBorder="1" applyAlignment="1">
      <alignment horizontal="center" vertical="center"/>
      <protection/>
    </xf>
    <xf numFmtId="49" fontId="4" fillId="24" borderId="23" xfId="50" applyNumberFormat="1" applyFont="1" applyFill="1" applyBorder="1" applyAlignment="1">
      <alignment horizontal="center" vertical="center"/>
      <protection/>
    </xf>
    <xf numFmtId="0" fontId="4" fillId="24" borderId="24" xfId="50" applyFont="1" applyFill="1" applyBorder="1" applyAlignment="1">
      <alignment horizontal="left" vertical="center"/>
      <protection/>
    </xf>
    <xf numFmtId="4" fontId="4" fillId="24" borderId="25" xfId="50" applyNumberFormat="1" applyFont="1" applyFill="1" applyBorder="1" applyAlignment="1">
      <alignment vertical="center"/>
      <protection/>
    </xf>
    <xf numFmtId="4" fontId="4" fillId="24" borderId="26" xfId="50" applyNumberFormat="1" applyFont="1" applyFill="1" applyBorder="1" applyAlignment="1">
      <alignment vertical="center"/>
      <protection/>
    </xf>
    <xf numFmtId="4" fontId="4" fillId="24" borderId="10" xfId="50" applyNumberFormat="1" applyFont="1" applyFill="1" applyBorder="1" applyAlignment="1">
      <alignment vertical="center"/>
      <protection/>
    </xf>
    <xf numFmtId="4" fontId="4" fillId="24" borderId="27" xfId="50" applyNumberFormat="1" applyFont="1" applyFill="1" applyBorder="1" applyAlignment="1">
      <alignment vertical="center"/>
      <protection/>
    </xf>
    <xf numFmtId="49" fontId="1" fillId="0" borderId="28" xfId="50" applyNumberFormat="1" applyFont="1" applyFill="1" applyBorder="1" applyAlignment="1">
      <alignment horizontal="center" vertical="center"/>
      <protection/>
    </xf>
    <xf numFmtId="0" fontId="1" fillId="0" borderId="18" xfId="49" applyFont="1" applyBorder="1" applyAlignment="1">
      <alignment horizontal="center" vertical="center"/>
      <protection/>
    </xf>
    <xf numFmtId="0" fontId="1" fillId="0" borderId="29" xfId="50" applyFont="1" applyFill="1" applyBorder="1" applyAlignment="1">
      <alignment horizontal="center" vertical="center"/>
      <protection/>
    </xf>
    <xf numFmtId="0" fontId="1" fillId="0" borderId="19" xfId="49" applyFont="1" applyBorder="1" applyAlignment="1">
      <alignment horizontal="center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0" fillId="0" borderId="18" xfId="50" applyFont="1" applyFill="1" applyBorder="1" applyAlignment="1">
      <alignment vertical="center"/>
      <protection/>
    </xf>
    <xf numFmtId="0" fontId="1" fillId="0" borderId="31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28" xfId="49" applyNumberFormat="1" applyFont="1" applyBorder="1" applyAlignment="1">
      <alignment vertical="center"/>
      <protection/>
    </xf>
    <xf numFmtId="4" fontId="1" fillId="0" borderId="32" xfId="50" applyNumberFormat="1" applyFont="1" applyFill="1" applyBorder="1" applyAlignment="1">
      <alignment vertical="center"/>
      <protection/>
    </xf>
    <xf numFmtId="49" fontId="1" fillId="0" borderId="33" xfId="50" applyNumberFormat="1" applyFont="1" applyFill="1" applyBorder="1" applyAlignment="1">
      <alignment horizontal="center" vertical="center"/>
      <protection/>
    </xf>
    <xf numFmtId="0" fontId="1" fillId="0" borderId="17" xfId="49" applyFont="1" applyFill="1" applyBorder="1" applyAlignment="1">
      <alignment horizontal="center" vertical="center"/>
      <protection/>
    </xf>
    <xf numFmtId="0" fontId="1" fillId="0" borderId="34" xfId="50" applyFont="1" applyFill="1" applyBorder="1" applyAlignment="1">
      <alignment horizontal="center" vertical="center"/>
      <protection/>
    </xf>
    <xf numFmtId="0" fontId="1" fillId="0" borderId="34" xfId="49" applyFont="1" applyBorder="1" applyAlignment="1">
      <alignment horizontal="center" vertical="center"/>
      <protection/>
    </xf>
    <xf numFmtId="0" fontId="0" fillId="0" borderId="34" xfId="50" applyFont="1" applyFill="1" applyBorder="1" applyAlignment="1">
      <alignment vertical="center"/>
      <protection/>
    </xf>
    <xf numFmtId="0" fontId="1" fillId="0" borderId="34" xfId="49" applyFont="1" applyBorder="1" applyAlignment="1">
      <alignment vertical="center"/>
      <protection/>
    </xf>
    <xf numFmtId="4" fontId="1" fillId="0" borderId="35" xfId="49" applyNumberFormat="1" applyFont="1" applyBorder="1" applyAlignment="1">
      <alignment vertical="center"/>
      <protection/>
    </xf>
    <xf numFmtId="4" fontId="4" fillId="0" borderId="36" xfId="50" applyNumberFormat="1" applyFont="1" applyFill="1" applyBorder="1" applyAlignment="1">
      <alignment vertical="center"/>
      <protection/>
    </xf>
    <xf numFmtId="4" fontId="1" fillId="0" borderId="35" xfId="50" applyNumberFormat="1" applyFont="1" applyFill="1" applyBorder="1" applyAlignment="1">
      <alignment vertical="center"/>
      <protection/>
    </xf>
    <xf numFmtId="4" fontId="1" fillId="0" borderId="37" xfId="50" applyNumberFormat="1" applyFont="1" applyFill="1" applyBorder="1" applyAlignment="1">
      <alignment vertical="center"/>
      <protection/>
    </xf>
    <xf numFmtId="0" fontId="1" fillId="0" borderId="18" xfId="49" applyFont="1" applyFill="1" applyBorder="1" applyAlignment="1">
      <alignment horizontal="center" vertical="center"/>
      <protection/>
    </xf>
    <xf numFmtId="0" fontId="1" fillId="0" borderId="38" xfId="50" applyFont="1" applyFill="1" applyBorder="1" applyAlignment="1">
      <alignment horizontal="center" vertical="center"/>
      <protection/>
    </xf>
    <xf numFmtId="0" fontId="1" fillId="0" borderId="38" xfId="49" applyFont="1" applyBorder="1" applyAlignment="1">
      <alignment horizontal="center" vertical="center"/>
      <protection/>
    </xf>
    <xf numFmtId="0" fontId="0" fillId="0" borderId="38" xfId="50" applyFont="1" applyFill="1" applyBorder="1" applyAlignment="1">
      <alignment vertical="center"/>
      <protection/>
    </xf>
    <xf numFmtId="0" fontId="1" fillId="0" borderId="38" xfId="49" applyFont="1" applyBorder="1" applyAlignment="1">
      <alignment vertical="center"/>
      <protection/>
    </xf>
    <xf numFmtId="4" fontId="1" fillId="0" borderId="12" xfId="49" applyNumberFormat="1" applyFont="1" applyBorder="1" applyAlignment="1">
      <alignment vertical="center"/>
      <protection/>
    </xf>
    <xf numFmtId="4" fontId="1" fillId="0" borderId="0" xfId="50" applyNumberFormat="1" applyFont="1" applyFill="1" applyBorder="1" applyAlignment="1">
      <alignment vertical="center"/>
      <protection/>
    </xf>
    <xf numFmtId="0" fontId="31" fillId="0" borderId="39" xfId="49" applyFont="1" applyFill="1" applyBorder="1" applyAlignment="1">
      <alignment horizontal="center" vertical="center" wrapText="1"/>
      <protection/>
    </xf>
    <xf numFmtId="49" fontId="31" fillId="0" borderId="40" xfId="49" applyNumberFormat="1" applyFont="1" applyFill="1" applyBorder="1" applyAlignment="1">
      <alignment horizontal="center" vertical="center" wrapText="1"/>
      <protection/>
    </xf>
    <xf numFmtId="49" fontId="31" fillId="0" borderId="41" xfId="49" applyNumberFormat="1" applyFont="1" applyFill="1" applyBorder="1" applyAlignment="1">
      <alignment horizontal="center" vertical="center" wrapText="1"/>
      <protection/>
    </xf>
    <xf numFmtId="4" fontId="1" fillId="0" borderId="42" xfId="50" applyNumberFormat="1" applyFont="1" applyFill="1" applyBorder="1" applyAlignment="1">
      <alignment vertical="center"/>
      <protection/>
    </xf>
    <xf numFmtId="49" fontId="37" fillId="0" borderId="43" xfId="49" applyNumberFormat="1" applyFont="1" applyFill="1" applyBorder="1" applyAlignment="1">
      <alignment horizontal="center" vertical="center" wrapText="1"/>
      <protection/>
    </xf>
    <xf numFmtId="4" fontId="37" fillId="0" borderId="35" xfId="49" applyNumberFormat="1" applyFont="1" applyFill="1" applyBorder="1" applyAlignment="1">
      <alignment vertical="center" wrapText="1"/>
      <protection/>
    </xf>
    <xf numFmtId="4" fontId="37" fillId="0" borderId="44" xfId="49" applyNumberFormat="1" applyFont="1" applyFill="1" applyBorder="1" applyAlignment="1">
      <alignment vertical="center" wrapText="1"/>
      <protection/>
    </xf>
    <xf numFmtId="0" fontId="1" fillId="0" borderId="40" xfId="50" applyFont="1" applyFill="1" applyBorder="1" applyAlignment="1">
      <alignment horizontal="center" vertical="center"/>
      <protection/>
    </xf>
    <xf numFmtId="4" fontId="1" fillId="0" borderId="45" xfId="50" applyNumberFormat="1" applyFont="1" applyFill="1" applyBorder="1" applyAlignment="1">
      <alignment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0" fontId="1" fillId="0" borderId="43" xfId="49" applyFont="1" applyFill="1" applyBorder="1" applyAlignment="1">
      <alignment horizontal="center"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49" fontId="1" fillId="0" borderId="34" xfId="50" applyNumberFormat="1" applyFont="1" applyFill="1" applyBorder="1" applyAlignment="1">
      <alignment horizontal="center" vertical="center"/>
      <protection/>
    </xf>
    <xf numFmtId="0" fontId="1" fillId="0" borderId="46" xfId="50" applyFont="1" applyFill="1" applyBorder="1" applyAlignment="1">
      <alignment vertical="center"/>
      <protection/>
    </xf>
    <xf numFmtId="4" fontId="1" fillId="0" borderId="36" xfId="50" applyNumberFormat="1" applyFont="1" applyFill="1" applyBorder="1" applyAlignment="1">
      <alignment vertical="center"/>
      <protection/>
    </xf>
    <xf numFmtId="4" fontId="1" fillId="0" borderId="47" xfId="50" applyNumberFormat="1" applyFont="1" applyFill="1" applyBorder="1" applyAlignment="1">
      <alignment vertical="center"/>
      <protection/>
    </xf>
    <xf numFmtId="171" fontId="1" fillId="0" borderId="47" xfId="50" applyNumberFormat="1" applyFont="1" applyFill="1" applyBorder="1" applyAlignment="1">
      <alignment vertical="center"/>
      <protection/>
    </xf>
    <xf numFmtId="0" fontId="1" fillId="0" borderId="48" xfId="50" applyFont="1" applyFill="1" applyBorder="1" applyAlignment="1">
      <alignment horizontal="center" vertical="center"/>
      <protection/>
    </xf>
    <xf numFmtId="49" fontId="1" fillId="0" borderId="49" xfId="50" applyNumberFormat="1" applyFont="1" applyFill="1" applyBorder="1" applyAlignment="1">
      <alignment horizontal="center" vertical="center"/>
      <protection/>
    </xf>
    <xf numFmtId="0" fontId="1" fillId="0" borderId="50" xfId="50" applyFont="1" applyFill="1" applyBorder="1" applyAlignment="1">
      <alignment vertical="center"/>
      <protection/>
    </xf>
    <xf numFmtId="0" fontId="31" fillId="0" borderId="46" xfId="48" applyFont="1" applyFill="1" applyBorder="1" applyAlignment="1">
      <alignment vertical="center" wrapText="1"/>
      <protection/>
    </xf>
    <xf numFmtId="0" fontId="1" fillId="0" borderId="31" xfId="48" applyFont="1" applyFill="1" applyBorder="1" applyAlignment="1">
      <alignment vertical="center" wrapText="1"/>
      <protection/>
    </xf>
    <xf numFmtId="0" fontId="1" fillId="0" borderId="31" xfId="49" applyFont="1" applyBorder="1" applyAlignment="1">
      <alignment vertical="center"/>
      <protection/>
    </xf>
    <xf numFmtId="4" fontId="1" fillId="0" borderId="51" xfId="49" applyNumberFormat="1" applyFont="1" applyBorder="1" applyAlignment="1">
      <alignment vertical="center"/>
      <protection/>
    </xf>
    <xf numFmtId="49" fontId="1" fillId="0" borderId="14" xfId="50" applyNumberFormat="1" applyFont="1" applyFill="1" applyBorder="1" applyAlignment="1">
      <alignment horizontal="center" vertical="center"/>
      <protection/>
    </xf>
    <xf numFmtId="4" fontId="1" fillId="0" borderId="52" xfId="50" applyNumberFormat="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4" fontId="8" fillId="0" borderId="46" xfId="0" applyNumberFormat="1" applyFont="1" applyBorder="1" applyAlignment="1">
      <alignment horizontal="right" vertical="center" wrapText="1"/>
    </xf>
    <xf numFmtId="0" fontId="9" fillId="0" borderId="54" xfId="0" applyFont="1" applyBorder="1" applyAlignment="1">
      <alignment vertical="center" wrapText="1"/>
    </xf>
    <xf numFmtId="0" fontId="9" fillId="0" borderId="13" xfId="0" applyFont="1" applyBorder="1" applyAlignment="1">
      <alignment horizontal="right" vertical="center" wrapText="1"/>
    </xf>
    <xf numFmtId="4" fontId="9" fillId="0" borderId="55" xfId="0" applyNumberFormat="1" applyFont="1" applyBorder="1" applyAlignment="1">
      <alignment horizontal="right" vertical="center" wrapText="1"/>
    </xf>
    <xf numFmtId="171" fontId="9" fillId="0" borderId="17" xfId="0" applyNumberFormat="1" applyFont="1" applyFill="1" applyBorder="1" applyAlignment="1">
      <alignment horizontal="right" vertical="center" wrapText="1"/>
    </xf>
    <xf numFmtId="4" fontId="9" fillId="0" borderId="56" xfId="0" applyNumberFormat="1" applyFont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54" xfId="0" applyFont="1" applyBorder="1" applyAlignment="1">
      <alignment vertical="center" wrapText="1"/>
    </xf>
    <xf numFmtId="4" fontId="8" fillId="0" borderId="54" xfId="0" applyNumberFormat="1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56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4" fontId="9" fillId="0" borderId="54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57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9" fillId="0" borderId="59" xfId="0" applyNumberFormat="1" applyFont="1" applyBorder="1" applyAlignment="1">
      <alignment horizontal="righ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right" vertical="center" wrapText="1"/>
    </xf>
    <xf numFmtId="4" fontId="9" fillId="0" borderId="61" xfId="0" applyNumberFormat="1" applyFont="1" applyBorder="1" applyAlignment="1">
      <alignment horizontal="right" vertical="center" wrapText="1"/>
    </xf>
    <xf numFmtId="4" fontId="9" fillId="0" borderId="48" xfId="0" applyNumberFormat="1" applyFont="1" applyBorder="1" applyAlignment="1">
      <alignment horizontal="right" vertical="center" wrapText="1"/>
    </xf>
    <xf numFmtId="4" fontId="9" fillId="0" borderId="5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9" fontId="37" fillId="0" borderId="47" xfId="51" applyNumberFormat="1" applyFont="1" applyFill="1" applyBorder="1" applyAlignment="1">
      <alignment horizontal="center" vertical="center"/>
      <protection/>
    </xf>
    <xf numFmtId="0" fontId="31" fillId="0" borderId="43" xfId="51" applyFont="1" applyFill="1" applyBorder="1" applyAlignment="1">
      <alignment horizontal="center" vertical="center" wrapText="1"/>
      <protection/>
    </xf>
    <xf numFmtId="49" fontId="37" fillId="0" borderId="34" xfId="51" applyNumberFormat="1" applyFont="1" applyBorder="1" applyAlignment="1">
      <alignment horizontal="center" vertical="center" wrapText="1"/>
      <protection/>
    </xf>
    <xf numFmtId="0" fontId="37" fillId="0" borderId="43" xfId="51" applyFont="1" applyFill="1" applyBorder="1" applyAlignment="1">
      <alignment horizontal="center" vertical="center" wrapText="1"/>
      <protection/>
    </xf>
    <xf numFmtId="2" fontId="38" fillId="0" borderId="46" xfId="53" applyNumberFormat="1" applyFont="1" applyFill="1" applyBorder="1" applyAlignment="1">
      <alignment horizontal="left" vertical="center" wrapText="1"/>
      <protection/>
    </xf>
    <xf numFmtId="0" fontId="5" fillId="0" borderId="0" xfId="51" applyFont="1" applyFill="1" applyAlignment="1">
      <alignment vertical="center"/>
      <protection/>
    </xf>
    <xf numFmtId="0" fontId="0" fillId="0" borderId="38" xfId="51" applyFont="1" applyFill="1" applyBorder="1" applyAlignment="1">
      <alignment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4" fontId="1" fillId="0" borderId="42" xfId="51" applyNumberFormat="1" applyFont="1" applyFill="1" applyBorder="1" applyAlignment="1">
      <alignment vertical="center"/>
      <protection/>
    </xf>
    <xf numFmtId="49" fontId="31" fillId="0" borderId="33" xfId="51" applyNumberFormat="1" applyFont="1" applyFill="1" applyBorder="1" applyAlignment="1">
      <alignment horizontal="center" vertical="center" wrapText="1"/>
      <protection/>
    </xf>
    <xf numFmtId="0" fontId="31" fillId="0" borderId="62" xfId="51" applyFont="1" applyFill="1" applyBorder="1" applyAlignment="1">
      <alignment horizontal="center" vertical="center" wrapText="1"/>
      <protection/>
    </xf>
    <xf numFmtId="49" fontId="31" fillId="0" borderId="43" xfId="51" applyNumberFormat="1" applyFont="1" applyFill="1" applyBorder="1" applyAlignment="1">
      <alignment horizontal="center" vertical="center" wrapText="1"/>
      <protection/>
    </xf>
    <xf numFmtId="4" fontId="31" fillId="0" borderId="36" xfId="51" applyNumberFormat="1" applyFont="1" applyFill="1" applyBorder="1" applyAlignment="1">
      <alignment vertical="center" wrapText="1"/>
      <protection/>
    </xf>
    <xf numFmtId="4" fontId="31" fillId="0" borderId="47" xfId="51" applyNumberFormat="1" applyFont="1" applyFill="1" applyBorder="1" applyAlignment="1">
      <alignment vertical="center" wrapText="1"/>
      <protection/>
    </xf>
    <xf numFmtId="4" fontId="31" fillId="0" borderId="35" xfId="51" applyNumberFormat="1" applyFont="1" applyFill="1" applyBorder="1" applyAlignment="1">
      <alignment vertical="center" wrapText="1"/>
      <protection/>
    </xf>
    <xf numFmtId="49" fontId="1" fillId="0" borderId="63" xfId="51" applyNumberFormat="1" applyFont="1" applyFill="1" applyBorder="1" applyAlignment="1">
      <alignment horizontal="center" vertical="center" wrapText="1"/>
      <protection/>
    </xf>
    <xf numFmtId="0" fontId="1" fillId="0" borderId="64" xfId="51" applyFont="1" applyFill="1" applyBorder="1" applyAlignment="1">
      <alignment horizontal="center" vertical="center" wrapText="1"/>
      <protection/>
    </xf>
    <xf numFmtId="49" fontId="1" fillId="0" borderId="18" xfId="51" applyNumberFormat="1" applyFont="1" applyFill="1" applyBorder="1" applyAlignment="1">
      <alignment horizontal="center" vertical="center" wrapText="1"/>
      <protection/>
    </xf>
    <xf numFmtId="0" fontId="1" fillId="0" borderId="18" xfId="51" applyFont="1" applyFill="1" applyBorder="1" applyAlignment="1">
      <alignment horizontal="center" vertical="center" wrapText="1"/>
      <protection/>
    </xf>
    <xf numFmtId="49" fontId="1" fillId="0" borderId="38" xfId="51" applyNumberFormat="1" applyFont="1" applyFill="1" applyBorder="1" applyAlignment="1">
      <alignment horizontal="center" vertical="center" wrapText="1"/>
      <protection/>
    </xf>
    <xf numFmtId="4" fontId="1" fillId="0" borderId="51" xfId="51" applyNumberFormat="1" applyFont="1" applyFill="1" applyBorder="1" applyAlignment="1">
      <alignment vertical="center" wrapText="1"/>
      <protection/>
    </xf>
    <xf numFmtId="4" fontId="1" fillId="0" borderId="14" xfId="51" applyNumberFormat="1" applyFont="1" applyFill="1" applyBorder="1" applyAlignment="1">
      <alignment vertical="center" wrapText="1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0" xfId="49" applyNumberFormat="1" applyFont="1" applyBorder="1" applyAlignment="1">
      <alignment vertical="center"/>
      <protection/>
    </xf>
    <xf numFmtId="0" fontId="4" fillId="0" borderId="65" xfId="50" applyFont="1" applyBorder="1" applyAlignment="1">
      <alignment horizontal="center" vertical="center"/>
      <protection/>
    </xf>
    <xf numFmtId="0" fontId="4" fillId="0" borderId="66" xfId="50" applyFont="1" applyBorder="1" applyAlignment="1">
      <alignment horizontal="center" vertical="center"/>
      <protection/>
    </xf>
    <xf numFmtId="0" fontId="4" fillId="0" borderId="67" xfId="50" applyFont="1" applyBorder="1" applyAlignment="1">
      <alignment horizontal="center" vertical="center"/>
      <protection/>
    </xf>
    <xf numFmtId="4" fontId="4" fillId="0" borderId="26" xfId="50" applyNumberFormat="1" applyFont="1" applyFill="1" applyBorder="1" applyAlignment="1">
      <alignment vertical="center"/>
      <protection/>
    </xf>
    <xf numFmtId="4" fontId="4" fillId="0" borderId="10" xfId="50" applyNumberFormat="1" applyFont="1" applyFill="1" applyBorder="1" applyAlignment="1">
      <alignment vertical="center"/>
      <protection/>
    </xf>
    <xf numFmtId="0" fontId="31" fillId="0" borderId="21" xfId="50" applyFont="1" applyBorder="1" applyAlignment="1">
      <alignment horizontal="center" vertical="center"/>
      <protection/>
    </xf>
    <xf numFmtId="49" fontId="31" fillId="0" borderId="22" xfId="50" applyNumberFormat="1" applyFont="1" applyBorder="1" applyAlignment="1">
      <alignment horizontal="center" vertical="center"/>
      <protection/>
    </xf>
    <xf numFmtId="0" fontId="31" fillId="0" borderId="22" xfId="50" applyFont="1" applyBorder="1" applyAlignment="1">
      <alignment horizontal="center" vertical="center"/>
      <protection/>
    </xf>
    <xf numFmtId="0" fontId="31" fillId="0" borderId="23" xfId="50" applyFont="1" applyBorder="1" applyAlignment="1">
      <alignment vertical="center"/>
      <protection/>
    </xf>
    <xf numFmtId="4" fontId="31" fillId="0" borderId="26" xfId="50" applyNumberFormat="1" applyFont="1" applyFill="1" applyBorder="1" applyAlignment="1">
      <alignment vertical="center"/>
      <protection/>
    </xf>
    <xf numFmtId="4" fontId="31" fillId="0" borderId="10" xfId="50" applyNumberFormat="1" applyFont="1" applyFill="1" applyBorder="1" applyAlignment="1">
      <alignment vertical="center"/>
      <protection/>
    </xf>
    <xf numFmtId="0" fontId="32" fillId="0" borderId="62" xfId="50" applyFont="1" applyBorder="1" applyAlignment="1">
      <alignment horizontal="center" vertical="center"/>
      <protection/>
    </xf>
    <xf numFmtId="49" fontId="32" fillId="0" borderId="43" xfId="50" applyNumberFormat="1" applyFont="1" applyBorder="1" applyAlignment="1">
      <alignment horizontal="center" vertical="center"/>
      <protection/>
    </xf>
    <xf numFmtId="0" fontId="32" fillId="0" borderId="43" xfId="50" applyFont="1" applyBorder="1" applyAlignment="1">
      <alignment horizontal="center" vertical="center"/>
      <protection/>
    </xf>
    <xf numFmtId="0" fontId="32" fillId="0" borderId="34" xfId="50" applyFont="1" applyBorder="1" applyAlignment="1">
      <alignment vertical="center"/>
      <protection/>
    </xf>
    <xf numFmtId="4" fontId="32" fillId="0" borderId="35" xfId="50" applyNumberFormat="1" applyFont="1" applyFill="1" applyBorder="1" applyAlignment="1">
      <alignment vertical="center"/>
      <protection/>
    </xf>
    <xf numFmtId="4" fontId="32" fillId="0" borderId="36" xfId="50" applyNumberFormat="1" applyFont="1" applyFill="1" applyBorder="1" applyAlignment="1">
      <alignment vertical="center"/>
      <protection/>
    </xf>
    <xf numFmtId="173" fontId="32" fillId="0" borderId="47" xfId="50" applyNumberFormat="1" applyFont="1" applyFill="1" applyBorder="1" applyAlignment="1">
      <alignment vertical="center"/>
      <protection/>
    </xf>
    <xf numFmtId="0" fontId="1" fillId="0" borderId="68" xfId="50" applyFont="1" applyBorder="1" applyAlignment="1">
      <alignment horizontal="center" vertical="center"/>
      <protection/>
    </xf>
    <xf numFmtId="49" fontId="1" fillId="0" borderId="19" xfId="50" applyNumberFormat="1" applyFont="1" applyBorder="1" applyAlignment="1">
      <alignment horizontal="center" vertical="center"/>
      <protection/>
    </xf>
    <xf numFmtId="0" fontId="1" fillId="0" borderId="19" xfId="50" applyFont="1" applyBorder="1" applyAlignment="1">
      <alignment horizontal="center" vertical="center"/>
      <protection/>
    </xf>
    <xf numFmtId="0" fontId="1" fillId="0" borderId="17" xfId="50" applyFont="1" applyBorder="1" applyAlignment="1">
      <alignment horizontal="center" vertical="center"/>
      <protection/>
    </xf>
    <xf numFmtId="0" fontId="1" fillId="0" borderId="55" xfId="50" applyFont="1" applyBorder="1" applyAlignment="1">
      <alignment vertical="center"/>
      <protection/>
    </xf>
    <xf numFmtId="0" fontId="1" fillId="0" borderId="55" xfId="50" applyFont="1" applyBorder="1" applyAlignment="1">
      <alignment horizontal="center" vertical="center"/>
      <protection/>
    </xf>
    <xf numFmtId="0" fontId="1" fillId="0" borderId="69" xfId="50" applyFont="1" applyBorder="1" applyAlignment="1">
      <alignment vertical="center"/>
      <protection/>
    </xf>
    <xf numFmtId="0" fontId="32" fillId="0" borderId="70" xfId="50" applyFont="1" applyBorder="1" applyAlignment="1">
      <alignment horizontal="center" vertical="center"/>
      <protection/>
    </xf>
    <xf numFmtId="49" fontId="32" fillId="0" borderId="17" xfId="50" applyNumberFormat="1" applyFont="1" applyBorder="1" applyAlignment="1">
      <alignment horizontal="center" vertical="center"/>
      <protection/>
    </xf>
    <xf numFmtId="0" fontId="32" fillId="0" borderId="17" xfId="50" applyFont="1" applyBorder="1" applyAlignment="1">
      <alignment horizontal="center" vertical="center"/>
      <protection/>
    </xf>
    <xf numFmtId="0" fontId="32" fillId="0" borderId="55" xfId="50" applyFont="1" applyBorder="1" applyAlignment="1">
      <alignment vertical="center"/>
      <protection/>
    </xf>
    <xf numFmtId="4" fontId="32" fillId="0" borderId="13" xfId="50" applyNumberFormat="1" applyFont="1" applyFill="1" applyBorder="1" applyAlignment="1">
      <alignment vertical="center"/>
      <protection/>
    </xf>
    <xf numFmtId="4" fontId="32" fillId="0" borderId="37" xfId="50" applyNumberFormat="1" applyFont="1" applyFill="1" applyBorder="1" applyAlignment="1">
      <alignment vertical="center"/>
      <protection/>
    </xf>
    <xf numFmtId="4" fontId="32" fillId="0" borderId="54" xfId="50" applyNumberFormat="1" applyFont="1" applyFill="1" applyBorder="1" applyAlignment="1">
      <alignment vertical="center"/>
      <protection/>
    </xf>
    <xf numFmtId="0" fontId="1" fillId="0" borderId="70" xfId="50" applyFont="1" applyBorder="1" applyAlignment="1">
      <alignment horizontal="center" vertical="center"/>
      <protection/>
    </xf>
    <xf numFmtId="49" fontId="1" fillId="0" borderId="17" xfId="50" applyNumberFormat="1" applyFont="1" applyBorder="1" applyAlignment="1">
      <alignment horizontal="center" vertical="center"/>
      <protection/>
    </xf>
    <xf numFmtId="0" fontId="1" fillId="0" borderId="17" xfId="51" applyFont="1" applyBorder="1" applyAlignment="1">
      <alignment vertical="center"/>
      <protection/>
    </xf>
    <xf numFmtId="4" fontId="1" fillId="0" borderId="54" xfId="50" applyNumberFormat="1" applyFont="1" applyFill="1" applyBorder="1" applyAlignment="1">
      <alignment vertical="center"/>
      <protection/>
    </xf>
    <xf numFmtId="0" fontId="32" fillId="0" borderId="70" xfId="50" applyFont="1" applyFill="1" applyBorder="1" applyAlignment="1">
      <alignment horizontal="center" vertical="center"/>
      <protection/>
    </xf>
    <xf numFmtId="0" fontId="32" fillId="0" borderId="71" xfId="50" applyFont="1" applyFill="1" applyBorder="1" applyAlignment="1">
      <alignment horizontal="center" vertical="center"/>
      <protection/>
    </xf>
    <xf numFmtId="49" fontId="32" fillId="0" borderId="61" xfId="50" applyNumberFormat="1" applyFont="1" applyBorder="1" applyAlignment="1">
      <alignment horizontal="center" vertical="center"/>
      <protection/>
    </xf>
    <xf numFmtId="0" fontId="1" fillId="0" borderId="29" xfId="50" applyFont="1" applyBorder="1" applyAlignment="1">
      <alignment vertical="center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69" xfId="51" applyFont="1" applyBorder="1" applyAlignment="1">
      <alignment vertical="center"/>
      <protection/>
    </xf>
    <xf numFmtId="0" fontId="1" fillId="0" borderId="71" xfId="50" applyFont="1" applyFill="1" applyBorder="1" applyAlignment="1">
      <alignment horizontal="center" vertical="center"/>
      <protection/>
    </xf>
    <xf numFmtId="49" fontId="1" fillId="0" borderId="61" xfId="50" applyNumberFormat="1" applyFont="1" applyBorder="1" applyAlignment="1">
      <alignment horizontal="center" vertical="center"/>
      <protection/>
    </xf>
    <xf numFmtId="0" fontId="1" fillId="0" borderId="61" xfId="50" applyFont="1" applyBorder="1" applyAlignment="1">
      <alignment horizontal="center" vertical="center"/>
      <protection/>
    </xf>
    <xf numFmtId="4" fontId="1" fillId="0" borderId="72" xfId="50" applyNumberFormat="1" applyFont="1" applyFill="1" applyBorder="1" applyAlignment="1">
      <alignment vertical="center"/>
      <protection/>
    </xf>
    <xf numFmtId="4" fontId="1" fillId="0" borderId="73" xfId="50" applyNumberFormat="1" applyFont="1" applyFill="1" applyBorder="1" applyAlignment="1">
      <alignment vertical="center"/>
      <protection/>
    </xf>
    <xf numFmtId="49" fontId="1" fillId="0" borderId="40" xfId="50" applyNumberFormat="1" applyFont="1" applyBorder="1" applyAlignment="1">
      <alignment horizontal="center" vertical="center"/>
      <protection/>
    </xf>
    <xf numFmtId="0" fontId="1" fillId="0" borderId="40" xfId="50" applyFont="1" applyBorder="1" applyAlignment="1">
      <alignment horizontal="center" vertical="center"/>
      <protection/>
    </xf>
    <xf numFmtId="0" fontId="1" fillId="0" borderId="74" xfId="50" applyFont="1" applyBorder="1" applyAlignment="1">
      <alignment vertical="center"/>
      <protection/>
    </xf>
    <xf numFmtId="0" fontId="31" fillId="0" borderId="21" xfId="50" applyFont="1" applyFill="1" applyBorder="1" applyAlignment="1">
      <alignment horizontal="center" vertical="center"/>
      <protection/>
    </xf>
    <xf numFmtId="0" fontId="32" fillId="0" borderId="62" xfId="50" applyFont="1" applyFill="1" applyBorder="1" applyAlignment="1">
      <alignment horizontal="center" vertical="center"/>
      <protection/>
    </xf>
    <xf numFmtId="0" fontId="32" fillId="0" borderId="68" xfId="50" applyFont="1" applyFill="1" applyBorder="1" applyAlignment="1">
      <alignment horizontal="center" vertical="center"/>
      <protection/>
    </xf>
    <xf numFmtId="49" fontId="32" fillId="0" borderId="19" xfId="50" applyNumberFormat="1" applyFont="1" applyBorder="1" applyAlignment="1">
      <alignment horizontal="center" vertical="center"/>
      <protection/>
    </xf>
    <xf numFmtId="0" fontId="32" fillId="0" borderId="19" xfId="50" applyFont="1" applyBorder="1" applyAlignment="1">
      <alignment horizontal="center" vertical="center"/>
      <protection/>
    </xf>
    <xf numFmtId="0" fontId="33" fillId="0" borderId="0" xfId="50" applyFont="1" applyAlignment="1">
      <alignment vertical="center"/>
      <protection/>
    </xf>
    <xf numFmtId="0" fontId="1" fillId="0" borderId="71" xfId="50" applyFont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0" fontId="1" fillId="0" borderId="70" xfId="50" applyFont="1" applyFill="1" applyBorder="1" applyAlignment="1">
      <alignment horizontal="center" vertical="center"/>
      <protection/>
    </xf>
    <xf numFmtId="4" fontId="1" fillId="0" borderId="54" xfId="50" applyNumberFormat="1" applyFont="1" applyFill="1" applyBorder="1" applyAlignment="1">
      <alignment vertical="center"/>
      <protection/>
    </xf>
    <xf numFmtId="4" fontId="32" fillId="0" borderId="57" xfId="50" applyNumberFormat="1" applyFont="1" applyFill="1" applyBorder="1" applyAlignment="1">
      <alignment vertical="center"/>
      <protection/>
    </xf>
    <xf numFmtId="4" fontId="32" fillId="0" borderId="47" xfId="50" applyNumberFormat="1" applyFont="1" applyFill="1" applyBorder="1" applyAlignment="1">
      <alignment vertical="center"/>
      <protection/>
    </xf>
    <xf numFmtId="0" fontId="32" fillId="0" borderId="55" xfId="50" applyFont="1" applyBorder="1" applyAlignment="1">
      <alignment vertical="center" wrapText="1"/>
      <protection/>
    </xf>
    <xf numFmtId="0" fontId="32" fillId="0" borderId="55" xfId="50" applyFont="1" applyFill="1" applyBorder="1" applyAlignment="1">
      <alignment vertical="center"/>
      <protection/>
    </xf>
    <xf numFmtId="0" fontId="1" fillId="0" borderId="41" xfId="50" applyFont="1" applyBorder="1" applyAlignment="1">
      <alignment horizontal="center" vertical="center"/>
      <protection/>
    </xf>
    <xf numFmtId="0" fontId="39" fillId="0" borderId="21" xfId="51" applyFont="1" applyBorder="1" applyAlignment="1">
      <alignment horizontal="center" vertical="center"/>
      <protection/>
    </xf>
    <xf numFmtId="49" fontId="39" fillId="0" borderId="22" xfId="51" applyNumberFormat="1" applyFont="1" applyBorder="1" applyAlignment="1">
      <alignment horizontal="center" vertical="center"/>
      <protection/>
    </xf>
    <xf numFmtId="0" fontId="39" fillId="0" borderId="22" xfId="51" applyFont="1" applyFill="1" applyBorder="1" applyAlignment="1">
      <alignment horizontal="center" vertical="center"/>
      <protection/>
    </xf>
    <xf numFmtId="0" fontId="39" fillId="0" borderId="23" xfId="51" applyFont="1" applyFill="1" applyBorder="1" applyAlignment="1">
      <alignment horizontal="center" vertical="center"/>
      <protection/>
    </xf>
    <xf numFmtId="0" fontId="39" fillId="0" borderId="23" xfId="51" applyFont="1" applyFill="1" applyBorder="1" applyAlignment="1">
      <alignment vertical="center"/>
      <protection/>
    </xf>
    <xf numFmtId="4" fontId="39" fillId="0" borderId="10" xfId="51" applyNumberFormat="1" applyFont="1" applyFill="1" applyBorder="1" applyAlignment="1">
      <alignment vertical="center"/>
      <protection/>
    </xf>
    <xf numFmtId="0" fontId="4" fillId="0" borderId="62" xfId="51" applyFont="1" applyFill="1" applyBorder="1" applyAlignment="1">
      <alignment horizontal="center" vertical="center"/>
      <protection/>
    </xf>
    <xf numFmtId="49" fontId="4" fillId="0" borderId="43" xfId="51" applyNumberFormat="1" applyFont="1" applyFill="1" applyBorder="1" applyAlignment="1">
      <alignment horizontal="center" vertical="center" wrapText="1"/>
      <protection/>
    </xf>
    <xf numFmtId="0" fontId="4" fillId="0" borderId="43" xfId="51" applyFont="1" applyFill="1" applyBorder="1" applyAlignment="1">
      <alignment horizontal="center" vertical="center"/>
      <protection/>
    </xf>
    <xf numFmtId="0" fontId="4" fillId="0" borderId="46" xfId="51" applyFont="1" applyFill="1" applyBorder="1" applyAlignment="1">
      <alignment vertical="center"/>
      <protection/>
    </xf>
    <xf numFmtId="4" fontId="4" fillId="0" borderId="35" xfId="51" applyNumberFormat="1" applyFont="1" applyFill="1" applyBorder="1" applyAlignment="1">
      <alignment vertical="center"/>
      <protection/>
    </xf>
    <xf numFmtId="0" fontId="1" fillId="0" borderId="64" xfId="50" applyFont="1" applyBorder="1" applyAlignment="1">
      <alignment horizontal="center" vertical="center"/>
      <protection/>
    </xf>
    <xf numFmtId="49" fontId="1" fillId="0" borderId="18" xfId="50" applyNumberFormat="1" applyFont="1" applyBorder="1" applyAlignment="1">
      <alignment horizontal="center" vertical="center"/>
      <protection/>
    </xf>
    <xf numFmtId="0" fontId="34" fillId="0" borderId="21" xfId="50" applyFont="1" applyBorder="1" applyAlignment="1">
      <alignment horizontal="center" vertical="center"/>
      <protection/>
    </xf>
    <xf numFmtId="49" fontId="34" fillId="0" borderId="22" xfId="50" applyNumberFormat="1" applyFont="1" applyBorder="1" applyAlignment="1">
      <alignment horizontal="center" vertical="center"/>
      <protection/>
    </xf>
    <xf numFmtId="0" fontId="34" fillId="0" borderId="22" xfId="50" applyFont="1" applyBorder="1" applyAlignment="1">
      <alignment horizontal="center" vertical="center"/>
      <protection/>
    </xf>
    <xf numFmtId="0" fontId="34" fillId="0" borderId="34" xfId="50" applyFont="1" applyFill="1" applyBorder="1" applyAlignment="1">
      <alignment vertical="center"/>
      <protection/>
    </xf>
    <xf numFmtId="4" fontId="34" fillId="0" borderId="26" xfId="50" applyNumberFormat="1" applyFont="1" applyFill="1" applyBorder="1" applyAlignment="1">
      <alignment vertical="center"/>
      <protection/>
    </xf>
    <xf numFmtId="4" fontId="34" fillId="0" borderId="10" xfId="50" applyNumberFormat="1" applyFont="1" applyFill="1" applyBorder="1" applyAlignment="1">
      <alignment vertical="center"/>
      <protection/>
    </xf>
    <xf numFmtId="49" fontId="32" fillId="0" borderId="43" xfId="50" applyNumberFormat="1" applyFont="1" applyFill="1" applyBorder="1" applyAlignment="1">
      <alignment horizontal="center" vertical="center"/>
      <protection/>
    </xf>
    <xf numFmtId="0" fontId="32" fillId="0" borderId="43" xfId="50" applyFont="1" applyFill="1" applyBorder="1" applyAlignment="1">
      <alignment horizontal="center" vertical="center"/>
      <protection/>
    </xf>
    <xf numFmtId="0" fontId="32" fillId="0" borderId="34" xfId="50" applyFont="1" applyFill="1" applyBorder="1" applyAlignment="1">
      <alignment vertical="center"/>
      <protection/>
    </xf>
    <xf numFmtId="0" fontId="1" fillId="0" borderId="74" xfId="50" applyFont="1" applyFill="1" applyBorder="1" applyAlignment="1">
      <alignment vertical="center"/>
      <protection/>
    </xf>
    <xf numFmtId="173" fontId="1" fillId="0" borderId="11" xfId="50" applyNumberFormat="1" applyFont="1" applyFill="1" applyBorder="1" applyAlignment="1">
      <alignment vertical="center"/>
      <protection/>
    </xf>
    <xf numFmtId="4" fontId="32" fillId="0" borderId="15" xfId="50" applyNumberFormat="1" applyFont="1" applyFill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4" fontId="1" fillId="0" borderId="73" xfId="50" applyNumberFormat="1" applyFont="1" applyFill="1" applyBorder="1" applyAlignment="1">
      <alignment vertical="center"/>
      <protection/>
    </xf>
    <xf numFmtId="4" fontId="1" fillId="0" borderId="54" xfId="50" applyNumberFormat="1" applyFont="1" applyBorder="1" applyAlignment="1">
      <alignment vertical="center"/>
      <protection/>
    </xf>
    <xf numFmtId="4" fontId="1" fillId="0" borderId="52" xfId="50" applyNumberFormat="1" applyFont="1" applyFill="1" applyBorder="1" applyAlignment="1">
      <alignment vertical="center"/>
      <protection/>
    </xf>
    <xf numFmtId="4" fontId="1" fillId="0" borderId="54" xfId="52" applyNumberFormat="1" applyFont="1" applyFill="1" applyBorder="1" applyAlignment="1">
      <alignment vertical="center"/>
      <protection/>
    </xf>
    <xf numFmtId="4" fontId="1" fillId="0" borderId="15" xfId="52" applyNumberFormat="1" applyFont="1" applyFill="1" applyBorder="1" applyAlignment="1">
      <alignment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4" fontId="1" fillId="0" borderId="13" xfId="50" applyNumberFormat="1" applyFont="1" applyFill="1" applyBorder="1" applyAlignment="1">
      <alignment vertical="center"/>
      <protection/>
    </xf>
    <xf numFmtId="4" fontId="1" fillId="0" borderId="52" xfId="52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0" fontId="0" fillId="0" borderId="75" xfId="0" applyBorder="1" applyAlignment="1">
      <alignment vertical="center"/>
    </xf>
    <xf numFmtId="0" fontId="1" fillId="0" borderId="43" xfId="49" applyFont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46" xfId="49" applyFont="1" applyBorder="1" applyAlignment="1">
      <alignment horizontal="left" vertical="center"/>
      <protection/>
    </xf>
    <xf numFmtId="4" fontId="1" fillId="0" borderId="36" xfId="49" applyNumberFormat="1" applyFont="1" applyBorder="1" applyAlignment="1">
      <alignment vertical="center"/>
      <protection/>
    </xf>
    <xf numFmtId="4" fontId="1" fillId="0" borderId="47" xfId="49" applyNumberFormat="1" applyFont="1" applyBorder="1" applyAlignment="1">
      <alignment vertical="center"/>
      <protection/>
    </xf>
    <xf numFmtId="2" fontId="1" fillId="17" borderId="48" xfId="50" applyNumberFormat="1" applyFont="1" applyFill="1" applyBorder="1" applyAlignment="1">
      <alignment horizontal="center" vertical="center"/>
      <protection/>
    </xf>
    <xf numFmtId="4" fontId="1" fillId="0" borderId="15" xfId="50" applyNumberFormat="1" applyFont="1" applyFill="1" applyBorder="1" applyAlignment="1">
      <alignment/>
      <protection/>
    </xf>
    <xf numFmtId="4" fontId="4" fillId="24" borderId="25" xfId="51" applyNumberFormat="1" applyFont="1" applyFill="1" applyBorder="1" applyAlignment="1">
      <alignment vertical="center"/>
      <protection/>
    </xf>
    <xf numFmtId="4" fontId="4" fillId="24" borderId="26" xfId="51" applyNumberFormat="1" applyFont="1" applyFill="1" applyBorder="1" applyAlignment="1">
      <alignment vertical="center"/>
      <protection/>
    </xf>
    <xf numFmtId="4" fontId="4" fillId="24" borderId="10" xfId="51" applyNumberFormat="1" applyFont="1" applyFill="1" applyBorder="1" applyAlignment="1">
      <alignment vertical="center"/>
      <protection/>
    </xf>
    <xf numFmtId="4" fontId="4" fillId="24" borderId="27" xfId="51" applyNumberFormat="1" applyFont="1" applyFill="1" applyBorder="1" applyAlignment="1">
      <alignment vertical="center"/>
      <protection/>
    </xf>
    <xf numFmtId="49" fontId="1" fillId="0" borderId="47" xfId="51" applyNumberFormat="1" applyFont="1" applyFill="1" applyBorder="1" applyAlignment="1">
      <alignment horizontal="center" vertical="center"/>
      <protection/>
    </xf>
    <xf numFmtId="0" fontId="1" fillId="0" borderId="34" xfId="51" applyFont="1" applyFill="1" applyBorder="1" applyAlignment="1">
      <alignment horizontal="center" vertical="center"/>
      <protection/>
    </xf>
    <xf numFmtId="0" fontId="0" fillId="0" borderId="43" xfId="5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4" fontId="1" fillId="0" borderId="35" xfId="51" applyNumberFormat="1" applyFont="1" applyFill="1" applyBorder="1" applyAlignment="1">
      <alignment vertical="center"/>
      <protection/>
    </xf>
    <xf numFmtId="4" fontId="4" fillId="0" borderId="28" xfId="50" applyNumberFormat="1" applyFont="1" applyFill="1" applyBorder="1" applyAlignment="1">
      <alignment vertical="center"/>
      <protection/>
    </xf>
    <xf numFmtId="0" fontId="35" fillId="0" borderId="34" xfId="48" applyFont="1" applyFill="1" applyBorder="1" applyAlignment="1">
      <alignment vertical="center"/>
      <protection/>
    </xf>
    <xf numFmtId="0" fontId="1" fillId="0" borderId="38" xfId="48" applyFont="1" applyFill="1" applyBorder="1" applyAlignment="1">
      <alignment vertical="center" wrapText="1"/>
      <protection/>
    </xf>
    <xf numFmtId="4" fontId="1" fillId="0" borderId="12" xfId="51" applyNumberFormat="1" applyFont="1" applyFill="1" applyBorder="1" applyAlignment="1">
      <alignment vertical="center" wrapText="1"/>
      <protection/>
    </xf>
    <xf numFmtId="4" fontId="1" fillId="25" borderId="54" xfId="52" applyNumberFormat="1" applyFont="1" applyFill="1" applyBorder="1" applyAlignment="1">
      <alignment vertical="center"/>
      <protection/>
    </xf>
    <xf numFmtId="49" fontId="31" fillId="0" borderId="47" xfId="51" applyNumberFormat="1" applyFont="1" applyFill="1" applyBorder="1" applyAlignment="1">
      <alignment horizontal="center" vertical="center"/>
      <protection/>
    </xf>
    <xf numFmtId="0" fontId="31" fillId="0" borderId="43" xfId="51" applyFont="1" applyFill="1" applyBorder="1" applyAlignment="1">
      <alignment horizontal="center" vertical="center"/>
      <protection/>
    </xf>
    <xf numFmtId="49" fontId="31" fillId="0" borderId="43" xfId="51" applyNumberFormat="1" applyFont="1" applyFill="1" applyBorder="1" applyAlignment="1">
      <alignment horizontal="center" vertical="center"/>
      <protection/>
    </xf>
    <xf numFmtId="0" fontId="35" fillId="0" borderId="46" xfId="48" applyFont="1" applyBorder="1" applyAlignment="1">
      <alignment vertical="center" wrapText="1"/>
      <protection/>
    </xf>
    <xf numFmtId="4" fontId="31" fillId="0" borderId="35" xfId="51" applyNumberFormat="1" applyFont="1" applyFill="1" applyBorder="1" applyAlignment="1">
      <alignment vertical="center"/>
      <protection/>
    </xf>
    <xf numFmtId="49" fontId="1" fillId="0" borderId="14" xfId="51" applyNumberFormat="1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0" fontId="1" fillId="0" borderId="40" xfId="51" applyFont="1" applyFill="1" applyBorder="1" applyAlignment="1">
      <alignment horizontal="center" vertical="center"/>
      <protection/>
    </xf>
    <xf numFmtId="49" fontId="1" fillId="0" borderId="74" xfId="51" applyNumberFormat="1" applyFont="1" applyFill="1" applyBorder="1" applyAlignment="1">
      <alignment horizontal="center" vertical="center"/>
      <protection/>
    </xf>
    <xf numFmtId="0" fontId="36" fillId="0" borderId="74" xfId="48" applyFont="1" applyFill="1" applyBorder="1" applyAlignment="1">
      <alignment vertical="center" wrapText="1"/>
      <protection/>
    </xf>
    <xf numFmtId="4" fontId="1" fillId="0" borderId="52" xfId="51" applyNumberFormat="1" applyFont="1" applyFill="1" applyBorder="1" applyAlignment="1">
      <alignment vertical="center"/>
      <protection/>
    </xf>
    <xf numFmtId="4" fontId="1" fillId="0" borderId="28" xfId="51" applyNumberFormat="1" applyFont="1" applyFill="1" applyBorder="1" applyAlignment="1">
      <alignment vertical="center"/>
      <protection/>
    </xf>
    <xf numFmtId="171" fontId="1" fillId="0" borderId="28" xfId="50" applyNumberFormat="1" applyFont="1" applyFill="1" applyBorder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49" fontId="31" fillId="0" borderId="47" xfId="50" applyNumberFormat="1" applyFont="1" applyFill="1" applyBorder="1" applyAlignment="1">
      <alignment horizontal="center" vertical="center"/>
      <protection/>
    </xf>
    <xf numFmtId="0" fontId="31" fillId="0" borderId="43" xfId="50" applyFont="1" applyFill="1" applyBorder="1" applyAlignment="1">
      <alignment horizontal="center" vertical="center"/>
      <protection/>
    </xf>
    <xf numFmtId="49" fontId="31" fillId="0" borderId="43" xfId="50" applyNumberFormat="1" applyFont="1" applyFill="1" applyBorder="1" applyAlignment="1">
      <alignment horizontal="center" vertical="center"/>
      <protection/>
    </xf>
    <xf numFmtId="0" fontId="31" fillId="0" borderId="43" xfId="50" applyFont="1" applyFill="1" applyBorder="1" applyAlignment="1">
      <alignment horizontal="center" vertical="center" wrapText="1"/>
      <protection/>
    </xf>
    <xf numFmtId="4" fontId="31" fillId="0" borderId="35" xfId="50" applyNumberFormat="1" applyFont="1" applyFill="1" applyBorder="1" applyAlignment="1">
      <alignment vertical="center"/>
      <protection/>
    </xf>
    <xf numFmtId="4" fontId="31" fillId="0" borderId="35" xfId="50" applyNumberFormat="1" applyFont="1" applyFill="1" applyBorder="1" applyAlignment="1">
      <alignment vertical="center" wrapText="1"/>
      <protection/>
    </xf>
    <xf numFmtId="4" fontId="31" fillId="0" borderId="47" xfId="50" applyNumberFormat="1" applyFont="1" applyFill="1" applyBorder="1" applyAlignment="1">
      <alignment vertical="center" wrapText="1"/>
      <protection/>
    </xf>
    <xf numFmtId="0" fontId="1" fillId="0" borderId="18" xfId="50" applyFont="1" applyFill="1" applyBorder="1" applyAlignment="1">
      <alignment horizontal="center" vertical="center"/>
      <protection/>
    </xf>
    <xf numFmtId="49" fontId="1" fillId="0" borderId="74" xfId="50" applyNumberFormat="1" applyFont="1" applyFill="1" applyBorder="1" applyAlignment="1">
      <alignment horizontal="center" vertical="center"/>
      <protection/>
    </xf>
    <xf numFmtId="4" fontId="1" fillId="19" borderId="52" xfId="50" applyNumberFormat="1" applyFont="1" applyFill="1" applyBorder="1" applyAlignment="1">
      <alignment vertical="center"/>
      <protection/>
    </xf>
    <xf numFmtId="0" fontId="31" fillId="0" borderId="46" xfId="48" applyFont="1" applyFill="1" applyBorder="1" applyAlignment="1">
      <alignment vertical="center"/>
      <protection/>
    </xf>
    <xf numFmtId="4" fontId="31" fillId="0" borderId="36" xfId="51" applyNumberFormat="1" applyFont="1" applyFill="1" applyBorder="1" applyAlignment="1">
      <alignment vertical="center"/>
      <protection/>
    </xf>
    <xf numFmtId="49" fontId="1" fillId="0" borderId="74" xfId="51" applyNumberFormat="1" applyFont="1" applyFill="1" applyBorder="1" applyAlignment="1">
      <alignment horizontal="center" vertical="center"/>
      <protection/>
    </xf>
    <xf numFmtId="0" fontId="1" fillId="0" borderId="76" xfId="48" applyFont="1" applyFill="1" applyBorder="1" applyAlignment="1">
      <alignment vertical="center"/>
      <protection/>
    </xf>
    <xf numFmtId="4" fontId="1" fillId="0" borderId="51" xfId="5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" fillId="0" borderId="34" xfId="50" applyFont="1" applyBorder="1" applyAlignment="1">
      <alignment horizontal="center" vertical="center"/>
      <protection/>
    </xf>
    <xf numFmtId="0" fontId="1" fillId="0" borderId="18" xfId="51" applyFont="1" applyBorder="1" applyAlignment="1">
      <alignment horizontal="center" vertical="center"/>
      <protection/>
    </xf>
    <xf numFmtId="1" fontId="1" fillId="0" borderId="55" xfId="51" applyNumberFormat="1" applyFont="1" applyBorder="1" applyAlignment="1">
      <alignment horizontal="center" vertical="center"/>
      <protection/>
    </xf>
    <xf numFmtId="2" fontId="1" fillId="0" borderId="56" xfId="51" applyNumberFormat="1" applyFont="1" applyBorder="1" applyAlignment="1">
      <alignment horizontal="left"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77" xfId="50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/>
      <protection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horizontal="center" vertical="center"/>
      <protection/>
    </xf>
    <xf numFmtId="49" fontId="4" fillId="0" borderId="78" xfId="50" applyNumberFormat="1" applyFont="1" applyFill="1" applyBorder="1" applyAlignment="1">
      <alignment horizontal="center" vertical="center"/>
      <protection/>
    </xf>
    <xf numFmtId="49" fontId="4" fillId="0" borderId="14" xfId="50" applyNumberFormat="1" applyFont="1" applyFill="1" applyBorder="1" applyAlignment="1">
      <alignment horizontal="center" vertical="center"/>
      <protection/>
    </xf>
    <xf numFmtId="0" fontId="4" fillId="0" borderId="65" xfId="50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4" fillId="0" borderId="79" xfId="50" applyFont="1" applyFill="1" applyBorder="1" applyAlignment="1">
      <alignment horizontal="center" vertical="center"/>
      <protection/>
    </xf>
    <xf numFmtId="0" fontId="4" fillId="0" borderId="80" xfId="50" applyFont="1" applyFill="1" applyBorder="1" applyAlignment="1">
      <alignment horizontal="center" vertical="center"/>
      <protection/>
    </xf>
    <xf numFmtId="0" fontId="4" fillId="0" borderId="75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65" xfId="50" applyFont="1" applyBorder="1" applyAlignment="1">
      <alignment horizontal="center" vertical="center"/>
      <protection/>
    </xf>
    <xf numFmtId="0" fontId="4" fillId="0" borderId="48" xfId="50" applyFont="1" applyBorder="1" applyAlignment="1">
      <alignment horizontal="center" vertical="center"/>
      <protection/>
    </xf>
    <xf numFmtId="0" fontId="4" fillId="0" borderId="66" xfId="50" applyFont="1" applyBorder="1" applyAlignment="1">
      <alignment horizontal="center" vertical="center"/>
      <protection/>
    </xf>
    <xf numFmtId="0" fontId="4" fillId="0" borderId="49" xfId="50" applyFont="1" applyBorder="1" applyAlignment="1">
      <alignment horizontal="center" vertical="center"/>
      <protection/>
    </xf>
    <xf numFmtId="0" fontId="4" fillId="0" borderId="78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77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1" fillId="0" borderId="77" xfId="50" applyFont="1" applyBorder="1" applyAlignment="1">
      <alignment horizontal="center" vertical="center" textRotation="90" wrapText="1"/>
      <protection/>
    </xf>
    <xf numFmtId="0" fontId="1" fillId="0" borderId="32" xfId="50" applyFont="1" applyBorder="1" applyAlignment="1">
      <alignment horizontal="center" vertical="center" textRotation="90" wrapText="1"/>
      <protection/>
    </xf>
    <xf numFmtId="0" fontId="1" fillId="0" borderId="12" xfId="50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4" fillId="0" borderId="81" xfId="50" applyNumberFormat="1" applyFont="1" applyBorder="1" applyAlignment="1">
      <alignment horizontal="center" vertical="center"/>
      <protection/>
    </xf>
    <xf numFmtId="49" fontId="4" fillId="0" borderId="63" xfId="50" applyNumberFormat="1" applyFont="1" applyBorder="1" applyAlignment="1">
      <alignment horizontal="center" vertical="center"/>
      <protection/>
    </xf>
    <xf numFmtId="0" fontId="4" fillId="0" borderId="81" xfId="50" applyFont="1" applyBorder="1" applyAlignment="1">
      <alignment horizontal="center" vertical="center"/>
      <protection/>
    </xf>
    <xf numFmtId="0" fontId="4" fillId="0" borderId="82" xfId="50" applyFont="1" applyBorder="1" applyAlignment="1">
      <alignment horizontal="center" vertical="center"/>
      <protection/>
    </xf>
    <xf numFmtId="4" fontId="8" fillId="0" borderId="19" xfId="0" applyNumberFormat="1" applyFont="1" applyBorder="1" applyAlignment="1">
      <alignment horizontal="right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_06 - OD" xfId="52"/>
    <cellStyle name="normální_Rozpočet 2005 (ZK)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1" width="37.8515625" style="97" customWidth="1"/>
    <col min="2" max="2" width="7.421875" style="97" customWidth="1"/>
    <col min="3" max="4" width="12.8515625" style="97" customWidth="1"/>
    <col min="5" max="6" width="13.140625" style="97" bestFit="1" customWidth="1"/>
    <col min="7" max="16384" width="9.140625" style="97" customWidth="1"/>
  </cols>
  <sheetData>
    <row r="1" spans="1:6" ht="20.25">
      <c r="A1" s="325" t="s">
        <v>96</v>
      </c>
      <c r="B1" s="325"/>
      <c r="C1" s="325"/>
      <c r="D1" s="325"/>
      <c r="E1" s="325"/>
      <c r="F1" s="325"/>
    </row>
    <row r="2" ht="18" customHeight="1"/>
    <row r="3" spans="1:6" ht="16.5" customHeight="1">
      <c r="A3" s="326" t="s">
        <v>51</v>
      </c>
      <c r="B3" s="326"/>
      <c r="C3" s="326"/>
      <c r="D3" s="326"/>
      <c r="E3" s="326"/>
      <c r="F3" s="326"/>
    </row>
    <row r="4" ht="12.75" customHeight="1" thickBot="1"/>
    <row r="5" spans="1:6" ht="14.25" thickBot="1">
      <c r="A5" s="98" t="s">
        <v>1</v>
      </c>
      <c r="B5" s="99" t="s">
        <v>2</v>
      </c>
      <c r="C5" s="100" t="s">
        <v>97</v>
      </c>
      <c r="D5" s="101" t="s">
        <v>98</v>
      </c>
      <c r="E5" s="100" t="s">
        <v>0</v>
      </c>
      <c r="F5" s="102" t="s">
        <v>99</v>
      </c>
    </row>
    <row r="6" spans="1:6" ht="16.5" customHeight="1">
      <c r="A6" s="103" t="s">
        <v>9</v>
      </c>
      <c r="B6" s="104" t="s">
        <v>27</v>
      </c>
      <c r="C6" s="105">
        <f>C7+C8+C9</f>
        <v>2179932</v>
      </c>
      <c r="D6" s="359">
        <f>D7+D8+D9</f>
        <v>2249428.98</v>
      </c>
      <c r="E6" s="106">
        <f>SUM(E7:E9)</f>
        <v>600</v>
      </c>
      <c r="F6" s="107">
        <f>SUM(F7:F9)</f>
        <v>2250028.98</v>
      </c>
    </row>
    <row r="7" spans="1:6" ht="15" customHeight="1">
      <c r="A7" s="108" t="s">
        <v>10</v>
      </c>
      <c r="B7" s="109" t="s">
        <v>11</v>
      </c>
      <c r="C7" s="110">
        <v>2122000</v>
      </c>
      <c r="D7" s="17">
        <v>2129133.57</v>
      </c>
      <c r="E7" s="113"/>
      <c r="F7" s="112">
        <f aca="true" t="shared" si="0" ref="F7:F23">D7+E7</f>
        <v>2129133.57</v>
      </c>
    </row>
    <row r="8" spans="1:6" ht="13.5">
      <c r="A8" s="108" t="s">
        <v>12</v>
      </c>
      <c r="B8" s="109" t="s">
        <v>13</v>
      </c>
      <c r="C8" s="110">
        <v>57932</v>
      </c>
      <c r="D8" s="17">
        <v>116245.41</v>
      </c>
      <c r="E8" s="113">
        <f>'příjmy OD'!J15</f>
        <v>600</v>
      </c>
      <c r="F8" s="112">
        <f t="shared" si="0"/>
        <v>116845.41</v>
      </c>
    </row>
    <row r="9" spans="1:6" ht="13.5">
      <c r="A9" s="108" t="s">
        <v>14</v>
      </c>
      <c r="B9" s="109" t="s">
        <v>15</v>
      </c>
      <c r="C9" s="110">
        <v>0</v>
      </c>
      <c r="D9" s="17">
        <v>4050</v>
      </c>
      <c r="E9" s="113"/>
      <c r="F9" s="112">
        <f t="shared" si="0"/>
        <v>4050</v>
      </c>
    </row>
    <row r="10" spans="1:6" ht="13.5">
      <c r="A10" s="114" t="s">
        <v>16</v>
      </c>
      <c r="B10" s="109" t="s">
        <v>17</v>
      </c>
      <c r="C10" s="115">
        <f>C11+C16</f>
        <v>85842</v>
      </c>
      <c r="D10" s="18">
        <f>D11+D16</f>
        <v>4032016.74</v>
      </c>
      <c r="E10" s="116">
        <f>E11+E16</f>
        <v>0</v>
      </c>
      <c r="F10" s="117">
        <f>F11+F16</f>
        <v>4032016.74</v>
      </c>
    </row>
    <row r="11" spans="1:6" ht="13.5">
      <c r="A11" s="118" t="s">
        <v>53</v>
      </c>
      <c r="B11" s="109" t="s">
        <v>18</v>
      </c>
      <c r="C11" s="110">
        <f>SUM(C12:C15)</f>
        <v>85842</v>
      </c>
      <c r="D11" s="17">
        <f>SUM(D12:D15)</f>
        <v>3941455.2</v>
      </c>
      <c r="E11" s="17">
        <f>SUM(E12:E15)</f>
        <v>0</v>
      </c>
      <c r="F11" s="112">
        <f>SUM(F12:F15)</f>
        <v>3941455.2</v>
      </c>
    </row>
    <row r="12" spans="1:6" ht="13.5">
      <c r="A12" s="118" t="s">
        <v>54</v>
      </c>
      <c r="B12" s="109" t="s">
        <v>19</v>
      </c>
      <c r="C12" s="119">
        <v>61072</v>
      </c>
      <c r="D12" s="17">
        <v>61072</v>
      </c>
      <c r="E12" s="113"/>
      <c r="F12" s="112">
        <f t="shared" si="0"/>
        <v>61072</v>
      </c>
    </row>
    <row r="13" spans="1:6" ht="13.5">
      <c r="A13" s="118" t="s">
        <v>55</v>
      </c>
      <c r="B13" s="109" t="s">
        <v>18</v>
      </c>
      <c r="C13" s="119">
        <v>0</v>
      </c>
      <c r="D13" s="17">
        <v>3851803.54</v>
      </c>
      <c r="E13" s="113"/>
      <c r="F13" s="112">
        <f>D13+E13</f>
        <v>3851803.54</v>
      </c>
    </row>
    <row r="14" spans="1:6" ht="13.5">
      <c r="A14" s="118" t="s">
        <v>64</v>
      </c>
      <c r="B14" s="109" t="s">
        <v>65</v>
      </c>
      <c r="C14" s="119">
        <v>0</v>
      </c>
      <c r="D14" s="17">
        <v>3809.66</v>
      </c>
      <c r="E14" s="113"/>
      <c r="F14" s="112">
        <f>D14+E14</f>
        <v>3809.66</v>
      </c>
    </row>
    <row r="15" spans="1:6" ht="13.5">
      <c r="A15" s="118" t="s">
        <v>56</v>
      </c>
      <c r="B15" s="109">
        <v>4121</v>
      </c>
      <c r="C15" s="119">
        <v>24770</v>
      </c>
      <c r="D15" s="17">
        <v>24770</v>
      </c>
      <c r="E15" s="113"/>
      <c r="F15" s="112">
        <f t="shared" si="0"/>
        <v>24770</v>
      </c>
    </row>
    <row r="16" spans="1:6" ht="13.5">
      <c r="A16" s="108" t="s">
        <v>28</v>
      </c>
      <c r="B16" s="109" t="s">
        <v>20</v>
      </c>
      <c r="C16" s="119">
        <f>SUM(C17:C19)</f>
        <v>0</v>
      </c>
      <c r="D16" s="17">
        <f>SUM(D17:D19)</f>
        <v>90561.54</v>
      </c>
      <c r="E16" s="17">
        <f>SUM(E17:E19)</f>
        <v>0</v>
      </c>
      <c r="F16" s="112">
        <f>SUM(F17:F19)</f>
        <v>90561.54</v>
      </c>
    </row>
    <row r="17" spans="1:6" ht="13.5">
      <c r="A17" s="108" t="s">
        <v>61</v>
      </c>
      <c r="B17" s="109" t="s">
        <v>20</v>
      </c>
      <c r="C17" s="119">
        <v>0</v>
      </c>
      <c r="D17" s="17">
        <v>86823.54</v>
      </c>
      <c r="E17" s="111"/>
      <c r="F17" s="112">
        <f t="shared" si="0"/>
        <v>86823.54</v>
      </c>
    </row>
    <row r="18" spans="1:6" ht="13.5">
      <c r="A18" s="118" t="s">
        <v>62</v>
      </c>
      <c r="B18" s="109">
        <v>4221</v>
      </c>
      <c r="C18" s="119">
        <v>0</v>
      </c>
      <c r="D18" s="17">
        <v>3738</v>
      </c>
      <c r="E18" s="113"/>
      <c r="F18" s="112">
        <f>D18+E18</f>
        <v>3738</v>
      </c>
    </row>
    <row r="19" spans="1:6" ht="13.5">
      <c r="A19" s="118" t="s">
        <v>66</v>
      </c>
      <c r="B19" s="109">
        <v>4232</v>
      </c>
      <c r="C19" s="119">
        <v>0</v>
      </c>
      <c r="D19" s="17">
        <v>0</v>
      </c>
      <c r="E19" s="113"/>
      <c r="F19" s="112">
        <f>D19+E19</f>
        <v>0</v>
      </c>
    </row>
    <row r="20" spans="1:6" ht="13.5">
      <c r="A20" s="114" t="s">
        <v>21</v>
      </c>
      <c r="B20" s="120" t="s">
        <v>29</v>
      </c>
      <c r="C20" s="115">
        <f>C6+C10</f>
        <v>2265774</v>
      </c>
      <c r="D20" s="18">
        <f>D6+D10</f>
        <v>6281445.720000001</v>
      </c>
      <c r="E20" s="18">
        <f>E6+E10</f>
        <v>600</v>
      </c>
      <c r="F20" s="117">
        <f>F6+F10</f>
        <v>6282045.720000001</v>
      </c>
    </row>
    <row r="21" spans="1:6" ht="13.5">
      <c r="A21" s="114" t="s">
        <v>22</v>
      </c>
      <c r="B21" s="120" t="s">
        <v>23</v>
      </c>
      <c r="C21" s="115">
        <f>SUM(C22:C26)</f>
        <v>-96875</v>
      </c>
      <c r="D21" s="18">
        <f>SUM(D22:D26)</f>
        <v>1071584.24</v>
      </c>
      <c r="E21" s="18">
        <f>SUM(E22:E26)</f>
        <v>0</v>
      </c>
      <c r="F21" s="121">
        <f>SUM(F22:F26)</f>
        <v>1071584.24</v>
      </c>
    </row>
    <row r="22" spans="1:6" ht="13.5">
      <c r="A22" s="118" t="s">
        <v>100</v>
      </c>
      <c r="B22" s="109" t="s">
        <v>24</v>
      </c>
      <c r="C22" s="119">
        <v>0</v>
      </c>
      <c r="D22" s="17">
        <v>88242.1</v>
      </c>
      <c r="E22" s="122"/>
      <c r="F22" s="112">
        <f t="shared" si="0"/>
        <v>88242.1</v>
      </c>
    </row>
    <row r="23" spans="1:6" ht="13.5">
      <c r="A23" s="118" t="s">
        <v>101</v>
      </c>
      <c r="B23" s="109" t="s">
        <v>24</v>
      </c>
      <c r="C23" s="119">
        <v>0</v>
      </c>
      <c r="D23" s="17">
        <v>202563.47</v>
      </c>
      <c r="E23" s="123"/>
      <c r="F23" s="112">
        <f t="shared" si="0"/>
        <v>202563.47</v>
      </c>
    </row>
    <row r="24" spans="1:6" ht="13.5">
      <c r="A24" s="118" t="s">
        <v>102</v>
      </c>
      <c r="B24" s="109" t="s">
        <v>24</v>
      </c>
      <c r="C24" s="119">
        <v>0</v>
      </c>
      <c r="D24" s="17">
        <v>877653.67</v>
      </c>
      <c r="E24" s="123"/>
      <c r="F24" s="112">
        <f>D24+E24</f>
        <v>877653.67</v>
      </c>
    </row>
    <row r="25" spans="1:6" ht="13.5">
      <c r="A25" s="118" t="s">
        <v>57</v>
      </c>
      <c r="B25" s="109" t="s">
        <v>58</v>
      </c>
      <c r="C25" s="119">
        <v>0</v>
      </c>
      <c r="D25" s="17">
        <v>0</v>
      </c>
      <c r="E25" s="113"/>
      <c r="F25" s="112">
        <f>D25+E25</f>
        <v>0</v>
      </c>
    </row>
    <row r="26" spans="1:6" ht="14.25" thickBot="1">
      <c r="A26" s="118" t="s">
        <v>63</v>
      </c>
      <c r="B26" s="109">
        <v>8124</v>
      </c>
      <c r="C26" s="119">
        <v>-96875</v>
      </c>
      <c r="D26" s="17">
        <v>-96875</v>
      </c>
      <c r="E26" s="123"/>
      <c r="F26" s="112">
        <f>D26+E26</f>
        <v>-96875</v>
      </c>
    </row>
    <row r="27" spans="1:6" ht="14.25" thickBot="1">
      <c r="A27" s="124" t="s">
        <v>25</v>
      </c>
      <c r="B27" s="125"/>
      <c r="C27" s="126">
        <f>C21+C10+C6</f>
        <v>2168899</v>
      </c>
      <c r="D27" s="142">
        <f>D21+D10+D6</f>
        <v>7353029.960000001</v>
      </c>
      <c r="E27" s="127">
        <f>E6+E10+E21</f>
        <v>600</v>
      </c>
      <c r="F27" s="128">
        <f>D27+E27</f>
        <v>7353629.960000001</v>
      </c>
    </row>
    <row r="29" ht="9.75">
      <c r="E29" s="129"/>
    </row>
    <row r="30" spans="1:6" ht="17.25">
      <c r="A30" s="326" t="s">
        <v>52</v>
      </c>
      <c r="B30" s="326"/>
      <c r="C30" s="326"/>
      <c r="D30" s="326"/>
      <c r="E30" s="326"/>
      <c r="F30" s="326"/>
    </row>
    <row r="31" spans="1:6" ht="12" customHeight="1" thickBot="1">
      <c r="A31" s="1"/>
      <c r="B31" s="1"/>
      <c r="C31" s="1"/>
      <c r="D31" s="320"/>
      <c r="E31" s="1"/>
      <c r="F31" s="1"/>
    </row>
    <row r="32" spans="1:6" ht="14.25" thickBot="1">
      <c r="A32" s="130" t="s">
        <v>30</v>
      </c>
      <c r="B32" s="101" t="s">
        <v>2</v>
      </c>
      <c r="C32" s="100" t="s">
        <v>97</v>
      </c>
      <c r="D32" s="100" t="s">
        <v>98</v>
      </c>
      <c r="E32" s="100" t="s">
        <v>0</v>
      </c>
      <c r="F32" s="102" t="s">
        <v>99</v>
      </c>
    </row>
    <row r="33" spans="1:6" ht="13.5">
      <c r="A33" s="131" t="s">
        <v>31</v>
      </c>
      <c r="B33" s="132" t="s">
        <v>32</v>
      </c>
      <c r="C33" s="133">
        <v>30454</v>
      </c>
      <c r="D33" s="133">
        <v>27594</v>
      </c>
      <c r="E33" s="133"/>
      <c r="F33" s="134">
        <f>D33+E33</f>
        <v>27594</v>
      </c>
    </row>
    <row r="34" spans="1:6" ht="13.5">
      <c r="A34" s="13" t="s">
        <v>33</v>
      </c>
      <c r="B34" s="14" t="s">
        <v>32</v>
      </c>
      <c r="C34" s="17">
        <v>213803.25</v>
      </c>
      <c r="D34" s="17">
        <v>215664.09</v>
      </c>
      <c r="E34" s="133"/>
      <c r="F34" s="134">
        <f>D34+E34</f>
        <v>215664.09</v>
      </c>
    </row>
    <row r="35" spans="1:6" ht="13.5">
      <c r="A35" s="13" t="s">
        <v>34</v>
      </c>
      <c r="B35" s="14" t="s">
        <v>32</v>
      </c>
      <c r="C35" s="17">
        <v>870010</v>
      </c>
      <c r="D35" s="17">
        <v>875352.57</v>
      </c>
      <c r="E35" s="133"/>
      <c r="F35" s="134">
        <f aca="true" t="shared" si="1" ref="F35:F50">D35+E35</f>
        <v>875352.57</v>
      </c>
    </row>
    <row r="36" spans="1:6" ht="13.5">
      <c r="A36" s="13" t="s">
        <v>35</v>
      </c>
      <c r="B36" s="14" t="s">
        <v>32</v>
      </c>
      <c r="C36" s="17">
        <v>592559.15</v>
      </c>
      <c r="D36" s="17">
        <v>734577.92</v>
      </c>
      <c r="E36" s="16">
        <f>'91406'!I7</f>
        <v>600</v>
      </c>
      <c r="F36" s="134">
        <f>D36+E36</f>
        <v>735177.92</v>
      </c>
    </row>
    <row r="37" spans="1:6" ht="13.5">
      <c r="A37" s="13" t="s">
        <v>36</v>
      </c>
      <c r="B37" s="14" t="s">
        <v>32</v>
      </c>
      <c r="C37" s="17">
        <v>0</v>
      </c>
      <c r="D37" s="17">
        <v>3458271.27</v>
      </c>
      <c r="E37" s="16"/>
      <c r="F37" s="134">
        <f>D37+E37</f>
        <v>3458271.27</v>
      </c>
    </row>
    <row r="38" spans="1:6" ht="13.5">
      <c r="A38" s="13" t="s">
        <v>103</v>
      </c>
      <c r="B38" s="14" t="s">
        <v>32</v>
      </c>
      <c r="C38" s="17">
        <v>40847</v>
      </c>
      <c r="D38" s="17">
        <v>191721.4</v>
      </c>
      <c r="E38" s="16"/>
      <c r="F38" s="134">
        <f>D38+E38</f>
        <v>191721.4</v>
      </c>
    </row>
    <row r="39" spans="1:6" ht="13.5">
      <c r="A39" s="13" t="s">
        <v>37</v>
      </c>
      <c r="B39" s="14" t="s">
        <v>32</v>
      </c>
      <c r="C39" s="17">
        <v>21210</v>
      </c>
      <c r="D39" s="17">
        <v>67284.52</v>
      </c>
      <c r="E39" s="16"/>
      <c r="F39" s="134">
        <f>D39+E39</f>
        <v>67284.52</v>
      </c>
    </row>
    <row r="40" spans="1:6" ht="13.5">
      <c r="A40" s="13" t="s">
        <v>38</v>
      </c>
      <c r="B40" s="14" t="s">
        <v>39</v>
      </c>
      <c r="C40" s="17">
        <v>191745</v>
      </c>
      <c r="D40" s="17">
        <v>691389.47</v>
      </c>
      <c r="E40" s="16"/>
      <c r="F40" s="134">
        <f>D40+E40</f>
        <v>691389.47</v>
      </c>
    </row>
    <row r="41" spans="1:6" ht="13.5">
      <c r="A41" s="13" t="s">
        <v>40</v>
      </c>
      <c r="B41" s="14" t="s">
        <v>39</v>
      </c>
      <c r="C41" s="17">
        <v>0</v>
      </c>
      <c r="D41" s="17">
        <v>0</v>
      </c>
      <c r="E41" s="16"/>
      <c r="F41" s="134">
        <f t="shared" si="1"/>
        <v>0</v>
      </c>
    </row>
    <row r="42" spans="1:6" ht="13.5">
      <c r="A42" s="13" t="s">
        <v>41</v>
      </c>
      <c r="B42" s="14" t="s">
        <v>42</v>
      </c>
      <c r="C42" s="17">
        <v>142850.6</v>
      </c>
      <c r="D42" s="17">
        <v>882566.4</v>
      </c>
      <c r="E42" s="16"/>
      <c r="F42" s="134">
        <f t="shared" si="1"/>
        <v>882566.4</v>
      </c>
    </row>
    <row r="43" spans="1:8" ht="13.5">
      <c r="A43" s="13" t="s">
        <v>43</v>
      </c>
      <c r="B43" s="14" t="s">
        <v>42</v>
      </c>
      <c r="C43" s="17">
        <v>43995</v>
      </c>
      <c r="D43" s="17">
        <v>43995</v>
      </c>
      <c r="E43" s="133"/>
      <c r="F43" s="134">
        <f t="shared" si="1"/>
        <v>43995</v>
      </c>
      <c r="H43" s="129"/>
    </row>
    <row r="44" spans="1:6" ht="13.5">
      <c r="A44" s="13" t="s">
        <v>44</v>
      </c>
      <c r="B44" s="14" t="s">
        <v>32</v>
      </c>
      <c r="C44" s="17">
        <v>3425</v>
      </c>
      <c r="D44" s="17">
        <v>5278.19</v>
      </c>
      <c r="E44" s="133"/>
      <c r="F44" s="134">
        <f t="shared" si="1"/>
        <v>5278.19</v>
      </c>
    </row>
    <row r="45" spans="1:6" ht="13.5">
      <c r="A45" s="13" t="s">
        <v>67</v>
      </c>
      <c r="B45" s="14" t="s">
        <v>42</v>
      </c>
      <c r="C45" s="17">
        <v>0</v>
      </c>
      <c r="D45" s="17">
        <v>77494.69</v>
      </c>
      <c r="E45" s="133"/>
      <c r="F45" s="134">
        <f t="shared" si="1"/>
        <v>77494.69</v>
      </c>
    </row>
    <row r="46" spans="1:6" ht="13.5">
      <c r="A46" s="13" t="s">
        <v>45</v>
      </c>
      <c r="B46" s="14" t="s">
        <v>42</v>
      </c>
      <c r="C46" s="17">
        <v>0</v>
      </c>
      <c r="D46" s="17">
        <v>5000</v>
      </c>
      <c r="E46" s="133"/>
      <c r="F46" s="134">
        <f t="shared" si="1"/>
        <v>5000</v>
      </c>
    </row>
    <row r="47" spans="1:6" ht="13.5">
      <c r="A47" s="13" t="s">
        <v>46</v>
      </c>
      <c r="B47" s="14" t="s">
        <v>42</v>
      </c>
      <c r="C47" s="17">
        <v>18000</v>
      </c>
      <c r="D47" s="17">
        <v>72712.56</v>
      </c>
      <c r="E47" s="133"/>
      <c r="F47" s="134">
        <f t="shared" si="1"/>
        <v>72712.56</v>
      </c>
    </row>
    <row r="48" spans="1:6" ht="13.5">
      <c r="A48" s="13" t="s">
        <v>47</v>
      </c>
      <c r="B48" s="14" t="s">
        <v>42</v>
      </c>
      <c r="C48" s="17">
        <v>0</v>
      </c>
      <c r="D48" s="17">
        <v>4006.28</v>
      </c>
      <c r="E48" s="133"/>
      <c r="F48" s="134">
        <f t="shared" si="1"/>
        <v>4006.28</v>
      </c>
    </row>
    <row r="49" spans="1:6" ht="13.5">
      <c r="A49" s="13" t="s">
        <v>48</v>
      </c>
      <c r="B49" s="14" t="s">
        <v>42</v>
      </c>
      <c r="C49" s="17">
        <v>0</v>
      </c>
      <c r="D49" s="17">
        <v>121.6</v>
      </c>
      <c r="E49" s="133"/>
      <c r="F49" s="134">
        <f t="shared" si="1"/>
        <v>121.6</v>
      </c>
    </row>
    <row r="50" spans="1:6" ht="14.25" thickBot="1">
      <c r="A50" s="135" t="s">
        <v>49</v>
      </c>
      <c r="B50" s="136" t="s">
        <v>42</v>
      </c>
      <c r="C50" s="137">
        <v>0</v>
      </c>
      <c r="D50" s="137">
        <v>0</v>
      </c>
      <c r="E50" s="138"/>
      <c r="F50" s="139">
        <f t="shared" si="1"/>
        <v>0</v>
      </c>
    </row>
    <row r="51" spans="1:6" ht="14.25" thickBot="1">
      <c r="A51" s="140" t="s">
        <v>50</v>
      </c>
      <c r="B51" s="141"/>
      <c r="C51" s="142">
        <f>SUM(C33:C50)</f>
        <v>2168899</v>
      </c>
      <c r="D51" s="142">
        <f>SUM(D33:D50)</f>
        <v>7353029.96</v>
      </c>
      <c r="E51" s="142">
        <f>SUM(E33:E50)</f>
        <v>600</v>
      </c>
      <c r="F51" s="128">
        <f>SUM(F33:F50)</f>
        <v>7353629.96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3" bottom="0.7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5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1" width="4.7109375" style="20" customWidth="1"/>
    <col min="2" max="2" width="3.00390625" style="20" customWidth="1"/>
    <col min="3" max="3" width="9.00390625" style="20" customWidth="1"/>
    <col min="4" max="4" width="4.28125" style="20" customWidth="1"/>
    <col min="5" max="5" width="5.28125" style="20" customWidth="1"/>
    <col min="6" max="6" width="7.421875" style="20" customWidth="1"/>
    <col min="7" max="7" width="41.421875" style="20" customWidth="1"/>
    <col min="8" max="8" width="8.00390625" style="20" customWidth="1"/>
    <col min="9" max="9" width="8.7109375" style="20" customWidth="1"/>
    <col min="10" max="10" width="8.421875" style="20" customWidth="1"/>
    <col min="11" max="11" width="9.00390625" style="20" customWidth="1"/>
    <col min="12" max="16384" width="8.8515625" style="20" customWidth="1"/>
  </cols>
  <sheetData>
    <row r="1" spans="1:11" ht="17.25">
      <c r="A1" s="331" t="s">
        <v>104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7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332" t="s">
        <v>68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3.5" thickBot="1">
      <c r="A4" s="21"/>
      <c r="B4" s="21"/>
      <c r="C4" s="21"/>
      <c r="D4" s="21"/>
      <c r="E4" s="21"/>
      <c r="F4" s="21"/>
      <c r="G4" s="21"/>
      <c r="H4" s="21"/>
      <c r="I4" s="22"/>
      <c r="K4" s="22" t="s">
        <v>69</v>
      </c>
    </row>
    <row r="5" spans="1:11" ht="13.5" thickBot="1">
      <c r="A5" s="333" t="s">
        <v>70</v>
      </c>
      <c r="B5" s="335" t="s">
        <v>4</v>
      </c>
      <c r="C5" s="335" t="s">
        <v>6</v>
      </c>
      <c r="D5" s="335" t="s">
        <v>7</v>
      </c>
      <c r="E5" s="335" t="s">
        <v>8</v>
      </c>
      <c r="F5" s="335" t="s">
        <v>71</v>
      </c>
      <c r="G5" s="338" t="s">
        <v>105</v>
      </c>
      <c r="H5" s="340" t="s">
        <v>97</v>
      </c>
      <c r="I5" s="327" t="s">
        <v>98</v>
      </c>
      <c r="J5" s="329" t="s">
        <v>201</v>
      </c>
      <c r="K5" s="330"/>
    </row>
    <row r="6" spans="1:11" ht="13.5" thickBot="1">
      <c r="A6" s="334"/>
      <c r="B6" s="336"/>
      <c r="C6" s="336"/>
      <c r="D6" s="336"/>
      <c r="E6" s="336"/>
      <c r="F6" s="337"/>
      <c r="G6" s="339"/>
      <c r="H6" s="341"/>
      <c r="I6" s="328"/>
      <c r="J6" s="23" t="s">
        <v>26</v>
      </c>
      <c r="K6" s="24" t="s">
        <v>99</v>
      </c>
    </row>
    <row r="7" spans="1:256" ht="13.5" thickBot="1">
      <c r="A7" s="25" t="s">
        <v>3</v>
      </c>
      <c r="B7" s="26" t="s">
        <v>5</v>
      </c>
      <c r="C7" s="27" t="s">
        <v>3</v>
      </c>
      <c r="D7" s="28" t="s">
        <v>3</v>
      </c>
      <c r="E7" s="28" t="s">
        <v>3</v>
      </c>
      <c r="F7" s="29"/>
      <c r="G7" s="30" t="s">
        <v>72</v>
      </c>
      <c r="H7" s="31">
        <f>H8+H11+H20+H23+H31</f>
        <v>29930</v>
      </c>
      <c r="I7" s="2">
        <f>I8+I11+I20+I23+I31</f>
        <v>383500.857</v>
      </c>
      <c r="J7" s="2">
        <f>J8+J11+J20+J23+J31</f>
        <v>600</v>
      </c>
      <c r="K7" s="2">
        <f>K8+K11+K20+K23+K31</f>
        <v>384100.857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3.5" thickBot="1">
      <c r="A8" s="33" t="s">
        <v>3</v>
      </c>
      <c r="B8" s="34" t="s">
        <v>5</v>
      </c>
      <c r="C8" s="35" t="s">
        <v>3</v>
      </c>
      <c r="D8" s="36" t="s">
        <v>3</v>
      </c>
      <c r="E8" s="36" t="s">
        <v>11</v>
      </c>
      <c r="F8" s="37"/>
      <c r="G8" s="38" t="s">
        <v>73</v>
      </c>
      <c r="H8" s="276">
        <f>H9+H10</f>
        <v>160</v>
      </c>
      <c r="I8" s="277">
        <f>I9+I10</f>
        <v>358</v>
      </c>
      <c r="J8" s="278">
        <f>J9+J10</f>
        <v>0</v>
      </c>
      <c r="K8" s="279">
        <f>K9+K10</f>
        <v>358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12.75">
      <c r="A9" s="280" t="s">
        <v>74</v>
      </c>
      <c r="B9" s="269" t="s">
        <v>75</v>
      </c>
      <c r="C9" s="281" t="s">
        <v>3</v>
      </c>
      <c r="D9" s="269" t="s">
        <v>3</v>
      </c>
      <c r="E9" s="270">
        <v>1354</v>
      </c>
      <c r="F9" s="282"/>
      <c r="G9" s="271" t="s">
        <v>172</v>
      </c>
      <c r="H9" s="272">
        <v>0</v>
      </c>
      <c r="I9" s="273">
        <v>198</v>
      </c>
      <c r="J9" s="283"/>
      <c r="K9" s="284">
        <f>I9+J9</f>
        <v>198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</row>
    <row r="10" spans="1:256" ht="13.5" thickBot="1">
      <c r="A10" s="43" t="s">
        <v>74</v>
      </c>
      <c r="B10" s="44" t="s">
        <v>75</v>
      </c>
      <c r="C10" s="45" t="s">
        <v>3</v>
      </c>
      <c r="D10" s="46" t="s">
        <v>3</v>
      </c>
      <c r="E10" s="47">
        <v>1361</v>
      </c>
      <c r="F10" s="48"/>
      <c r="G10" s="49" t="s">
        <v>76</v>
      </c>
      <c r="H10" s="50">
        <v>160</v>
      </c>
      <c r="I10" s="51">
        <v>160</v>
      </c>
      <c r="J10" s="285"/>
      <c r="K10" s="52">
        <f>I10+J10</f>
        <v>160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13.5" thickBot="1">
      <c r="A11" s="33" t="s">
        <v>3</v>
      </c>
      <c r="B11" s="34" t="s">
        <v>5</v>
      </c>
      <c r="C11" s="35" t="s">
        <v>3</v>
      </c>
      <c r="D11" s="36" t="s">
        <v>3</v>
      </c>
      <c r="E11" s="36" t="s">
        <v>13</v>
      </c>
      <c r="F11" s="37"/>
      <c r="G11" s="38" t="s">
        <v>77</v>
      </c>
      <c r="H11" s="276">
        <f>H12+H13+H15+H16+H18</f>
        <v>5000</v>
      </c>
      <c r="I11" s="277">
        <f>I12+I13+I15+I16+I18</f>
        <v>34552.678</v>
      </c>
      <c r="J11" s="278">
        <f>J12+J13+J15+J16+J18</f>
        <v>600</v>
      </c>
      <c r="K11" s="279">
        <f>K12+K13+K15+K16+K18</f>
        <v>35152.678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13.5" thickBot="1">
      <c r="A12" s="53" t="s">
        <v>74</v>
      </c>
      <c r="B12" s="54" t="s">
        <v>75</v>
      </c>
      <c r="C12" s="55" t="s">
        <v>3</v>
      </c>
      <c r="D12" s="321">
        <v>2229</v>
      </c>
      <c r="E12" s="56">
        <v>2119</v>
      </c>
      <c r="F12" s="57"/>
      <c r="G12" s="58" t="s">
        <v>78</v>
      </c>
      <c r="H12" s="59">
        <v>3000</v>
      </c>
      <c r="I12" s="59">
        <v>3000</v>
      </c>
      <c r="J12" s="60"/>
      <c r="K12" s="61">
        <f>I12+J12</f>
        <v>3000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12.75">
      <c r="A13" s="152" t="s">
        <v>74</v>
      </c>
      <c r="B13" s="153" t="s">
        <v>5</v>
      </c>
      <c r="C13" s="154" t="s">
        <v>175</v>
      </c>
      <c r="D13" s="144" t="s">
        <v>3</v>
      </c>
      <c r="E13" s="144" t="s">
        <v>3</v>
      </c>
      <c r="F13" s="144" t="s">
        <v>3</v>
      </c>
      <c r="G13" s="286" t="s">
        <v>176</v>
      </c>
      <c r="H13" s="157">
        <f>SUM(H14:H14)</f>
        <v>0</v>
      </c>
      <c r="I13" s="156">
        <f>SUM(I14:I14)</f>
        <v>19.108</v>
      </c>
      <c r="J13" s="156">
        <f>SUM(J14:J14)</f>
        <v>0</v>
      </c>
      <c r="K13" s="157">
        <f>SUM(K14:K14)</f>
        <v>19.108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</row>
    <row r="14" spans="1:256" ht="13.5" thickBot="1">
      <c r="A14" s="158"/>
      <c r="B14" s="159"/>
      <c r="C14" s="160"/>
      <c r="D14" s="161">
        <v>2299</v>
      </c>
      <c r="E14" s="161">
        <v>2211</v>
      </c>
      <c r="F14" s="162"/>
      <c r="G14" s="287" t="s">
        <v>177</v>
      </c>
      <c r="H14" s="288">
        <v>0</v>
      </c>
      <c r="I14" s="289">
        <v>19.108</v>
      </c>
      <c r="J14" s="164"/>
      <c r="K14" s="165">
        <f>I14+J14</f>
        <v>19.108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</row>
    <row r="15" spans="1:256" ht="13.5" thickBot="1">
      <c r="A15" s="43" t="s">
        <v>74</v>
      </c>
      <c r="B15" s="63" t="s">
        <v>75</v>
      </c>
      <c r="C15" s="64" t="s">
        <v>3</v>
      </c>
      <c r="D15" s="15">
        <v>2299</v>
      </c>
      <c r="E15" s="65">
        <v>2212</v>
      </c>
      <c r="F15" s="66"/>
      <c r="G15" s="67" t="s">
        <v>178</v>
      </c>
      <c r="H15" s="68">
        <v>2000</v>
      </c>
      <c r="I15" s="68">
        <v>2000</v>
      </c>
      <c r="J15" s="69">
        <v>600</v>
      </c>
      <c r="K15" s="52">
        <f>I15+J15</f>
        <v>2600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20.25">
      <c r="A16" s="143" t="s">
        <v>106</v>
      </c>
      <c r="B16" s="144" t="s">
        <v>5</v>
      </c>
      <c r="C16" s="145" t="s">
        <v>107</v>
      </c>
      <c r="D16" s="74" t="s">
        <v>3</v>
      </c>
      <c r="E16" s="146" t="s">
        <v>3</v>
      </c>
      <c r="F16" s="74" t="s">
        <v>3</v>
      </c>
      <c r="G16" s="147" t="s">
        <v>108</v>
      </c>
      <c r="H16" s="75">
        <f>SUM(H17:H17)</f>
        <v>0</v>
      </c>
      <c r="I16" s="75">
        <f>SUM(I17:I17)</f>
        <v>8533.57</v>
      </c>
      <c r="J16" s="75">
        <f>SUM(J17:J17)</f>
        <v>0</v>
      </c>
      <c r="K16" s="76">
        <f>SUM(K17:K17)</f>
        <v>8533.57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</row>
    <row r="17" spans="1:256" ht="13.5" thickBot="1">
      <c r="A17" s="70"/>
      <c r="B17" s="71"/>
      <c r="C17" s="72"/>
      <c r="D17" s="322">
        <v>2212</v>
      </c>
      <c r="E17" s="65">
        <v>2229</v>
      </c>
      <c r="F17" s="149"/>
      <c r="G17" s="67" t="s">
        <v>80</v>
      </c>
      <c r="H17" s="68">
        <v>0</v>
      </c>
      <c r="I17" s="150">
        <v>8533.57</v>
      </c>
      <c r="J17" s="150"/>
      <c r="K17" s="151">
        <f>I17+J17</f>
        <v>8533.57</v>
      </c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</row>
    <row r="18" spans="1:256" ht="12.75">
      <c r="A18" s="290" t="s">
        <v>179</v>
      </c>
      <c r="B18" s="291" t="s">
        <v>5</v>
      </c>
      <c r="C18" s="292" t="s">
        <v>180</v>
      </c>
      <c r="D18" s="291" t="s">
        <v>3</v>
      </c>
      <c r="E18" s="291" t="s">
        <v>3</v>
      </c>
      <c r="F18" s="144" t="s">
        <v>3</v>
      </c>
      <c r="G18" s="293" t="s">
        <v>181</v>
      </c>
      <c r="H18" s="294">
        <f>SUM(H19:H19)</f>
        <v>0</v>
      </c>
      <c r="I18" s="157">
        <f>SUM(I19:I19)</f>
        <v>21000</v>
      </c>
      <c r="J18" s="156">
        <f>SUM(J19:J19)</f>
        <v>0</v>
      </c>
      <c r="K18" s="294">
        <f>SUM(K19:K19)</f>
        <v>21000</v>
      </c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</row>
    <row r="19" spans="1:256" ht="13.5" thickBot="1">
      <c r="A19" s="295"/>
      <c r="B19" s="296"/>
      <c r="C19" s="297"/>
      <c r="D19" s="298"/>
      <c r="E19" s="298">
        <v>2451</v>
      </c>
      <c r="F19" s="299"/>
      <c r="G19" s="300" t="s">
        <v>182</v>
      </c>
      <c r="H19" s="150">
        <v>0</v>
      </c>
      <c r="I19" s="301">
        <v>21000</v>
      </c>
      <c r="J19" s="301"/>
      <c r="K19" s="165">
        <f>I19+J19</f>
        <v>21000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spans="1:256" ht="13.5" thickBot="1">
      <c r="A20" s="33" t="s">
        <v>3</v>
      </c>
      <c r="B20" s="34" t="s">
        <v>5</v>
      </c>
      <c r="C20" s="35" t="s">
        <v>3</v>
      </c>
      <c r="D20" s="36" t="s">
        <v>3</v>
      </c>
      <c r="E20" s="36" t="s">
        <v>15</v>
      </c>
      <c r="F20" s="37"/>
      <c r="G20" s="38" t="s">
        <v>81</v>
      </c>
      <c r="H20" s="39">
        <f>H21+H22</f>
        <v>0</v>
      </c>
      <c r="I20" s="40">
        <f>I21+I22</f>
        <v>4050</v>
      </c>
      <c r="J20" s="41">
        <f>J21+J22</f>
        <v>0</v>
      </c>
      <c r="K20" s="42">
        <f>K21+K22</f>
        <v>4050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12.75">
      <c r="A21" s="53" t="s">
        <v>74</v>
      </c>
      <c r="B21" s="81" t="s">
        <v>75</v>
      </c>
      <c r="C21" s="55" t="s">
        <v>3</v>
      </c>
      <c r="D21" s="82">
        <v>6172</v>
      </c>
      <c r="E21" s="82">
        <v>3111</v>
      </c>
      <c r="F21" s="83"/>
      <c r="G21" s="84" t="s">
        <v>82</v>
      </c>
      <c r="H21" s="85">
        <v>0</v>
      </c>
      <c r="I21" s="86">
        <v>0</v>
      </c>
      <c r="J21" s="87"/>
      <c r="K21" s="9">
        <f>I21+J21</f>
        <v>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13.5" thickBot="1">
      <c r="A22" s="43" t="s">
        <v>74</v>
      </c>
      <c r="B22" s="63" t="s">
        <v>75</v>
      </c>
      <c r="C22" s="64" t="s">
        <v>3</v>
      </c>
      <c r="D22" s="88">
        <v>6172</v>
      </c>
      <c r="E22" s="88">
        <v>3112</v>
      </c>
      <c r="F22" s="89"/>
      <c r="G22" s="90" t="s">
        <v>83</v>
      </c>
      <c r="H22" s="69">
        <v>0</v>
      </c>
      <c r="I22" s="302">
        <v>4050</v>
      </c>
      <c r="J22" s="303"/>
      <c r="K22" s="52">
        <f>I22+J22</f>
        <v>4050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13.5" thickBot="1">
      <c r="A23" s="33" t="s">
        <v>3</v>
      </c>
      <c r="B23" s="34" t="s">
        <v>5</v>
      </c>
      <c r="C23" s="35" t="s">
        <v>3</v>
      </c>
      <c r="D23" s="36" t="s">
        <v>3</v>
      </c>
      <c r="E23" s="36" t="s">
        <v>84</v>
      </c>
      <c r="F23" s="37"/>
      <c r="G23" s="38" t="s">
        <v>85</v>
      </c>
      <c r="H23" s="39">
        <f>H24+H28+H26+H29</f>
        <v>24770</v>
      </c>
      <c r="I23" s="41">
        <f>I24+I28+I26+I29</f>
        <v>264237.604</v>
      </c>
      <c r="J23" s="39">
        <f>J24+J28+J26+J29</f>
        <v>0</v>
      </c>
      <c r="K23" s="41">
        <f>K24+K28+K26+K29</f>
        <v>264237.604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12.75">
      <c r="A24" s="152" t="s">
        <v>74</v>
      </c>
      <c r="B24" s="153" t="s">
        <v>5</v>
      </c>
      <c r="C24" s="154" t="s">
        <v>3</v>
      </c>
      <c r="D24" s="144" t="s">
        <v>3</v>
      </c>
      <c r="E24" s="144" t="s">
        <v>3</v>
      </c>
      <c r="F24" s="144" t="s">
        <v>3</v>
      </c>
      <c r="G24" s="91" t="s">
        <v>86</v>
      </c>
      <c r="H24" s="155">
        <f>SUM(H25:H25)</f>
        <v>0</v>
      </c>
      <c r="I24" s="156">
        <f>SUM(I25:I25)</f>
        <v>146851</v>
      </c>
      <c r="J24" s="156">
        <f>SUM(J25:J25)</f>
        <v>0</v>
      </c>
      <c r="K24" s="157">
        <f>SUM(K25:K25)</f>
        <v>146851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</row>
    <row r="25" spans="1:256" ht="13.5" thickBot="1">
      <c r="A25" s="158"/>
      <c r="B25" s="159"/>
      <c r="C25" s="160"/>
      <c r="D25" s="161"/>
      <c r="E25" s="161">
        <v>4113</v>
      </c>
      <c r="F25" s="162" t="s">
        <v>87</v>
      </c>
      <c r="G25" s="92" t="s">
        <v>88</v>
      </c>
      <c r="H25" s="163">
        <v>0</v>
      </c>
      <c r="I25" s="164">
        <v>146851</v>
      </c>
      <c r="J25" s="164"/>
      <c r="K25" s="165">
        <f>I25+J25</f>
        <v>146851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</row>
    <row r="26" spans="1:256" ht="20.25">
      <c r="A26" s="152" t="s">
        <v>74</v>
      </c>
      <c r="B26" s="153" t="s">
        <v>5</v>
      </c>
      <c r="C26" s="154" t="s">
        <v>3</v>
      </c>
      <c r="D26" s="144" t="s">
        <v>3</v>
      </c>
      <c r="E26" s="144" t="s">
        <v>3</v>
      </c>
      <c r="F26" s="144" t="s">
        <v>3</v>
      </c>
      <c r="G26" s="91" t="s">
        <v>183</v>
      </c>
      <c r="H26" s="155">
        <f>SUM(H27:H27)</f>
        <v>0</v>
      </c>
      <c r="I26" s="156">
        <f>SUM(I27:I27)</f>
        <v>92565.706</v>
      </c>
      <c r="J26" s="156">
        <f>SUM(J27:J27)</f>
        <v>0</v>
      </c>
      <c r="K26" s="157">
        <f>SUM(K27:K27)</f>
        <v>92565.706</v>
      </c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4"/>
      <c r="EJ26" s="304"/>
      <c r="EK26" s="304"/>
      <c r="EL26" s="304"/>
      <c r="EM26" s="304"/>
      <c r="EN26" s="304"/>
      <c r="EO26" s="304"/>
      <c r="EP26" s="304"/>
      <c r="EQ26" s="304"/>
      <c r="ER26" s="304"/>
      <c r="ES26" s="304"/>
      <c r="ET26" s="304"/>
      <c r="EU26" s="304"/>
      <c r="EV26" s="304"/>
      <c r="EW26" s="304"/>
      <c r="EX26" s="304"/>
      <c r="EY26" s="304"/>
      <c r="EZ26" s="304"/>
      <c r="FA26" s="304"/>
      <c r="FB26" s="304"/>
      <c r="FC26" s="304"/>
      <c r="FD26" s="304"/>
      <c r="FE26" s="304"/>
      <c r="FF26" s="304"/>
      <c r="FG26" s="304"/>
      <c r="FH26" s="304"/>
      <c r="FI26" s="304"/>
      <c r="FJ26" s="304"/>
      <c r="FK26" s="304"/>
      <c r="FL26" s="304"/>
      <c r="FM26" s="304"/>
      <c r="FN26" s="304"/>
      <c r="FO26" s="304"/>
      <c r="FP26" s="304"/>
      <c r="FQ26" s="304"/>
      <c r="FR26" s="304"/>
      <c r="FS26" s="304"/>
      <c r="FT26" s="304"/>
      <c r="FU26" s="304"/>
      <c r="FV26" s="304"/>
      <c r="FW26" s="304"/>
      <c r="FX26" s="304"/>
      <c r="FY26" s="304"/>
      <c r="FZ26" s="304"/>
      <c r="GA26" s="304"/>
      <c r="GB26" s="304"/>
      <c r="GC26" s="304"/>
      <c r="GD26" s="304"/>
      <c r="GE26" s="304"/>
      <c r="GF26" s="304"/>
      <c r="GG26" s="304"/>
      <c r="GH26" s="304"/>
      <c r="GI26" s="304"/>
      <c r="GJ26" s="304"/>
      <c r="GK26" s="304"/>
      <c r="GL26" s="304"/>
      <c r="GM26" s="304"/>
      <c r="GN26" s="304"/>
      <c r="GO26" s="304"/>
      <c r="GP26" s="304"/>
      <c r="GQ26" s="304"/>
      <c r="GR26" s="304"/>
      <c r="GS26" s="304"/>
      <c r="GT26" s="304"/>
      <c r="GU26" s="304"/>
      <c r="GV26" s="304"/>
      <c r="GW26" s="304"/>
      <c r="GX26" s="304"/>
      <c r="GY26" s="304"/>
      <c r="GZ26" s="304"/>
      <c r="HA26" s="304"/>
      <c r="HB26" s="304"/>
      <c r="HC26" s="304"/>
      <c r="HD26" s="304"/>
      <c r="HE26" s="304"/>
      <c r="HF26" s="304"/>
      <c r="HG26" s="304"/>
      <c r="HH26" s="304"/>
      <c r="HI26" s="304"/>
      <c r="HJ26" s="304"/>
      <c r="HK26" s="304"/>
      <c r="HL26" s="304"/>
      <c r="HM26" s="304"/>
      <c r="HN26" s="304"/>
      <c r="HO26" s="304"/>
      <c r="HP26" s="304"/>
      <c r="HQ26" s="304"/>
      <c r="HR26" s="304"/>
      <c r="HS26" s="304"/>
      <c r="HT26" s="304"/>
      <c r="HU26" s="304"/>
      <c r="HV26" s="304"/>
      <c r="HW26" s="304"/>
      <c r="HX26" s="304"/>
      <c r="HY26" s="304"/>
      <c r="HZ26" s="304"/>
      <c r="IA26" s="304"/>
      <c r="IB26" s="304"/>
      <c r="IC26" s="304"/>
      <c r="ID26" s="304"/>
      <c r="IE26" s="304"/>
      <c r="IF26" s="304"/>
      <c r="IG26" s="304"/>
      <c r="IH26" s="304"/>
      <c r="II26" s="304"/>
      <c r="IJ26" s="304"/>
      <c r="IK26" s="304"/>
      <c r="IL26" s="304"/>
      <c r="IM26" s="304"/>
      <c r="IN26" s="304"/>
      <c r="IO26" s="304"/>
      <c r="IP26" s="304"/>
      <c r="IQ26" s="304"/>
      <c r="IR26" s="304"/>
      <c r="IS26" s="304"/>
      <c r="IT26" s="304"/>
      <c r="IU26" s="304"/>
      <c r="IV26" s="304"/>
    </row>
    <row r="27" spans="1:256" ht="13.5" thickBot="1">
      <c r="A27" s="158"/>
      <c r="B27" s="159"/>
      <c r="C27" s="160"/>
      <c r="D27" s="161"/>
      <c r="E27" s="161">
        <v>4116</v>
      </c>
      <c r="F27" s="162" t="s">
        <v>184</v>
      </c>
      <c r="G27" s="92" t="s">
        <v>185</v>
      </c>
      <c r="H27" s="163">
        <v>0</v>
      </c>
      <c r="I27" s="289">
        <v>92565.706</v>
      </c>
      <c r="J27" s="164"/>
      <c r="K27" s="165">
        <f>I27+J27</f>
        <v>92565.706</v>
      </c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4"/>
      <c r="EW27" s="304"/>
      <c r="EX27" s="304"/>
      <c r="EY27" s="304"/>
      <c r="EZ27" s="304"/>
      <c r="FA27" s="304"/>
      <c r="FB27" s="304"/>
      <c r="FC27" s="304"/>
      <c r="FD27" s="304"/>
      <c r="FE27" s="304"/>
      <c r="FF27" s="304"/>
      <c r="FG27" s="304"/>
      <c r="FH27" s="304"/>
      <c r="FI27" s="304"/>
      <c r="FJ27" s="304"/>
      <c r="FK27" s="304"/>
      <c r="FL27" s="304"/>
      <c r="FM27" s="304"/>
      <c r="FN27" s="304"/>
      <c r="FO27" s="304"/>
      <c r="FP27" s="304"/>
      <c r="FQ27" s="304"/>
      <c r="FR27" s="304"/>
      <c r="FS27" s="304"/>
      <c r="FT27" s="304"/>
      <c r="FU27" s="304"/>
      <c r="FV27" s="304"/>
      <c r="FW27" s="304"/>
      <c r="FX27" s="304"/>
      <c r="FY27" s="304"/>
      <c r="FZ27" s="304"/>
      <c r="GA27" s="304"/>
      <c r="GB27" s="304"/>
      <c r="GC27" s="304"/>
      <c r="GD27" s="304"/>
      <c r="GE27" s="304"/>
      <c r="GF27" s="304"/>
      <c r="GG27" s="304"/>
      <c r="GH27" s="304"/>
      <c r="GI27" s="304"/>
      <c r="GJ27" s="304"/>
      <c r="GK27" s="304"/>
      <c r="GL27" s="304"/>
      <c r="GM27" s="304"/>
      <c r="GN27" s="304"/>
      <c r="GO27" s="304"/>
      <c r="GP27" s="304"/>
      <c r="GQ27" s="304"/>
      <c r="GR27" s="304"/>
      <c r="GS27" s="304"/>
      <c r="GT27" s="304"/>
      <c r="GU27" s="304"/>
      <c r="GV27" s="304"/>
      <c r="GW27" s="304"/>
      <c r="GX27" s="304"/>
      <c r="GY27" s="304"/>
      <c r="GZ27" s="304"/>
      <c r="HA27" s="304"/>
      <c r="HB27" s="304"/>
      <c r="HC27" s="304"/>
      <c r="HD27" s="304"/>
      <c r="HE27" s="304"/>
      <c r="HF27" s="304"/>
      <c r="HG27" s="304"/>
      <c r="HH27" s="304"/>
      <c r="HI27" s="304"/>
      <c r="HJ27" s="304"/>
      <c r="HK27" s="304"/>
      <c r="HL27" s="304"/>
      <c r="HM27" s="304"/>
      <c r="HN27" s="304"/>
      <c r="HO27" s="304"/>
      <c r="HP27" s="304"/>
      <c r="HQ27" s="304"/>
      <c r="HR27" s="304"/>
      <c r="HS27" s="304"/>
      <c r="HT27" s="304"/>
      <c r="HU27" s="304"/>
      <c r="HV27" s="304"/>
      <c r="HW27" s="304"/>
      <c r="HX27" s="304"/>
      <c r="HY27" s="304"/>
      <c r="HZ27" s="304"/>
      <c r="IA27" s="304"/>
      <c r="IB27" s="304"/>
      <c r="IC27" s="304"/>
      <c r="ID27" s="304"/>
      <c r="IE27" s="304"/>
      <c r="IF27" s="304"/>
      <c r="IG27" s="304"/>
      <c r="IH27" s="304"/>
      <c r="II27" s="304"/>
      <c r="IJ27" s="304"/>
      <c r="IK27" s="304"/>
      <c r="IL27" s="304"/>
      <c r="IM27" s="304"/>
      <c r="IN27" s="304"/>
      <c r="IO27" s="304"/>
      <c r="IP27" s="304"/>
      <c r="IQ27" s="304"/>
      <c r="IR27" s="304"/>
      <c r="IS27" s="304"/>
      <c r="IT27" s="304"/>
      <c r="IU27" s="304"/>
      <c r="IV27" s="304"/>
    </row>
    <row r="28" spans="1:256" ht="13.5" thickBot="1">
      <c r="A28" s="43" t="s">
        <v>74</v>
      </c>
      <c r="B28" s="63" t="s">
        <v>75</v>
      </c>
      <c r="C28" s="64" t="s">
        <v>3</v>
      </c>
      <c r="D28" s="44" t="s">
        <v>3</v>
      </c>
      <c r="E28" s="65">
        <v>4121</v>
      </c>
      <c r="F28" s="48"/>
      <c r="G28" s="93" t="s">
        <v>89</v>
      </c>
      <c r="H28" s="94">
        <v>24770</v>
      </c>
      <c r="I28" s="166">
        <v>24770</v>
      </c>
      <c r="J28" s="285"/>
      <c r="K28" s="8">
        <f>I28+J28</f>
        <v>24770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11" ht="12.75">
      <c r="A29" s="305" t="s">
        <v>179</v>
      </c>
      <c r="B29" s="306" t="s">
        <v>5</v>
      </c>
      <c r="C29" s="307" t="s">
        <v>186</v>
      </c>
      <c r="D29" s="306" t="s">
        <v>3</v>
      </c>
      <c r="E29" s="306" t="s">
        <v>3</v>
      </c>
      <c r="F29" s="308" t="s">
        <v>3</v>
      </c>
      <c r="G29" s="286" t="s">
        <v>187</v>
      </c>
      <c r="H29" s="309">
        <f>SUM(H30:H30)</f>
        <v>0</v>
      </c>
      <c r="I29" s="310">
        <f>SUM(I30:I30)</f>
        <v>50.898</v>
      </c>
      <c r="J29" s="311">
        <f>SUM(J30:J30)</f>
        <v>0</v>
      </c>
      <c r="K29" s="309">
        <f>SUM(K30:K30)</f>
        <v>50.898</v>
      </c>
    </row>
    <row r="30" spans="1:11" ht="13.5" thickBot="1">
      <c r="A30" s="95"/>
      <c r="B30" s="312"/>
      <c r="C30" s="80"/>
      <c r="D30" s="77"/>
      <c r="E30" s="77">
        <v>4123</v>
      </c>
      <c r="F30" s="313" t="s">
        <v>188</v>
      </c>
      <c r="G30" s="300" t="s">
        <v>189</v>
      </c>
      <c r="H30" s="8">
        <v>0</v>
      </c>
      <c r="I30" s="314">
        <v>50.898</v>
      </c>
      <c r="J30" s="96"/>
      <c r="K30" s="7">
        <f>I30+J30</f>
        <v>50.898</v>
      </c>
    </row>
    <row r="31" spans="1:256" ht="13.5" thickBot="1">
      <c r="A31" s="33" t="s">
        <v>3</v>
      </c>
      <c r="B31" s="34" t="s">
        <v>5</v>
      </c>
      <c r="C31" s="35" t="s">
        <v>3</v>
      </c>
      <c r="D31" s="36" t="s">
        <v>3</v>
      </c>
      <c r="E31" s="36" t="s">
        <v>190</v>
      </c>
      <c r="F31" s="37"/>
      <c r="G31" s="38" t="s">
        <v>191</v>
      </c>
      <c r="H31" s="39">
        <f>H32+H34</f>
        <v>0</v>
      </c>
      <c r="I31" s="41">
        <f>I32+I34</f>
        <v>80302.575</v>
      </c>
      <c r="J31" s="39">
        <f>J32+J34</f>
        <v>0</v>
      </c>
      <c r="K31" s="41">
        <f>K32+K34</f>
        <v>80302.575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11" ht="12.75">
      <c r="A32" s="152" t="s">
        <v>74</v>
      </c>
      <c r="B32" s="153" t="s">
        <v>5</v>
      </c>
      <c r="C32" s="154" t="s">
        <v>3</v>
      </c>
      <c r="D32" s="144" t="s">
        <v>3</v>
      </c>
      <c r="E32" s="144" t="s">
        <v>3</v>
      </c>
      <c r="F32" s="144" t="s">
        <v>3</v>
      </c>
      <c r="G32" s="91" t="s">
        <v>192</v>
      </c>
      <c r="H32" s="155">
        <f>SUM(H33:H33)</f>
        <v>0</v>
      </c>
      <c r="I32" s="156">
        <f>SUM(I33:I33)</f>
        <v>76564.575</v>
      </c>
      <c r="J32" s="156">
        <f>SUM(J33:J33)</f>
        <v>0</v>
      </c>
      <c r="K32" s="157">
        <f>SUM(K33:K33)</f>
        <v>76564.575</v>
      </c>
    </row>
    <row r="33" spans="1:11" ht="13.5" thickBot="1">
      <c r="A33" s="158"/>
      <c r="B33" s="159"/>
      <c r="C33" s="160"/>
      <c r="D33" s="161"/>
      <c r="E33" s="161">
        <v>4216</v>
      </c>
      <c r="F33" s="162" t="s">
        <v>193</v>
      </c>
      <c r="G33" s="92" t="s">
        <v>194</v>
      </c>
      <c r="H33" s="163">
        <v>0</v>
      </c>
      <c r="I33" s="289">
        <v>76564.575</v>
      </c>
      <c r="J33" s="164"/>
      <c r="K33" s="165">
        <f>I33+J33</f>
        <v>76564.575</v>
      </c>
    </row>
    <row r="34" spans="1:256" ht="12.75">
      <c r="A34" s="290" t="s">
        <v>179</v>
      </c>
      <c r="B34" s="291" t="s">
        <v>5</v>
      </c>
      <c r="C34" s="292" t="s">
        <v>195</v>
      </c>
      <c r="D34" s="291" t="s">
        <v>3</v>
      </c>
      <c r="E34" s="291" t="s">
        <v>3</v>
      </c>
      <c r="F34" s="144" t="s">
        <v>3</v>
      </c>
      <c r="G34" s="315" t="s">
        <v>196</v>
      </c>
      <c r="H34" s="316">
        <f>SUM(H35:H35)</f>
        <v>0</v>
      </c>
      <c r="I34" s="157">
        <f>SUM(I35:I35)</f>
        <v>3738</v>
      </c>
      <c r="J34" s="156">
        <f>SUM(J35:J35)</f>
        <v>0</v>
      </c>
      <c r="K34" s="294">
        <f>SUM(K35:K35)</f>
        <v>3738</v>
      </c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  <c r="DQ34" s="304"/>
      <c r="DR34" s="304"/>
      <c r="DS34" s="304"/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4"/>
      <c r="EL34" s="304"/>
      <c r="EM34" s="304"/>
      <c r="EN34" s="304"/>
      <c r="EO34" s="304"/>
      <c r="EP34" s="304"/>
      <c r="EQ34" s="304"/>
      <c r="ER34" s="304"/>
      <c r="ES34" s="304"/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  <c r="FH34" s="304"/>
      <c r="FI34" s="304"/>
      <c r="FJ34" s="304"/>
      <c r="FK34" s="304"/>
      <c r="FL34" s="304"/>
      <c r="FM34" s="304"/>
      <c r="FN34" s="304"/>
      <c r="FO34" s="304"/>
      <c r="FP34" s="304"/>
      <c r="FQ34" s="304"/>
      <c r="FR34" s="304"/>
      <c r="FS34" s="304"/>
      <c r="FT34" s="304"/>
      <c r="FU34" s="304"/>
      <c r="FV34" s="304"/>
      <c r="FW34" s="304"/>
      <c r="FX34" s="304"/>
      <c r="FY34" s="304"/>
      <c r="FZ34" s="304"/>
      <c r="GA34" s="304"/>
      <c r="GB34" s="304"/>
      <c r="GC34" s="304"/>
      <c r="GD34" s="304"/>
      <c r="GE34" s="304"/>
      <c r="GF34" s="304"/>
      <c r="GG34" s="304"/>
      <c r="GH34" s="304"/>
      <c r="GI34" s="304"/>
      <c r="GJ34" s="304"/>
      <c r="GK34" s="304"/>
      <c r="GL34" s="304"/>
      <c r="GM34" s="304"/>
      <c r="GN34" s="304"/>
      <c r="GO34" s="304"/>
      <c r="GP34" s="304"/>
      <c r="GQ34" s="304"/>
      <c r="GR34" s="304"/>
      <c r="GS34" s="304"/>
      <c r="GT34" s="304"/>
      <c r="GU34" s="304"/>
      <c r="GV34" s="304"/>
      <c r="GW34" s="304"/>
      <c r="GX34" s="304"/>
      <c r="GY34" s="304"/>
      <c r="GZ34" s="304"/>
      <c r="HA34" s="304"/>
      <c r="HB34" s="304"/>
      <c r="HC34" s="304"/>
      <c r="HD34" s="304"/>
      <c r="HE34" s="304"/>
      <c r="HF34" s="304"/>
      <c r="HG34" s="304"/>
      <c r="HH34" s="304"/>
      <c r="HI34" s="304"/>
      <c r="HJ34" s="304"/>
      <c r="HK34" s="304"/>
      <c r="HL34" s="304"/>
      <c r="HM34" s="304"/>
      <c r="HN34" s="304"/>
      <c r="HO34" s="304"/>
      <c r="HP34" s="304"/>
      <c r="HQ34" s="304"/>
      <c r="HR34" s="304"/>
      <c r="HS34" s="304"/>
      <c r="HT34" s="304"/>
      <c r="HU34" s="304"/>
      <c r="HV34" s="304"/>
      <c r="HW34" s="304"/>
      <c r="HX34" s="304"/>
      <c r="HY34" s="304"/>
      <c r="HZ34" s="304"/>
      <c r="IA34" s="304"/>
      <c r="IB34" s="304"/>
      <c r="IC34" s="304"/>
      <c r="ID34" s="304"/>
      <c r="IE34" s="304"/>
      <c r="IF34" s="304"/>
      <c r="IG34" s="304"/>
      <c r="IH34" s="304"/>
      <c r="II34" s="304"/>
      <c r="IJ34" s="304"/>
      <c r="IK34" s="304"/>
      <c r="IL34" s="304"/>
      <c r="IM34" s="304"/>
      <c r="IN34" s="304"/>
      <c r="IO34" s="304"/>
      <c r="IP34" s="304"/>
      <c r="IQ34" s="304"/>
      <c r="IR34" s="304"/>
      <c r="IS34" s="304"/>
      <c r="IT34" s="304"/>
      <c r="IU34" s="304"/>
      <c r="IV34" s="304"/>
    </row>
    <row r="35" spans="1:256" ht="13.5" thickBot="1">
      <c r="A35" s="295"/>
      <c r="B35" s="296"/>
      <c r="C35" s="297"/>
      <c r="D35" s="298"/>
      <c r="E35" s="298">
        <v>4221</v>
      </c>
      <c r="F35" s="317"/>
      <c r="G35" s="318" t="s">
        <v>197</v>
      </c>
      <c r="H35" s="319">
        <v>0</v>
      </c>
      <c r="I35" s="301">
        <v>3738</v>
      </c>
      <c r="J35" s="301"/>
      <c r="K35" s="165">
        <f>I35+J35</f>
        <v>3738</v>
      </c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04"/>
      <c r="FE35" s="304"/>
      <c r="FF35" s="304"/>
      <c r="FG35" s="304"/>
      <c r="FH35" s="304"/>
      <c r="FI35" s="304"/>
      <c r="FJ35" s="304"/>
      <c r="FK35" s="304"/>
      <c r="FL35" s="304"/>
      <c r="FM35" s="304"/>
      <c r="FN35" s="304"/>
      <c r="FO35" s="304"/>
      <c r="FP35" s="304"/>
      <c r="FQ35" s="304"/>
      <c r="FR35" s="304"/>
      <c r="FS35" s="304"/>
      <c r="FT35" s="304"/>
      <c r="FU35" s="304"/>
      <c r="FV35" s="304"/>
      <c r="FW35" s="304"/>
      <c r="FX35" s="304"/>
      <c r="FY35" s="304"/>
      <c r="FZ35" s="304"/>
      <c r="GA35" s="304"/>
      <c r="GB35" s="304"/>
      <c r="GC35" s="304"/>
      <c r="GD35" s="304"/>
      <c r="GE35" s="304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</row>
    <row r="38" ht="12.75" customHeight="1"/>
  </sheetData>
  <sheetProtection/>
  <mergeCells count="12">
    <mergeCell ref="G5:G6"/>
    <mergeCell ref="H5:H6"/>
    <mergeCell ref="I5:I6"/>
    <mergeCell ref="J5:K5"/>
    <mergeCell ref="A1:K1"/>
    <mergeCell ref="A3:K3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" sqref="I5:J5"/>
    </sheetView>
  </sheetViews>
  <sheetFormatPr defaultColWidth="9.140625" defaultRowHeight="12.75"/>
  <cols>
    <col min="1" max="2" width="3.8515625" style="1" customWidth="1"/>
    <col min="3" max="3" width="9.57421875" style="1" bestFit="1" customWidth="1"/>
    <col min="4" max="4" width="5.57421875" style="1" customWidth="1"/>
    <col min="5" max="5" width="6.421875" style="1" customWidth="1"/>
    <col min="6" max="6" width="41.28125" style="1" customWidth="1"/>
    <col min="7" max="8" width="9.140625" style="1" customWidth="1"/>
    <col min="9" max="9" width="9.57421875" style="1" bestFit="1" customWidth="1"/>
    <col min="10" max="16384" width="9.140625" style="1" customWidth="1"/>
  </cols>
  <sheetData>
    <row r="1" spans="1:10" ht="17.25" customHeight="1">
      <c r="A1" s="353" t="s">
        <v>109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2" customHeight="1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6.5" customHeight="1">
      <c r="A3" s="354" t="s">
        <v>110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2" customHeight="1" thickBot="1">
      <c r="A4" s="5"/>
      <c r="B4" s="5"/>
      <c r="C4" s="5"/>
      <c r="D4" s="5"/>
      <c r="E4" s="5"/>
      <c r="F4" s="5"/>
      <c r="G4" s="5"/>
      <c r="H4" s="5"/>
      <c r="I4" s="5"/>
      <c r="J4" s="6" t="s">
        <v>59</v>
      </c>
    </row>
    <row r="5" spans="1:10" ht="12.75" customHeight="1" thickBot="1">
      <c r="A5" s="355" t="s">
        <v>111</v>
      </c>
      <c r="B5" s="357" t="s">
        <v>4</v>
      </c>
      <c r="C5" s="342" t="s">
        <v>6</v>
      </c>
      <c r="D5" s="342" t="s">
        <v>7</v>
      </c>
      <c r="E5" s="342" t="s">
        <v>8</v>
      </c>
      <c r="F5" s="344" t="s">
        <v>112</v>
      </c>
      <c r="G5" s="346" t="s">
        <v>97</v>
      </c>
      <c r="H5" s="348" t="s">
        <v>98</v>
      </c>
      <c r="I5" s="329" t="s">
        <v>200</v>
      </c>
      <c r="J5" s="330"/>
    </row>
    <row r="6" spans="1:10" ht="12.75" customHeight="1" thickBot="1">
      <c r="A6" s="356"/>
      <c r="B6" s="358"/>
      <c r="C6" s="343"/>
      <c r="D6" s="343"/>
      <c r="E6" s="343"/>
      <c r="F6" s="345"/>
      <c r="G6" s="347"/>
      <c r="H6" s="349"/>
      <c r="I6" s="10" t="s">
        <v>26</v>
      </c>
      <c r="J6" s="11" t="s">
        <v>99</v>
      </c>
    </row>
    <row r="7" spans="1:10" ht="12.75" customHeight="1" thickBot="1">
      <c r="A7" s="350" t="s">
        <v>60</v>
      </c>
      <c r="B7" s="169" t="s">
        <v>5</v>
      </c>
      <c r="C7" s="167" t="s">
        <v>6</v>
      </c>
      <c r="D7" s="167" t="s">
        <v>7</v>
      </c>
      <c r="E7" s="167" t="s">
        <v>8</v>
      </c>
      <c r="F7" s="168" t="s">
        <v>113</v>
      </c>
      <c r="G7" s="170">
        <f>G8+G30+G51+G68+G71</f>
        <v>518202.06</v>
      </c>
      <c r="H7" s="170">
        <f>H8+H30+H51+H68+H71</f>
        <v>639296.5386199999</v>
      </c>
      <c r="I7" s="170">
        <f>I8+I30+I51+I68+I71</f>
        <v>600</v>
      </c>
      <c r="J7" s="171">
        <f>J8+J30+J51+J68+J71</f>
        <v>639896.5386199999</v>
      </c>
    </row>
    <row r="8" spans="1:10" ht="12" customHeight="1" thickBot="1">
      <c r="A8" s="351"/>
      <c r="B8" s="172" t="s">
        <v>75</v>
      </c>
      <c r="C8" s="173" t="s">
        <v>3</v>
      </c>
      <c r="D8" s="174" t="s">
        <v>3</v>
      </c>
      <c r="E8" s="174" t="s">
        <v>3</v>
      </c>
      <c r="F8" s="175" t="s">
        <v>114</v>
      </c>
      <c r="G8" s="176">
        <f>G9+G15+G18+G22+G24+G27</f>
        <v>1445</v>
      </c>
      <c r="H8" s="176">
        <f>H9+H15+H18+H22+H24+H27</f>
        <v>3757.217</v>
      </c>
      <c r="I8" s="176">
        <f>I9+I15+I18+I22+I24+I27</f>
        <v>600</v>
      </c>
      <c r="J8" s="177">
        <f>J9+J15+J18+J22+J24+J27</f>
        <v>4357.217000000001</v>
      </c>
    </row>
    <row r="9" spans="1:10" ht="12" customHeight="1">
      <c r="A9" s="351"/>
      <c r="B9" s="178" t="s">
        <v>79</v>
      </c>
      <c r="C9" s="179" t="s">
        <v>115</v>
      </c>
      <c r="D9" s="180">
        <v>2229</v>
      </c>
      <c r="E9" s="180" t="s">
        <v>3</v>
      </c>
      <c r="F9" s="181" t="s">
        <v>116</v>
      </c>
      <c r="G9" s="182">
        <f>SUM(G10:G14)</f>
        <v>1015</v>
      </c>
      <c r="H9" s="183">
        <f>SUM(H10:H14)</f>
        <v>1964.8010000000002</v>
      </c>
      <c r="I9" s="228">
        <f>SUM(I10:I14)</f>
        <v>600</v>
      </c>
      <c r="J9" s="182">
        <f>SUM(J10:J14)</f>
        <v>2564.8010000000004</v>
      </c>
    </row>
    <row r="10" spans="1:10" ht="12" customHeight="1">
      <c r="A10" s="351"/>
      <c r="B10" s="185"/>
      <c r="C10" s="186"/>
      <c r="D10" s="187"/>
      <c r="E10" s="188">
        <v>5139</v>
      </c>
      <c r="F10" s="189" t="s">
        <v>90</v>
      </c>
      <c r="G10" s="9">
        <v>50</v>
      </c>
      <c r="H10" s="262">
        <v>50</v>
      </c>
      <c r="I10" s="257"/>
      <c r="J10" s="12">
        <f>H10+I10</f>
        <v>50</v>
      </c>
    </row>
    <row r="11" spans="1:10" ht="12" customHeight="1">
      <c r="A11" s="351"/>
      <c r="B11" s="185"/>
      <c r="C11" s="186"/>
      <c r="D11" s="187"/>
      <c r="E11" s="188">
        <v>5164</v>
      </c>
      <c r="F11" s="189" t="s">
        <v>94</v>
      </c>
      <c r="G11" s="262">
        <v>0</v>
      </c>
      <c r="H11" s="262">
        <v>50</v>
      </c>
      <c r="I11" s="257"/>
      <c r="J11" s="12">
        <f>H11+I11</f>
        <v>50</v>
      </c>
    </row>
    <row r="12" spans="1:10" ht="12" customHeight="1">
      <c r="A12" s="351"/>
      <c r="B12" s="185"/>
      <c r="C12" s="186"/>
      <c r="D12" s="187"/>
      <c r="E12" s="190">
        <v>5166</v>
      </c>
      <c r="F12" s="189" t="s">
        <v>91</v>
      </c>
      <c r="G12" s="9">
        <v>300</v>
      </c>
      <c r="H12" s="262">
        <f>300+99.22+160</f>
        <v>559.22</v>
      </c>
      <c r="I12" s="257"/>
      <c r="J12" s="12">
        <f>H12+I12</f>
        <v>559.22</v>
      </c>
    </row>
    <row r="13" spans="1:10" ht="12" customHeight="1">
      <c r="A13" s="351"/>
      <c r="B13" s="185"/>
      <c r="C13" s="186"/>
      <c r="D13" s="187"/>
      <c r="E13" s="188">
        <v>5168</v>
      </c>
      <c r="F13" s="191" t="s">
        <v>169</v>
      </c>
      <c r="G13" s="262">
        <v>0</v>
      </c>
      <c r="H13" s="262">
        <v>40</v>
      </c>
      <c r="I13" s="257"/>
      <c r="J13" s="12">
        <f>H13+I13</f>
        <v>40</v>
      </c>
    </row>
    <row r="14" spans="1:10" ht="12" customHeight="1">
      <c r="A14" s="351"/>
      <c r="B14" s="185"/>
      <c r="C14" s="186"/>
      <c r="D14" s="187"/>
      <c r="E14" s="190">
        <v>5169</v>
      </c>
      <c r="F14" s="191" t="s">
        <v>95</v>
      </c>
      <c r="G14" s="9">
        <v>665</v>
      </c>
      <c r="H14" s="262">
        <f>665+652.581-350+198+100</f>
        <v>1265.5810000000001</v>
      </c>
      <c r="I14" s="257">
        <v>600</v>
      </c>
      <c r="J14" s="12">
        <f>H14+I14</f>
        <v>1865.5810000000001</v>
      </c>
    </row>
    <row r="15" spans="1:10" ht="12" customHeight="1">
      <c r="A15" s="351"/>
      <c r="B15" s="192" t="s">
        <v>79</v>
      </c>
      <c r="C15" s="193" t="s">
        <v>117</v>
      </c>
      <c r="D15" s="194">
        <v>2229</v>
      </c>
      <c r="E15" s="194" t="s">
        <v>3</v>
      </c>
      <c r="F15" s="195" t="s">
        <v>118</v>
      </c>
      <c r="G15" s="196">
        <f>SUM(G16:G17)</f>
        <v>50</v>
      </c>
      <c r="H15" s="197">
        <f>SUM(H16:H17)</f>
        <v>50</v>
      </c>
      <c r="I15" s="198">
        <f>SUM(I16:I17)</f>
        <v>0</v>
      </c>
      <c r="J15" s="196">
        <f>SUM(J16:J17)</f>
        <v>50</v>
      </c>
    </row>
    <row r="16" spans="1:10" ht="12" customHeight="1">
      <c r="A16" s="351"/>
      <c r="B16" s="199"/>
      <c r="C16" s="200"/>
      <c r="D16" s="188"/>
      <c r="E16" s="188">
        <v>5167</v>
      </c>
      <c r="F16" s="201" t="s">
        <v>119</v>
      </c>
      <c r="G16" s="9">
        <v>5</v>
      </c>
      <c r="H16" s="62">
        <v>5</v>
      </c>
      <c r="I16" s="202"/>
      <c r="J16" s="12">
        <f>H16+I16</f>
        <v>5</v>
      </c>
    </row>
    <row r="17" spans="1:10" ht="12" customHeight="1">
      <c r="A17" s="351"/>
      <c r="B17" s="192"/>
      <c r="C17" s="193"/>
      <c r="D17" s="194"/>
      <c r="E17" s="188">
        <v>5169</v>
      </c>
      <c r="F17" s="191" t="s">
        <v>95</v>
      </c>
      <c r="G17" s="9">
        <v>45</v>
      </c>
      <c r="H17" s="62">
        <v>45</v>
      </c>
      <c r="I17" s="202"/>
      <c r="J17" s="12">
        <f>H17+I17</f>
        <v>45</v>
      </c>
    </row>
    <row r="18" spans="1:10" ht="12" customHeight="1">
      <c r="A18" s="351"/>
      <c r="B18" s="203" t="s">
        <v>79</v>
      </c>
      <c r="C18" s="193" t="s">
        <v>120</v>
      </c>
      <c r="D18" s="194">
        <v>2219</v>
      </c>
      <c r="E18" s="194" t="s">
        <v>3</v>
      </c>
      <c r="F18" s="195" t="s">
        <v>121</v>
      </c>
      <c r="G18" s="196">
        <f>SUM(G19:G21)</f>
        <v>100</v>
      </c>
      <c r="H18" s="196">
        <f>SUM(H19:H21)</f>
        <v>210.016</v>
      </c>
      <c r="I18" s="196">
        <f>SUM(I19:I21)</f>
        <v>0</v>
      </c>
      <c r="J18" s="196">
        <f>SUM(J19:J21)</f>
        <v>210.016</v>
      </c>
    </row>
    <row r="19" spans="1:10" ht="12" customHeight="1">
      <c r="A19" s="351"/>
      <c r="B19" s="204"/>
      <c r="C19" s="205"/>
      <c r="D19" s="194"/>
      <c r="E19" s="188">
        <v>5137</v>
      </c>
      <c r="F19" s="191" t="s">
        <v>122</v>
      </c>
      <c r="G19" s="9">
        <v>0</v>
      </c>
      <c r="H19" s="202">
        <v>19.965</v>
      </c>
      <c r="I19" s="202"/>
      <c r="J19" s="12">
        <f>H19+I19</f>
        <v>19.965</v>
      </c>
    </row>
    <row r="20" spans="1:10" ht="12" customHeight="1">
      <c r="A20" s="351"/>
      <c r="B20" s="204"/>
      <c r="C20" s="205"/>
      <c r="D20" s="194"/>
      <c r="E20" s="190">
        <v>5166</v>
      </c>
      <c r="F20" s="189" t="s">
        <v>91</v>
      </c>
      <c r="G20" s="9">
        <v>0</v>
      </c>
      <c r="H20" s="202">
        <v>50</v>
      </c>
      <c r="I20" s="202"/>
      <c r="J20" s="12">
        <f>H20+I20</f>
        <v>50</v>
      </c>
    </row>
    <row r="21" spans="1:10" ht="12" customHeight="1">
      <c r="A21" s="351"/>
      <c r="B21" s="204"/>
      <c r="C21" s="205"/>
      <c r="D21" s="194"/>
      <c r="E21" s="187">
        <v>5169</v>
      </c>
      <c r="F21" s="206" t="s">
        <v>95</v>
      </c>
      <c r="G21" s="9">
        <v>100</v>
      </c>
      <c r="H21" s="202">
        <f>100+40.051</f>
        <v>140.051</v>
      </c>
      <c r="I21" s="202"/>
      <c r="J21" s="12">
        <f>H21+I21</f>
        <v>140.051</v>
      </c>
    </row>
    <row r="22" spans="1:10" ht="12" customHeight="1">
      <c r="A22" s="351"/>
      <c r="B22" s="203" t="s">
        <v>79</v>
      </c>
      <c r="C22" s="193" t="s">
        <v>123</v>
      </c>
      <c r="D22" s="194">
        <v>2229</v>
      </c>
      <c r="E22" s="194" t="s">
        <v>3</v>
      </c>
      <c r="F22" s="195" t="s">
        <v>124</v>
      </c>
      <c r="G22" s="196">
        <f>SUM(G23:G23)</f>
        <v>200</v>
      </c>
      <c r="H22" s="197">
        <f>SUM(H23:H23)</f>
        <v>1452.4</v>
      </c>
      <c r="I22" s="198">
        <f>SUM(I23:I23)</f>
        <v>0</v>
      </c>
      <c r="J22" s="196">
        <f>SUM(J23:J23)</f>
        <v>1452.4</v>
      </c>
    </row>
    <row r="23" spans="1:10" ht="12" customHeight="1">
      <c r="A23" s="351"/>
      <c r="B23" s="204"/>
      <c r="C23" s="205"/>
      <c r="D23" s="194"/>
      <c r="E23" s="207">
        <v>5909</v>
      </c>
      <c r="F23" s="208" t="s">
        <v>125</v>
      </c>
      <c r="G23" s="9">
        <v>200</v>
      </c>
      <c r="H23" s="202">
        <f>200+100+552.4+700-100</f>
        <v>1452.4</v>
      </c>
      <c r="I23" s="202"/>
      <c r="J23" s="12">
        <f>H23+I23</f>
        <v>1452.4</v>
      </c>
    </row>
    <row r="24" spans="1:10" ht="12" customHeight="1">
      <c r="A24" s="351"/>
      <c r="B24" s="203" t="s">
        <v>79</v>
      </c>
      <c r="C24" s="193" t="s">
        <v>126</v>
      </c>
      <c r="D24" s="194">
        <v>2299</v>
      </c>
      <c r="E24" s="194" t="s">
        <v>3</v>
      </c>
      <c r="F24" s="195" t="s">
        <v>127</v>
      </c>
      <c r="G24" s="196">
        <f>SUM(G25:G26)</f>
        <v>70</v>
      </c>
      <c r="H24" s="197">
        <f>SUM(H25:H26)</f>
        <v>70</v>
      </c>
      <c r="I24" s="198">
        <f>SUM(I25:I26)</f>
        <v>0</v>
      </c>
      <c r="J24" s="196">
        <f>SUM(J25:J26)</f>
        <v>70</v>
      </c>
    </row>
    <row r="25" spans="1:10" ht="12" customHeight="1">
      <c r="A25" s="351"/>
      <c r="B25" s="209"/>
      <c r="C25" s="210"/>
      <c r="D25" s="188"/>
      <c r="E25" s="188">
        <v>5168</v>
      </c>
      <c r="F25" s="189" t="s">
        <v>169</v>
      </c>
      <c r="G25" s="202">
        <v>0</v>
      </c>
      <c r="H25" s="202">
        <v>70</v>
      </c>
      <c r="I25" s="202"/>
      <c r="J25" s="12">
        <f>H25+I25</f>
        <v>70</v>
      </c>
    </row>
    <row r="26" spans="1:10" ht="12" customHeight="1">
      <c r="A26" s="351"/>
      <c r="B26" s="209"/>
      <c r="C26" s="210"/>
      <c r="D26" s="188"/>
      <c r="E26" s="190">
        <v>5169</v>
      </c>
      <c r="F26" s="189" t="s">
        <v>95</v>
      </c>
      <c r="G26" s="73">
        <v>70</v>
      </c>
      <c r="H26" s="202">
        <v>0</v>
      </c>
      <c r="I26" s="202"/>
      <c r="J26" s="12">
        <f>H26+I26</f>
        <v>0</v>
      </c>
    </row>
    <row r="27" spans="1:10" ht="12" customHeight="1">
      <c r="A27" s="351"/>
      <c r="B27" s="203" t="s">
        <v>79</v>
      </c>
      <c r="C27" s="193" t="s">
        <v>128</v>
      </c>
      <c r="D27" s="194">
        <v>2291</v>
      </c>
      <c r="E27" s="194" t="s">
        <v>3</v>
      </c>
      <c r="F27" s="195" t="s">
        <v>129</v>
      </c>
      <c r="G27" s="196">
        <f>SUM(G28:G29)</f>
        <v>10</v>
      </c>
      <c r="H27" s="197">
        <f>SUM(H28:H29)</f>
        <v>10</v>
      </c>
      <c r="I27" s="198">
        <f>SUM(I28:I29)</f>
        <v>0</v>
      </c>
      <c r="J27" s="196">
        <f>SUM(J28:J29)</f>
        <v>10</v>
      </c>
    </row>
    <row r="28" spans="1:10" ht="12" customHeight="1">
      <c r="A28" s="351"/>
      <c r="B28" s="204"/>
      <c r="C28" s="205"/>
      <c r="D28" s="211"/>
      <c r="E28" s="188">
        <v>5169</v>
      </c>
      <c r="F28" s="189" t="s">
        <v>92</v>
      </c>
      <c r="G28" s="73">
        <v>5</v>
      </c>
      <c r="H28" s="212">
        <v>5</v>
      </c>
      <c r="I28" s="213"/>
      <c r="J28" s="12">
        <f>H28+I28</f>
        <v>5</v>
      </c>
    </row>
    <row r="29" spans="1:10" ht="12" customHeight="1" thickBot="1">
      <c r="A29" s="351"/>
      <c r="B29" s="79"/>
      <c r="C29" s="214"/>
      <c r="D29" s="215"/>
      <c r="E29" s="215">
        <v>5175</v>
      </c>
      <c r="F29" s="216" t="s">
        <v>93</v>
      </c>
      <c r="G29" s="7">
        <v>5</v>
      </c>
      <c r="H29" s="78">
        <v>5</v>
      </c>
      <c r="I29" s="96"/>
      <c r="J29" s="8">
        <f>H29+I29</f>
        <v>5</v>
      </c>
    </row>
    <row r="30" spans="1:10" ht="12" customHeight="1" thickBot="1">
      <c r="A30" s="351"/>
      <c r="B30" s="217" t="s">
        <v>75</v>
      </c>
      <c r="C30" s="173" t="s">
        <v>3</v>
      </c>
      <c r="D30" s="174" t="s">
        <v>3</v>
      </c>
      <c r="E30" s="174" t="s">
        <v>3</v>
      </c>
      <c r="F30" s="175" t="s">
        <v>130</v>
      </c>
      <c r="G30" s="176">
        <f>G31+G39+G41</f>
        <v>2187.06</v>
      </c>
      <c r="H30" s="176">
        <f>H31+H39+H41</f>
        <v>2467.10808</v>
      </c>
      <c r="I30" s="176">
        <f>I31+I39+I41</f>
        <v>0</v>
      </c>
      <c r="J30" s="177">
        <f>J31+J39+J41</f>
        <v>2467.10808</v>
      </c>
    </row>
    <row r="31" spans="1:10" ht="12" customHeight="1" hidden="1">
      <c r="A31" s="351"/>
      <c r="B31" s="218" t="s">
        <v>79</v>
      </c>
      <c r="C31" s="179" t="s">
        <v>131</v>
      </c>
      <c r="D31" s="180">
        <v>2223</v>
      </c>
      <c r="E31" s="180" t="s">
        <v>3</v>
      </c>
      <c r="F31" s="181" t="s">
        <v>132</v>
      </c>
      <c r="G31" s="182">
        <f>SUM(G32:G38)</f>
        <v>962.06</v>
      </c>
      <c r="H31" s="183">
        <f>SUM(H32:H38)</f>
        <v>1086.57208</v>
      </c>
      <c r="I31" s="228">
        <f>SUM(I32:I38)</f>
        <v>0</v>
      </c>
      <c r="J31" s="182">
        <f>SUM(J32:J38)</f>
        <v>1086.57208</v>
      </c>
    </row>
    <row r="32" spans="1:10" s="222" customFormat="1" ht="12" customHeight="1" hidden="1">
      <c r="A32" s="351"/>
      <c r="B32" s="219"/>
      <c r="C32" s="220"/>
      <c r="D32" s="221"/>
      <c r="E32" s="187">
        <v>5021</v>
      </c>
      <c r="F32" s="206" t="s">
        <v>133</v>
      </c>
      <c r="G32" s="9">
        <v>4.6</v>
      </c>
      <c r="H32" s="263">
        <f>4.6+0.2</f>
        <v>4.8</v>
      </c>
      <c r="I32" s="258"/>
      <c r="J32" s="12">
        <f aca="true" t="shared" si="0" ref="J32:J38">H32+I32</f>
        <v>4.8</v>
      </c>
    </row>
    <row r="33" spans="1:10" s="224" customFormat="1" ht="12" customHeight="1" hidden="1">
      <c r="A33" s="351"/>
      <c r="B33" s="223"/>
      <c r="C33" s="210"/>
      <c r="D33" s="211"/>
      <c r="E33" s="188">
        <v>5031</v>
      </c>
      <c r="F33" s="189" t="s">
        <v>134</v>
      </c>
      <c r="G33" s="9">
        <v>1</v>
      </c>
      <c r="H33" s="264">
        <f>1+0.2</f>
        <v>1.2</v>
      </c>
      <c r="I33" s="259"/>
      <c r="J33" s="12">
        <f t="shared" si="0"/>
        <v>1.2</v>
      </c>
    </row>
    <row r="34" spans="1:10" s="224" customFormat="1" ht="12" customHeight="1" hidden="1">
      <c r="A34" s="351"/>
      <c r="B34" s="199"/>
      <c r="C34" s="200"/>
      <c r="D34" s="188"/>
      <c r="E34" s="188">
        <v>5032</v>
      </c>
      <c r="F34" s="189" t="s">
        <v>135</v>
      </c>
      <c r="G34" s="9">
        <v>0.46</v>
      </c>
      <c r="H34" s="264">
        <v>0.46</v>
      </c>
      <c r="I34" s="226"/>
      <c r="J34" s="12">
        <f t="shared" si="0"/>
        <v>0.46</v>
      </c>
    </row>
    <row r="35" spans="1:10" s="224" customFormat="1" ht="12" customHeight="1" hidden="1">
      <c r="A35" s="351"/>
      <c r="B35" s="225"/>
      <c r="C35" s="200"/>
      <c r="D35" s="188"/>
      <c r="E35" s="188">
        <v>5139</v>
      </c>
      <c r="F35" s="189" t="s">
        <v>90</v>
      </c>
      <c r="G35" s="9">
        <v>61</v>
      </c>
      <c r="H35" s="264">
        <v>61</v>
      </c>
      <c r="I35" s="226"/>
      <c r="J35" s="12">
        <f t="shared" si="0"/>
        <v>61</v>
      </c>
    </row>
    <row r="36" spans="1:10" s="224" customFormat="1" ht="12" customHeight="1" hidden="1">
      <c r="A36" s="351"/>
      <c r="B36" s="225"/>
      <c r="C36" s="200"/>
      <c r="D36" s="188"/>
      <c r="E36" s="188">
        <v>5169</v>
      </c>
      <c r="F36" s="191" t="s">
        <v>95</v>
      </c>
      <c r="G36" s="9">
        <v>880</v>
      </c>
      <c r="H36" s="264">
        <f>880+124.51208-0.4-8</f>
        <v>996.11208</v>
      </c>
      <c r="I36" s="226"/>
      <c r="J36" s="12">
        <f t="shared" si="0"/>
        <v>996.11208</v>
      </c>
    </row>
    <row r="37" spans="1:10" s="224" customFormat="1" ht="12" customHeight="1" hidden="1">
      <c r="A37" s="351"/>
      <c r="B37" s="225"/>
      <c r="C37" s="200"/>
      <c r="D37" s="188"/>
      <c r="E37" s="188">
        <v>5173</v>
      </c>
      <c r="F37" s="191" t="s">
        <v>198</v>
      </c>
      <c r="G37" s="9">
        <v>0</v>
      </c>
      <c r="H37" s="264">
        <v>1</v>
      </c>
      <c r="I37" s="226"/>
      <c r="J37" s="12">
        <f t="shared" si="0"/>
        <v>1</v>
      </c>
    </row>
    <row r="38" spans="1:10" s="224" customFormat="1" ht="12" customHeight="1" hidden="1">
      <c r="A38" s="351"/>
      <c r="B38" s="225"/>
      <c r="C38" s="200"/>
      <c r="D38" s="188"/>
      <c r="E38" s="188">
        <v>5175</v>
      </c>
      <c r="F38" s="191" t="s">
        <v>93</v>
      </c>
      <c r="G38" s="9">
        <v>15</v>
      </c>
      <c r="H38" s="264">
        <f>15+7</f>
        <v>22</v>
      </c>
      <c r="I38" s="226"/>
      <c r="J38" s="12">
        <f t="shared" si="0"/>
        <v>22</v>
      </c>
    </row>
    <row r="39" spans="1:10" s="222" customFormat="1" ht="12" customHeight="1" hidden="1">
      <c r="A39" s="351"/>
      <c r="B39" s="203" t="s">
        <v>79</v>
      </c>
      <c r="C39" s="193" t="s">
        <v>136</v>
      </c>
      <c r="D39" s="194">
        <v>2223</v>
      </c>
      <c r="E39" s="194" t="s">
        <v>3</v>
      </c>
      <c r="F39" s="195" t="s">
        <v>137</v>
      </c>
      <c r="G39" s="196">
        <f>SUM(G40:G40)</f>
        <v>886</v>
      </c>
      <c r="H39" s="227">
        <f>SUM(H40:H40)</f>
        <v>1033.6</v>
      </c>
      <c r="I39" s="196">
        <f>SUM(I40:I40)</f>
        <v>0</v>
      </c>
      <c r="J39" s="196">
        <f>SUM(J40:J40)</f>
        <v>1033.6</v>
      </c>
    </row>
    <row r="40" spans="1:10" s="224" customFormat="1" ht="12" customHeight="1" hidden="1">
      <c r="A40" s="351"/>
      <c r="B40" s="225"/>
      <c r="C40" s="200"/>
      <c r="D40" s="188"/>
      <c r="E40" s="188">
        <v>5169</v>
      </c>
      <c r="F40" s="191" t="s">
        <v>95</v>
      </c>
      <c r="G40" s="9">
        <v>886</v>
      </c>
      <c r="H40" s="9">
        <f>886+147.6</f>
        <v>1033.6</v>
      </c>
      <c r="I40" s="260"/>
      <c r="J40" s="12">
        <f>H40+I40</f>
        <v>1033.6</v>
      </c>
    </row>
    <row r="41" spans="1:10" s="222" customFormat="1" ht="12" customHeight="1" hidden="1">
      <c r="A41" s="351"/>
      <c r="B41" s="203" t="s">
        <v>79</v>
      </c>
      <c r="C41" s="193" t="s">
        <v>138</v>
      </c>
      <c r="D41" s="194">
        <v>2223</v>
      </c>
      <c r="E41" s="194" t="s">
        <v>3</v>
      </c>
      <c r="F41" s="195" t="s">
        <v>139</v>
      </c>
      <c r="G41" s="196">
        <f>SUM(G42:G50)</f>
        <v>339</v>
      </c>
      <c r="H41" s="227">
        <f>SUM(H42:H50)</f>
        <v>346.93600000000004</v>
      </c>
      <c r="I41" s="196">
        <f>SUM(I42:I50)</f>
        <v>0</v>
      </c>
      <c r="J41" s="196">
        <f>SUM(J42:J50)</f>
        <v>346.93600000000004</v>
      </c>
    </row>
    <row r="42" spans="1:10" s="222" customFormat="1" ht="12" customHeight="1" hidden="1">
      <c r="A42" s="351"/>
      <c r="B42" s="225"/>
      <c r="C42" s="200"/>
      <c r="D42" s="188"/>
      <c r="E42" s="188">
        <v>5139</v>
      </c>
      <c r="F42" s="189" t="s">
        <v>90</v>
      </c>
      <c r="G42" s="9">
        <v>20</v>
      </c>
      <c r="H42" s="264">
        <f>20-16</f>
        <v>4</v>
      </c>
      <c r="I42" s="226"/>
      <c r="J42" s="12">
        <f aca="true" t="shared" si="1" ref="J42:J50">H42+I42</f>
        <v>4</v>
      </c>
    </row>
    <row r="43" spans="1:10" s="222" customFormat="1" ht="12" customHeight="1" hidden="1">
      <c r="A43" s="351"/>
      <c r="B43" s="225"/>
      <c r="C43" s="200"/>
      <c r="D43" s="188"/>
      <c r="E43" s="188">
        <v>5151</v>
      </c>
      <c r="F43" s="189" t="s">
        <v>140</v>
      </c>
      <c r="G43" s="9">
        <v>34</v>
      </c>
      <c r="H43" s="264">
        <f>34+5</f>
        <v>39</v>
      </c>
      <c r="I43" s="226"/>
      <c r="J43" s="12">
        <f t="shared" si="1"/>
        <v>39</v>
      </c>
    </row>
    <row r="44" spans="1:10" s="222" customFormat="1" ht="12" customHeight="1" hidden="1">
      <c r="A44" s="351"/>
      <c r="B44" s="225"/>
      <c r="C44" s="200"/>
      <c r="D44" s="188"/>
      <c r="E44" s="188">
        <v>5153</v>
      </c>
      <c r="F44" s="189" t="s">
        <v>141</v>
      </c>
      <c r="G44" s="9">
        <v>50</v>
      </c>
      <c r="H44" s="264">
        <f>50+52</f>
        <v>102</v>
      </c>
      <c r="I44" s="226"/>
      <c r="J44" s="12">
        <f t="shared" si="1"/>
        <v>102</v>
      </c>
    </row>
    <row r="45" spans="1:10" s="222" customFormat="1" ht="12" customHeight="1" hidden="1">
      <c r="A45" s="351"/>
      <c r="B45" s="225"/>
      <c r="C45" s="200"/>
      <c r="D45" s="188"/>
      <c r="E45" s="188">
        <v>5154</v>
      </c>
      <c r="F45" s="189" t="s">
        <v>142</v>
      </c>
      <c r="G45" s="9">
        <v>30</v>
      </c>
      <c r="H45" s="264">
        <f>30-5</f>
        <v>25</v>
      </c>
      <c r="I45" s="226"/>
      <c r="J45" s="12">
        <f t="shared" si="1"/>
        <v>25</v>
      </c>
    </row>
    <row r="46" spans="1:10" s="222" customFormat="1" ht="12" customHeight="1" hidden="1">
      <c r="A46" s="351"/>
      <c r="B46" s="225"/>
      <c r="C46" s="200"/>
      <c r="D46" s="188"/>
      <c r="E46" s="188">
        <v>5156</v>
      </c>
      <c r="F46" s="189" t="s">
        <v>173</v>
      </c>
      <c r="G46" s="9">
        <v>0</v>
      </c>
      <c r="H46" s="264">
        <v>0.2</v>
      </c>
      <c r="I46" s="226"/>
      <c r="J46" s="12">
        <f t="shared" si="1"/>
        <v>0.2</v>
      </c>
    </row>
    <row r="47" spans="1:10" s="222" customFormat="1" ht="12" customHeight="1" hidden="1">
      <c r="A47" s="351"/>
      <c r="B47" s="225"/>
      <c r="C47" s="200"/>
      <c r="D47" s="188"/>
      <c r="E47" s="188">
        <v>5162</v>
      </c>
      <c r="F47" s="189" t="s">
        <v>143</v>
      </c>
      <c r="G47" s="9">
        <v>0</v>
      </c>
      <c r="H47" s="264">
        <f>0.484+6</f>
        <v>6.484</v>
      </c>
      <c r="I47" s="226"/>
      <c r="J47" s="12">
        <f t="shared" si="1"/>
        <v>6.484</v>
      </c>
    </row>
    <row r="48" spans="1:10" s="222" customFormat="1" ht="12" customHeight="1" hidden="1">
      <c r="A48" s="351"/>
      <c r="B48" s="225"/>
      <c r="C48" s="200"/>
      <c r="D48" s="188"/>
      <c r="E48" s="188">
        <v>5169</v>
      </c>
      <c r="F48" s="189" t="s">
        <v>95</v>
      </c>
      <c r="G48" s="9">
        <v>200</v>
      </c>
      <c r="H48" s="265">
        <f>200+7.452-58-5-0.2-20</f>
        <v>124.25200000000001</v>
      </c>
      <c r="I48" s="260"/>
      <c r="J48" s="12">
        <f t="shared" si="1"/>
        <v>124.25200000000001</v>
      </c>
    </row>
    <row r="49" spans="1:10" s="222" customFormat="1" ht="12" customHeight="1" hidden="1">
      <c r="A49" s="351"/>
      <c r="B49" s="225"/>
      <c r="C49" s="200"/>
      <c r="D49" s="188"/>
      <c r="E49" s="323">
        <v>5171</v>
      </c>
      <c r="F49" s="324" t="s">
        <v>199</v>
      </c>
      <c r="G49" s="9">
        <v>0</v>
      </c>
      <c r="H49" s="265">
        <v>41</v>
      </c>
      <c r="I49" s="260"/>
      <c r="J49" s="12">
        <f t="shared" si="1"/>
        <v>41</v>
      </c>
    </row>
    <row r="50" spans="1:10" s="222" customFormat="1" ht="12" customHeight="1" hidden="1" thickBot="1">
      <c r="A50" s="351"/>
      <c r="B50" s="225"/>
      <c r="C50" s="200"/>
      <c r="D50" s="188"/>
      <c r="E50" s="188">
        <v>5175</v>
      </c>
      <c r="F50" s="189" t="s">
        <v>93</v>
      </c>
      <c r="G50" s="9">
        <v>5</v>
      </c>
      <c r="H50" s="264">
        <v>5</v>
      </c>
      <c r="I50" s="226"/>
      <c r="J50" s="8">
        <f t="shared" si="1"/>
        <v>5</v>
      </c>
    </row>
    <row r="51" spans="1:10" ht="12" customHeight="1" thickBot="1">
      <c r="A51" s="351"/>
      <c r="B51" s="172" t="s">
        <v>75</v>
      </c>
      <c r="C51" s="173" t="s">
        <v>3</v>
      </c>
      <c r="D51" s="174" t="s">
        <v>3</v>
      </c>
      <c r="E51" s="174" t="s">
        <v>3</v>
      </c>
      <c r="F51" s="175" t="s">
        <v>144</v>
      </c>
      <c r="G51" s="176">
        <f>G52+G54+G57+G59+G61</f>
        <v>514570</v>
      </c>
      <c r="H51" s="176">
        <f>H52+H54+H57+H59+H61</f>
        <v>633069.6429999999</v>
      </c>
      <c r="I51" s="176">
        <f>I52+I54+I57+I59+I61</f>
        <v>0</v>
      </c>
      <c r="J51" s="177">
        <f>J52+J54+J57+J59+J61</f>
        <v>633069.6429999999</v>
      </c>
    </row>
    <row r="52" spans="1:10" ht="12" customHeight="1" hidden="1">
      <c r="A52" s="351"/>
      <c r="B52" s="178" t="s">
        <v>79</v>
      </c>
      <c r="C52" s="179" t="s">
        <v>145</v>
      </c>
      <c r="D52" s="180">
        <v>2221</v>
      </c>
      <c r="E52" s="180" t="s">
        <v>3</v>
      </c>
      <c r="F52" s="181" t="s">
        <v>171</v>
      </c>
      <c r="G52" s="182">
        <f>SUM(G53)</f>
        <v>225860</v>
      </c>
      <c r="H52" s="183">
        <f>SUM(H53)</f>
        <v>233362.6</v>
      </c>
      <c r="I52" s="228">
        <f>SUM(I53)</f>
        <v>0</v>
      </c>
      <c r="J52" s="182">
        <f>SUM(J53)</f>
        <v>233362.6</v>
      </c>
    </row>
    <row r="53" spans="1:10" ht="12" customHeight="1" hidden="1">
      <c r="A53" s="351"/>
      <c r="B53" s="199"/>
      <c r="C53" s="200"/>
      <c r="D53" s="188"/>
      <c r="E53" s="188">
        <v>5193</v>
      </c>
      <c r="F53" s="189" t="s">
        <v>146</v>
      </c>
      <c r="G53" s="9">
        <v>225860</v>
      </c>
      <c r="H53" s="9">
        <f>225860+3335.6+4167</f>
        <v>233362.6</v>
      </c>
      <c r="I53" s="202"/>
      <c r="J53" s="12">
        <f>H53+I53</f>
        <v>233362.6</v>
      </c>
    </row>
    <row r="54" spans="1:10" ht="12" customHeight="1" hidden="1">
      <c r="A54" s="351"/>
      <c r="B54" s="192" t="s">
        <v>79</v>
      </c>
      <c r="C54" s="193" t="s">
        <v>147</v>
      </c>
      <c r="D54" s="194">
        <v>2242</v>
      </c>
      <c r="E54" s="194" t="s">
        <v>3</v>
      </c>
      <c r="F54" s="229" t="s">
        <v>148</v>
      </c>
      <c r="G54" s="196">
        <f>SUM(G55:G56)</f>
        <v>267600</v>
      </c>
      <c r="H54" s="197">
        <f>SUM(H55:H56)</f>
        <v>384515.706</v>
      </c>
      <c r="I54" s="198">
        <f>SUM(I55:I56)</f>
        <v>0</v>
      </c>
      <c r="J54" s="196">
        <f>SUM(J55:J56)</f>
        <v>384515.706</v>
      </c>
    </row>
    <row r="55" spans="1:10" ht="12" customHeight="1" hidden="1">
      <c r="A55" s="351"/>
      <c r="B55" s="199"/>
      <c r="C55" s="200"/>
      <c r="D55" s="188"/>
      <c r="E55" s="188">
        <v>5193</v>
      </c>
      <c r="F55" s="189" t="s">
        <v>149</v>
      </c>
      <c r="G55" s="9">
        <v>267600</v>
      </c>
      <c r="H55" s="9">
        <f>267600+12750+11600</f>
        <v>291950</v>
      </c>
      <c r="I55" s="202"/>
      <c r="J55" s="12">
        <f>H55+I55</f>
        <v>291950</v>
      </c>
    </row>
    <row r="56" spans="1:10" ht="12" customHeight="1" hidden="1">
      <c r="A56" s="351"/>
      <c r="B56" s="199"/>
      <c r="C56" s="274" t="s">
        <v>174</v>
      </c>
      <c r="D56" s="188"/>
      <c r="E56" s="188">
        <v>5193</v>
      </c>
      <c r="F56" s="189" t="s">
        <v>149</v>
      </c>
      <c r="G56" s="202">
        <v>0</v>
      </c>
      <c r="H56" s="202">
        <v>92565.706</v>
      </c>
      <c r="I56" s="202"/>
      <c r="J56" s="275">
        <f>H56+I56</f>
        <v>92565.706</v>
      </c>
    </row>
    <row r="57" spans="1:10" s="224" customFormat="1" ht="12" customHeight="1" hidden="1">
      <c r="A57" s="351"/>
      <c r="B57" s="192" t="s">
        <v>79</v>
      </c>
      <c r="C57" s="193" t="s">
        <v>150</v>
      </c>
      <c r="D57" s="194">
        <v>2221</v>
      </c>
      <c r="E57" s="194" t="s">
        <v>3</v>
      </c>
      <c r="F57" s="230" t="s">
        <v>151</v>
      </c>
      <c r="G57" s="196">
        <f>SUM(G58)</f>
        <v>9500</v>
      </c>
      <c r="H57" s="197">
        <f>SUM(H58)</f>
        <v>9500</v>
      </c>
      <c r="I57" s="198">
        <f>SUM(I58)</f>
        <v>0</v>
      </c>
      <c r="J57" s="196">
        <f>SUM(J58:J58)</f>
        <v>9500</v>
      </c>
    </row>
    <row r="58" spans="1:10" s="224" customFormat="1" ht="12" customHeight="1" hidden="1">
      <c r="A58" s="351"/>
      <c r="B58" s="199"/>
      <c r="C58" s="200"/>
      <c r="D58" s="188"/>
      <c r="E58" s="188">
        <v>5193</v>
      </c>
      <c r="F58" s="189" t="s">
        <v>152</v>
      </c>
      <c r="G58" s="9">
        <v>9500</v>
      </c>
      <c r="H58" s="62">
        <v>9500</v>
      </c>
      <c r="I58" s="202"/>
      <c r="J58" s="12">
        <f>H58+I58</f>
        <v>9500</v>
      </c>
    </row>
    <row r="59" spans="1:10" ht="12" customHeight="1" hidden="1">
      <c r="A59" s="351"/>
      <c r="B59" s="192" t="s">
        <v>79</v>
      </c>
      <c r="C59" s="193" t="s">
        <v>153</v>
      </c>
      <c r="D59" s="194">
        <v>2299</v>
      </c>
      <c r="E59" s="194" t="s">
        <v>3</v>
      </c>
      <c r="F59" s="195" t="s">
        <v>154</v>
      </c>
      <c r="G59" s="196">
        <f>SUM(G60:G60)</f>
        <v>10</v>
      </c>
      <c r="H59" s="197">
        <f>SUM(H60:H60)</f>
        <v>10</v>
      </c>
      <c r="I59" s="198">
        <f>SUM(I60:I60)</f>
        <v>0</v>
      </c>
      <c r="J59" s="196">
        <f>SUM(J60:J60)</f>
        <v>10</v>
      </c>
    </row>
    <row r="60" spans="1:10" ht="12" customHeight="1" hidden="1">
      <c r="A60" s="351"/>
      <c r="B60" s="223"/>
      <c r="C60" s="210"/>
      <c r="D60" s="211"/>
      <c r="E60" s="211">
        <v>5175</v>
      </c>
      <c r="F60" s="189" t="s">
        <v>93</v>
      </c>
      <c r="G60" s="9">
        <v>10</v>
      </c>
      <c r="H60" s="62">
        <v>10</v>
      </c>
      <c r="I60" s="202"/>
      <c r="J60" s="12">
        <f>H60+I60</f>
        <v>10</v>
      </c>
    </row>
    <row r="61" spans="1:10" ht="12" customHeight="1" hidden="1">
      <c r="A61" s="351"/>
      <c r="B61" s="192" t="s">
        <v>79</v>
      </c>
      <c r="C61" s="193" t="s">
        <v>155</v>
      </c>
      <c r="D61" s="194">
        <v>2299</v>
      </c>
      <c r="E61" s="194" t="s">
        <v>3</v>
      </c>
      <c r="F61" s="195" t="s">
        <v>156</v>
      </c>
      <c r="G61" s="196">
        <f>SUM(G62:G67)</f>
        <v>11600</v>
      </c>
      <c r="H61" s="197">
        <f>SUM(H62:H67)</f>
        <v>5681.3369999999995</v>
      </c>
      <c r="I61" s="198">
        <f>SUM(I62:I67)</f>
        <v>0</v>
      </c>
      <c r="J61" s="196">
        <f>SUM(J62:J67)</f>
        <v>5681.3369999999995</v>
      </c>
    </row>
    <row r="62" spans="1:10" s="224" customFormat="1" ht="12" customHeight="1" hidden="1">
      <c r="A62" s="351"/>
      <c r="B62" s="223"/>
      <c r="C62" s="210"/>
      <c r="D62" s="211"/>
      <c r="E62" s="187">
        <v>5139</v>
      </c>
      <c r="F62" s="206" t="s">
        <v>90</v>
      </c>
      <c r="G62" s="9">
        <v>90</v>
      </c>
      <c r="H62" s="262">
        <f>90+11</f>
        <v>101</v>
      </c>
      <c r="I62" s="259"/>
      <c r="J62" s="12">
        <f aca="true" t="shared" si="2" ref="J62:J67">H62+I62</f>
        <v>101</v>
      </c>
    </row>
    <row r="63" spans="1:10" s="224" customFormat="1" ht="12" customHeight="1" hidden="1">
      <c r="A63" s="351"/>
      <c r="B63" s="223"/>
      <c r="C63" s="210"/>
      <c r="D63" s="188"/>
      <c r="E63" s="188">
        <v>5166</v>
      </c>
      <c r="F63" s="189" t="s">
        <v>91</v>
      </c>
      <c r="G63" s="9">
        <v>500</v>
      </c>
      <c r="H63" s="262">
        <f>500-100</f>
        <v>400</v>
      </c>
      <c r="I63" s="259"/>
      <c r="J63" s="12">
        <f t="shared" si="2"/>
        <v>400</v>
      </c>
    </row>
    <row r="64" spans="1:10" s="224" customFormat="1" ht="12" customHeight="1" hidden="1">
      <c r="A64" s="351"/>
      <c r="B64" s="223"/>
      <c r="C64" s="210"/>
      <c r="D64" s="188"/>
      <c r="E64" s="188">
        <v>5168</v>
      </c>
      <c r="F64" s="189" t="s">
        <v>169</v>
      </c>
      <c r="G64" s="9">
        <v>0</v>
      </c>
      <c r="H64" s="262">
        <f>1100+100</f>
        <v>1200</v>
      </c>
      <c r="I64" s="259"/>
      <c r="J64" s="12">
        <f t="shared" si="2"/>
        <v>1200</v>
      </c>
    </row>
    <row r="65" spans="1:10" s="224" customFormat="1" ht="12" customHeight="1" hidden="1">
      <c r="A65" s="351"/>
      <c r="B65" s="223"/>
      <c r="C65" s="210"/>
      <c r="D65" s="188"/>
      <c r="E65" s="188">
        <v>5169</v>
      </c>
      <c r="F65" s="189" t="s">
        <v>95</v>
      </c>
      <c r="G65" s="9">
        <v>11000</v>
      </c>
      <c r="H65" s="262">
        <f>11000-6700+781.337-1101-11</f>
        <v>3969.3369999999995</v>
      </c>
      <c r="I65" s="259"/>
      <c r="J65" s="12">
        <f t="shared" si="2"/>
        <v>3969.3369999999995</v>
      </c>
    </row>
    <row r="66" spans="1:10" s="224" customFormat="1" ht="12" customHeight="1" hidden="1">
      <c r="A66" s="351"/>
      <c r="B66" s="223"/>
      <c r="C66" s="210"/>
      <c r="D66" s="211"/>
      <c r="E66" s="211">
        <v>5175</v>
      </c>
      <c r="F66" s="189" t="s">
        <v>93</v>
      </c>
      <c r="G66" s="9">
        <v>10</v>
      </c>
      <c r="H66" s="262">
        <v>10</v>
      </c>
      <c r="I66" s="259"/>
      <c r="J66" s="12">
        <f t="shared" si="2"/>
        <v>10</v>
      </c>
    </row>
    <row r="67" spans="1:10" s="224" customFormat="1" ht="12" customHeight="1" hidden="1" thickBot="1">
      <c r="A67" s="351"/>
      <c r="B67" s="231"/>
      <c r="C67" s="214"/>
      <c r="D67" s="215"/>
      <c r="E67" s="215">
        <v>5361</v>
      </c>
      <c r="F67" s="216" t="s">
        <v>170</v>
      </c>
      <c r="G67" s="267">
        <v>0</v>
      </c>
      <c r="H67" s="266">
        <v>1</v>
      </c>
      <c r="I67" s="261"/>
      <c r="J67" s="12">
        <f t="shared" si="2"/>
        <v>1</v>
      </c>
    </row>
    <row r="68" spans="1:10" ht="12" customHeight="1" thickBot="1">
      <c r="A68" s="351"/>
      <c r="B68" s="232" t="s">
        <v>75</v>
      </c>
      <c r="C68" s="233" t="s">
        <v>3</v>
      </c>
      <c r="D68" s="234" t="s">
        <v>3</v>
      </c>
      <c r="E68" s="235" t="s">
        <v>3</v>
      </c>
      <c r="F68" s="236" t="s">
        <v>157</v>
      </c>
      <c r="G68" s="237">
        <f>G69</f>
        <v>0</v>
      </c>
      <c r="H68" s="237">
        <f>H69</f>
        <v>2.53824</v>
      </c>
      <c r="I68" s="237">
        <f>I69</f>
        <v>0</v>
      </c>
      <c r="J68" s="237">
        <f>J69</f>
        <v>2.53824</v>
      </c>
    </row>
    <row r="69" spans="1:10" ht="12" customHeight="1" hidden="1" thickBot="1">
      <c r="A69" s="351"/>
      <c r="B69" s="238" t="s">
        <v>75</v>
      </c>
      <c r="C69" s="239" t="s">
        <v>158</v>
      </c>
      <c r="D69" s="240" t="s">
        <v>3</v>
      </c>
      <c r="E69" s="240" t="s">
        <v>3</v>
      </c>
      <c r="F69" s="241" t="s">
        <v>159</v>
      </c>
      <c r="G69" s="242">
        <f>SUM(G70:G70)</f>
        <v>0</v>
      </c>
      <c r="H69" s="242">
        <f>SUM(H70:H70)</f>
        <v>2.53824</v>
      </c>
      <c r="I69" s="242">
        <f>SUM(I70:I70)</f>
        <v>0</v>
      </c>
      <c r="J69" s="242">
        <f>SUM(J70:J70)</f>
        <v>2.53824</v>
      </c>
    </row>
    <row r="70" spans="1:10" ht="12" customHeight="1" hidden="1">
      <c r="A70" s="351"/>
      <c r="B70" s="243"/>
      <c r="C70" s="244"/>
      <c r="D70" s="15">
        <v>2212</v>
      </c>
      <c r="E70" s="215">
        <v>5909</v>
      </c>
      <c r="F70" s="216" t="s">
        <v>160</v>
      </c>
      <c r="G70" s="150">
        <v>0</v>
      </c>
      <c r="H70" s="150">
        <f>2.47996+0.05828</f>
        <v>2.53824</v>
      </c>
      <c r="I70" s="150"/>
      <c r="J70" s="8">
        <f>H70+I70</f>
        <v>2.53824</v>
      </c>
    </row>
    <row r="71" spans="1:10" ht="12" customHeight="1" thickBot="1">
      <c r="A71" s="351"/>
      <c r="B71" s="245" t="s">
        <v>75</v>
      </c>
      <c r="C71" s="246" t="s">
        <v>3</v>
      </c>
      <c r="D71" s="247" t="s">
        <v>3</v>
      </c>
      <c r="E71" s="247" t="s">
        <v>3</v>
      </c>
      <c r="F71" s="248" t="s">
        <v>161</v>
      </c>
      <c r="G71" s="249">
        <f>G72+G74+G76</f>
        <v>0</v>
      </c>
      <c r="H71" s="249">
        <f>H72+H74+H76</f>
        <v>0.0323</v>
      </c>
      <c r="I71" s="249">
        <f>I72+I74+I76</f>
        <v>0</v>
      </c>
      <c r="J71" s="250">
        <f>J72+J74+J76</f>
        <v>0.0323</v>
      </c>
    </row>
    <row r="72" spans="1:10" ht="12" customHeight="1" hidden="1">
      <c r="A72" s="351"/>
      <c r="B72" s="218" t="s">
        <v>79</v>
      </c>
      <c r="C72" s="251" t="s">
        <v>162</v>
      </c>
      <c r="D72" s="252">
        <v>6402</v>
      </c>
      <c r="E72" s="252" t="s">
        <v>3</v>
      </c>
      <c r="F72" s="253" t="s">
        <v>163</v>
      </c>
      <c r="G72" s="228">
        <f>SUM(G73)</f>
        <v>0</v>
      </c>
      <c r="H72" s="184">
        <f>SUM(H73)</f>
        <v>0.0003</v>
      </c>
      <c r="I72" s="228">
        <f>SUM(I73)</f>
        <v>0</v>
      </c>
      <c r="J72" s="196">
        <f>SUM(J73:J73)</f>
        <v>0.0003</v>
      </c>
    </row>
    <row r="73" spans="1:10" ht="12" customHeight="1" hidden="1" thickBot="1">
      <c r="A73" s="351"/>
      <c r="B73" s="79"/>
      <c r="C73" s="80"/>
      <c r="D73" s="77"/>
      <c r="E73" s="77">
        <v>5366</v>
      </c>
      <c r="F73" s="254" t="s">
        <v>164</v>
      </c>
      <c r="G73" s="7">
        <v>0</v>
      </c>
      <c r="H73" s="255">
        <v>0.0003</v>
      </c>
      <c r="I73" s="7"/>
      <c r="J73" s="52">
        <f>H73+I73</f>
        <v>0.0003</v>
      </c>
    </row>
    <row r="74" spans="1:10" ht="12" customHeight="1" hidden="1">
      <c r="A74" s="351"/>
      <c r="B74" s="218" t="s">
        <v>79</v>
      </c>
      <c r="C74" s="251" t="s">
        <v>165</v>
      </c>
      <c r="D74" s="252">
        <v>6402</v>
      </c>
      <c r="E74" s="252" t="s">
        <v>3</v>
      </c>
      <c r="F74" s="253" t="s">
        <v>166</v>
      </c>
      <c r="G74" s="228">
        <f>SUM(G75)</f>
        <v>0</v>
      </c>
      <c r="H74" s="184">
        <f>SUM(H75)</f>
        <v>0.03</v>
      </c>
      <c r="I74" s="228">
        <f>SUM(I75)</f>
        <v>0</v>
      </c>
      <c r="J74" s="182">
        <f>SUM(J75:J75)</f>
        <v>0.03</v>
      </c>
    </row>
    <row r="75" spans="1:10" ht="12" customHeight="1" hidden="1" thickBot="1">
      <c r="A75" s="351"/>
      <c r="B75" s="79"/>
      <c r="C75" s="80"/>
      <c r="D75" s="77"/>
      <c r="E75" s="77">
        <v>5366</v>
      </c>
      <c r="F75" s="254" t="s">
        <v>164</v>
      </c>
      <c r="G75" s="7">
        <v>0</v>
      </c>
      <c r="H75" s="255">
        <v>0.03</v>
      </c>
      <c r="I75" s="7"/>
      <c r="J75" s="8">
        <f>H75+I75</f>
        <v>0.03</v>
      </c>
    </row>
    <row r="76" spans="1:10" ht="12" customHeight="1" hidden="1">
      <c r="A76" s="351"/>
      <c r="B76" s="218" t="s">
        <v>79</v>
      </c>
      <c r="C76" s="251" t="s">
        <v>167</v>
      </c>
      <c r="D76" s="252">
        <v>6402</v>
      </c>
      <c r="E76" s="252" t="s">
        <v>3</v>
      </c>
      <c r="F76" s="253" t="s">
        <v>168</v>
      </c>
      <c r="G76" s="228">
        <f>SUM(G77)</f>
        <v>0</v>
      </c>
      <c r="H76" s="184">
        <f>SUM(H77)</f>
        <v>0.002</v>
      </c>
      <c r="I76" s="228">
        <f>SUM(I77)</f>
        <v>0</v>
      </c>
      <c r="J76" s="256">
        <f>SUM(J77:J77)</f>
        <v>0.002</v>
      </c>
    </row>
    <row r="77" spans="1:10" ht="12" customHeight="1" hidden="1">
      <c r="A77" s="352"/>
      <c r="B77" s="79"/>
      <c r="C77" s="80"/>
      <c r="D77" s="77"/>
      <c r="E77" s="77">
        <v>5366</v>
      </c>
      <c r="F77" s="254" t="s">
        <v>164</v>
      </c>
      <c r="G77" s="7">
        <v>0</v>
      </c>
      <c r="H77" s="255">
        <v>0.002</v>
      </c>
      <c r="I77" s="7"/>
      <c r="J77" s="8">
        <f>H77+I77</f>
        <v>0.002</v>
      </c>
    </row>
    <row r="78" spans="1:6" ht="12" customHeight="1">
      <c r="A78" s="268"/>
      <c r="F78" s="268"/>
    </row>
  </sheetData>
  <sheetProtection/>
  <mergeCells count="12"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7:A77"/>
  </mergeCells>
  <printOptions horizontalCentered="1"/>
  <pageMargins left="0.31496062992125984" right="0.31496062992125984" top="0.984251968503937" bottom="0.3937007874015748" header="0.1968503937007874" footer="0"/>
  <pageSetup fitToHeight="1" fitToWidth="1" horizontalDpi="600" verticalDpi="600" orientation="portrait" paperSize="9" scale="92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2014-04-16T10:14:48Z</cp:lastPrinted>
  <dcterms:created xsi:type="dcterms:W3CDTF">2006-09-25T08:49:57Z</dcterms:created>
  <dcterms:modified xsi:type="dcterms:W3CDTF">2014-07-15T09:37:02Z</dcterms:modified>
  <cp:category/>
  <cp:version/>
  <cp:contentType/>
  <cp:contentStatus/>
</cp:coreProperties>
</file>