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3"/>
  </bookViews>
  <sheets>
    <sheet name="Bilance P+V" sheetId="1" r:id="rId1"/>
    <sheet name="příjmy OD" sheetId="2" r:id="rId2"/>
    <sheet name="91403" sheetId="3" r:id="rId3"/>
    <sheet name="92306" sheetId="4" r:id="rId4"/>
  </sheets>
  <definedNames>
    <definedName name="_xlnm.Print_Titles" localSheetId="3">'92306'!$5:$6</definedName>
  </definedNames>
  <calcPr fullCalcOnLoad="1"/>
</workbook>
</file>

<file path=xl/sharedStrings.xml><?xml version="1.0" encoding="utf-8"?>
<sst xmlns="http://schemas.openxmlformats.org/spreadsheetml/2006/main" count="851" uniqueCount="321">
  <si>
    <t>Úprava</t>
  </si>
  <si>
    <t>Pol.</t>
  </si>
  <si>
    <t>x</t>
  </si>
  <si>
    <t>uk.</t>
  </si>
  <si>
    <t>SU</t>
  </si>
  <si>
    <t>č.a.</t>
  </si>
  <si>
    <t>§</t>
  </si>
  <si>
    <t>pol.</t>
  </si>
  <si>
    <t>změna</t>
  </si>
  <si>
    <t>06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</si>
  <si>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</si>
  <si>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</si>
  <si>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</si>
  <si>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</si>
  <si>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</si>
  <si>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</si>
  <si>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</si>
  <si>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</si>
  <si>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</si>
  <si>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</si>
  <si>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</si>
  <si>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</si>
  <si>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</si>
  <si>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</si>
  <si>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</si>
  <si>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</si>
  <si>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</si>
  <si>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</si>
  <si>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</si>
  <si>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</si>
  <si>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</si>
  <si>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výdajů</t>
  </si>
  <si>
    <t>nákup ostatních služeb</t>
  </si>
  <si>
    <t>pohoštění</t>
  </si>
  <si>
    <t>nákup materiálu</t>
  </si>
  <si>
    <t>investiční transfery zřízeným příspěvkovým organizacím</t>
  </si>
  <si>
    <t>tis.Kč</t>
  </si>
  <si>
    <t>ÚZ</t>
  </si>
  <si>
    <t>S P O L U F I N A N C O V Á N Í   E U</t>
  </si>
  <si>
    <t>běžné a kapitálové výdaje resortu celkem</t>
  </si>
  <si>
    <t>ROP</t>
  </si>
  <si>
    <t>služby peněžních ústavů</t>
  </si>
  <si>
    <t>0650420000</t>
  </si>
  <si>
    <t>ROP - III/28724 Malá Skála - Frýdštejn</t>
  </si>
  <si>
    <t>38185501</t>
  </si>
  <si>
    <t>38585505</t>
  </si>
  <si>
    <t>00000000</t>
  </si>
  <si>
    <t>vypořádání minulých let mezi RRRS a krajem</t>
  </si>
  <si>
    <t>0650440000</t>
  </si>
  <si>
    <t>0650450000</t>
  </si>
  <si>
    <t>ROP - III/2921, 2922 vč. 2 mostů, Pelechov - Záhoří - Semily</t>
  </si>
  <si>
    <t>0650470000</t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</si>
  <si>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</si>
  <si>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</si>
  <si>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</si>
  <si>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</si>
  <si>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</si>
  <si>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</si>
  <si>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</si>
  <si>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</si>
  <si>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0659000000</t>
  </si>
  <si>
    <t>Vratky úroků RRRS z předfinancování 3. výzvy ROP</t>
  </si>
  <si>
    <t>ostatní neinvestiční výdaje jinde nezařazené</t>
  </si>
  <si>
    <t>OP PS pro cíl EÚS</t>
  </si>
  <si>
    <t>41117883</t>
  </si>
  <si>
    <t>0650361601</t>
  </si>
  <si>
    <t>41100000</t>
  </si>
  <si>
    <t>41117007</t>
  </si>
  <si>
    <t>cestovné</t>
  </si>
  <si>
    <t>0650570000</t>
  </si>
  <si>
    <t>úhrady sankcí jiným rozpočtům</t>
  </si>
  <si>
    <t>ROP - přeložka komunikace II/592 Chrastava - II.etapa</t>
  </si>
  <si>
    <t>0650441601</t>
  </si>
  <si>
    <r>
      <t>ROP - III/2784 Liberec, přestavba křižovatky Č. mládeže - 2. etapa</t>
    </r>
  </si>
  <si>
    <t>0650580000</t>
  </si>
  <si>
    <t>ROP IV. výzva - silnice III/27017 Krompach - státní hranice</t>
  </si>
  <si>
    <t>Cíl 3 - III/27014 Krompach - Jonsdorf, I.etapa</t>
  </si>
  <si>
    <t>92306 - Spolufinancování EU</t>
  </si>
  <si>
    <t>Bilance příjmů</t>
  </si>
  <si>
    <t>Ukazatel  (tis.Kč)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</si>
  <si>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</si>
  <si>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</si>
  <si>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</si>
  <si>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</si>
  <si>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</si>
  <si>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</si>
  <si>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</si>
  <si>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</si>
  <si>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</si>
  <si>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</si>
  <si>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</si>
  <si>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</si>
  <si>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</si>
  <si>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</si>
  <si>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resortní úč.neinv.dot.</t>
  </si>
  <si>
    <t xml:space="preserve">   neinv. dotace od obcí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</si>
  <si>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</si>
  <si>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</si>
  <si>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</si>
  <si>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</si>
  <si>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>P ř í j m y   celkem</t>
  </si>
  <si>
    <t>1-4xxx</t>
  </si>
  <si>
    <t>C/ F i n a n c o v á n í</t>
  </si>
  <si>
    <t>8xxx</t>
  </si>
  <si>
    <t>8115</t>
  </si>
  <si>
    <t>4. úvěr</t>
  </si>
  <si>
    <t>81xx</t>
  </si>
  <si>
    <t>5. uhrazené splátky krátkod.půjč.</t>
  </si>
  <si>
    <t xml:space="preserve">Z d r o j e  L K   c e l k e m </t>
  </si>
  <si>
    <t>Přijaté transfery (dotace a příspěvky) a zdroje (financování)</t>
  </si>
  <si>
    <t>ORJ</t>
  </si>
  <si>
    <t>2306</t>
  </si>
  <si>
    <t>Rozpis výdajů kapitoly 923 - odbor dopravy</t>
  </si>
  <si>
    <t>správce rozpočtových výdajů = odbor dopravy</t>
  </si>
  <si>
    <t>41500000</t>
  </si>
  <si>
    <t>příjmy celkem</t>
  </si>
  <si>
    <t>A1) vlastní příjmy - daňové příjmy</t>
  </si>
  <si>
    <t>DU</t>
  </si>
  <si>
    <t>A2) vlastní příjmy - nedaňové příjmy</t>
  </si>
  <si>
    <t>0006</t>
  </si>
  <si>
    <t>správní poplatky</t>
  </si>
  <si>
    <t>věcná břemena</t>
  </si>
  <si>
    <t>přijaté nekapitálové příspěvky a náhrady</t>
  </si>
  <si>
    <t>vratky z autobusové dopravní obslužnosti</t>
  </si>
  <si>
    <t>vratky z drážní dopravní obslužnosti</t>
  </si>
  <si>
    <t>A3) vlastní příjmy - kapitálové příjmy</t>
  </si>
  <si>
    <t>41xx</t>
  </si>
  <si>
    <t>B1) Dotace a příspěvky - neinvestiční</t>
  </si>
  <si>
    <t>ostatní neinvestiční přijaté transfery ze státního rozpočtu</t>
  </si>
  <si>
    <t>neinvestiční transfery přijaté od obcí</t>
  </si>
  <si>
    <t>neinvestiční přijaté transfery od regionálních rad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</si>
  <si>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</si>
  <si>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</si>
  <si>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</si>
  <si>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</si>
  <si>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</si>
  <si>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 xml:space="preserve">investiční dotace od obcí </t>
  </si>
  <si>
    <t xml:space="preserve">   neinv. dotace ze zahraničí</t>
  </si>
  <si>
    <t>415x</t>
  </si>
  <si>
    <t xml:space="preserve">    investiční dotace ze zahraničí</t>
  </si>
  <si>
    <t>ZDROJOVÁ  A VÝDAJOVÁ ČÁST ROZPOČTU LK 2014</t>
  </si>
  <si>
    <t>SR 2014</t>
  </si>
  <si>
    <t>UR I 2014</t>
  </si>
  <si>
    <t>UR II 2014</t>
  </si>
  <si>
    <t>1. Zapojení fondů z r. 2013</t>
  </si>
  <si>
    <t>2. Zapojení  zvl.účtů z r. 2013</t>
  </si>
  <si>
    <t>3. Zapojení výsl. hosp.2013</t>
  </si>
  <si>
    <t>Kap.917-transfery</t>
  </si>
  <si>
    <t>Kap.926-dotační fond</t>
  </si>
  <si>
    <t>0650030000</t>
  </si>
  <si>
    <t xml:space="preserve">ROP - III/592 Chrastava-přeložka z centra </t>
  </si>
  <si>
    <t>budovy, haly a stavby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</si>
  <si>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</si>
  <si>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</si>
  <si>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</si>
  <si>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</si>
  <si>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</si>
  <si>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</si>
  <si>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</si>
  <si>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</si>
  <si>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</si>
  <si>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</si>
  <si>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</si>
  <si>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</si>
  <si>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</si>
  <si>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</si>
  <si>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</si>
  <si>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</si>
  <si>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</si>
  <si>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</si>
  <si>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</si>
  <si>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</si>
  <si>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</si>
  <si>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</si>
  <si>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</si>
  <si>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</si>
  <si>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</si>
  <si>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</si>
  <si>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IROP (2014 - 2020) - rekonstrukce silnic II. a III. třídy - PD</t>
  </si>
  <si>
    <t>0650731601</t>
  </si>
  <si>
    <t>OP ŽP - III/28315 Turnov - zajištění stability komunikace</t>
  </si>
  <si>
    <t>53100000</t>
  </si>
  <si>
    <t>53190877</t>
  </si>
  <si>
    <t>jiné investiční transfery zřízeným příspěvkovým organizacím</t>
  </si>
  <si>
    <t>53590877</t>
  </si>
  <si>
    <t>0650740000</t>
  </si>
  <si>
    <t>OP EU - III/2719 Hrádek n. N. - Oldřichov na Hranicích - PD</t>
  </si>
  <si>
    <t>0650750000</t>
  </si>
  <si>
    <t>OP EU - III/27110 Oldřichov na Hranicích - PD</t>
  </si>
  <si>
    <t>0650760000</t>
  </si>
  <si>
    <t>OP EU - II/273 úsek hranice kraje - Okna - PD</t>
  </si>
  <si>
    <t>0650770000</t>
  </si>
  <si>
    <t>OP EU - II/263 Heřmanice - PD</t>
  </si>
  <si>
    <t>0650780000</t>
  </si>
  <si>
    <t>OP EU - II/282 Loktuše - Loučky - PD</t>
  </si>
  <si>
    <t>0650790000</t>
  </si>
  <si>
    <t>OP EU - II/286 Dolní Mísečky - PD</t>
  </si>
  <si>
    <t>0650800000</t>
  </si>
  <si>
    <t>OP EU - II/288 Podbozkov - Cimbál - PD</t>
  </si>
  <si>
    <t>0650810000</t>
  </si>
  <si>
    <t>OP EU - III/29011 Ludvíkov - nové Město p. Smrkem - PD</t>
  </si>
  <si>
    <t>0650820000</t>
  </si>
  <si>
    <t>OP EU - III/29013 a III/29015 Raspenava - Hajniště - PD</t>
  </si>
  <si>
    <t>0650830000</t>
  </si>
  <si>
    <t>OP EU - III/03520 Dlouhý Most - Javorník - PD</t>
  </si>
  <si>
    <t>0650840000</t>
  </si>
  <si>
    <t>OP EU - II/270 Doksy - Mimoň - PD</t>
  </si>
  <si>
    <t>0650850000</t>
  </si>
  <si>
    <t>OP EU - III/26318 od I/13 - Polevsko - PD</t>
  </si>
  <si>
    <t>0650860000</t>
  </si>
  <si>
    <t>OP EU - III/26317 Prysk - křižovatka s III/26318 - PD</t>
  </si>
  <si>
    <t>0650870000</t>
  </si>
  <si>
    <t>OP EU - III/27019, úsek od křiž. s I/13 po křiž. s III/27014 - PD</t>
  </si>
  <si>
    <t>0650880000</t>
  </si>
  <si>
    <t>OP EU - III/27019, úsek od křiž. s III/27014 po křiž. s II/270 - PD</t>
  </si>
  <si>
    <t>0650890000</t>
  </si>
  <si>
    <t>OP EU - II/270 úsek od mostu 270-014 po křiž. s III/27019 - PD</t>
  </si>
  <si>
    <t>0650900000</t>
  </si>
  <si>
    <t>OP EU - II/270 úsek od úrov. přejezdu po křiž. s I/13 - PD</t>
  </si>
  <si>
    <t>0650910000</t>
  </si>
  <si>
    <t>OP EU - II/270 úsek od křiž. s III/27019 po úrov. přejezd - PD</t>
  </si>
  <si>
    <t>0650920000</t>
  </si>
  <si>
    <t>OP EU - III/27015 Jablonné v Podještědí - PD</t>
  </si>
  <si>
    <t>0650930000</t>
  </si>
  <si>
    <t>OP EU - III/28721 Malá Skála - Sněhov - PD</t>
  </si>
  <si>
    <t>0650940000</t>
  </si>
  <si>
    <t>OP EU - III/28115 Troskovice (Krčák, Vidlák) - PD</t>
  </si>
  <si>
    <t>0650950000</t>
  </si>
  <si>
    <t>OP EU - III/28116 Borek - Troskovice - PD</t>
  </si>
  <si>
    <t>0650960000</t>
  </si>
  <si>
    <t>OP EU - III/28115 hranice LB kraje - Troskovice - PD</t>
  </si>
  <si>
    <t>0650970000</t>
  </si>
  <si>
    <t>OP EU - III/2892 Semily - Bítouchov - PD</t>
  </si>
  <si>
    <t>0650980000</t>
  </si>
  <si>
    <t>OP EU - III/2923 Chuchelna - PD</t>
  </si>
  <si>
    <t>0650990000</t>
  </si>
  <si>
    <t>OP EU - III/29022 Josefův Důl - PD</t>
  </si>
  <si>
    <t>0651000000</t>
  </si>
  <si>
    <t>OP EU - III/29022 Bedřichov - Hrabětice - PD</t>
  </si>
  <si>
    <t>0651010000</t>
  </si>
  <si>
    <t>OP EU - III/29022 Hrabětice - Josefův Důl - PD</t>
  </si>
  <si>
    <t>0651020000</t>
  </si>
  <si>
    <t>OP EU - III/28043 Lomnice nad Popelkou - Rváčov - Bítouchov - PD</t>
  </si>
  <si>
    <t>0651030000</t>
  </si>
  <si>
    <t>OP EU - III/28611 Ploužnice – Žďár u Kumburku - PD</t>
  </si>
  <si>
    <t>0650710000</t>
  </si>
  <si>
    <t>Cíl 3 – ČR-PL (2014 – 2020) - rekonstrukce silnic II. a III. třídy</t>
  </si>
  <si>
    <t>Cíl 3 – Od zámku Frýdlant k zámku Czocha – PD</t>
  </si>
  <si>
    <t>0651050000</t>
  </si>
  <si>
    <t>OP EU - III/28743, III/28744 a III/28745 Zásada - Držkov - PD</t>
  </si>
  <si>
    <t>0651060000</t>
  </si>
  <si>
    <t>OP EU - III/25935 hranice kraje LB - hranice kraje SČ - PD</t>
  </si>
  <si>
    <t>0651070000</t>
  </si>
  <si>
    <t>OP EU - Projektový manažer (supervize) při přípravě PD - Západ</t>
  </si>
  <si>
    <t>0651080000</t>
  </si>
  <si>
    <t>OP EU - Projektový manažer (supervize) při přípravě PD - Východ</t>
  </si>
  <si>
    <r>
      <t>Cíl 3 - III/27014 Krompach - Jonsdorf, I.etapa</t>
    </r>
  </si>
  <si>
    <t>Příjmy a finanční zdroje odboru dopravy 2014</t>
  </si>
  <si>
    <t>P Ř Í J M Y   A  T R A N S F E R Y   2 0 1 4</t>
  </si>
  <si>
    <t>příjmy z licencí pro kamionovou dopravu</t>
  </si>
  <si>
    <t>sankční platby přijaté od státu, obcí a krajů</t>
  </si>
  <si>
    <t>sankční platby přijaté od jiných subjektů</t>
  </si>
  <si>
    <t>1306</t>
  </si>
  <si>
    <t>0689981601</t>
  </si>
  <si>
    <t>KSS LK - realizace příkazní smlouvy Silnice LK a.s. na období 05-12/2013</t>
  </si>
  <si>
    <t>ostatní přijaté vratky transferů</t>
  </si>
  <si>
    <t>splátky půjčených prostředků od příspěvkových organizací</t>
  </si>
  <si>
    <t>prodej pozemků</t>
  </si>
  <si>
    <t>prodej nemovitostí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</si>
  <si>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</si>
  <si>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</si>
  <si>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</si>
  <si>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</si>
  <si>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</si>
  <si>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38585005</t>
  </si>
  <si>
    <t>0650544007</t>
  </si>
  <si>
    <t>Cíl 3 - LUBAHN</t>
  </si>
  <si>
    <t>0651090000</t>
  </si>
  <si>
    <t>OP EU - zpracování projektových žádostí ROP 6</t>
  </si>
  <si>
    <t>neinvestiční převody z Národního fondu</t>
  </si>
  <si>
    <t>údržba silnic II. a III. tříd - úklid komunikací po povodni</t>
  </si>
  <si>
    <t>0682290000</t>
  </si>
  <si>
    <t>oprava propustku v Jílovém u Držkova</t>
  </si>
  <si>
    <t>0682300000</t>
  </si>
  <si>
    <t>III/2931 Nedaříž – havárie propustku</t>
  </si>
  <si>
    <t>0682310000</t>
  </si>
  <si>
    <t>0651041601</t>
  </si>
  <si>
    <t>110100000</t>
  </si>
  <si>
    <t>náklady řízení</t>
  </si>
  <si>
    <t>příjmy za zkoušky z odborné způsobilosti - řidičské oprávnění</t>
  </si>
  <si>
    <t>sankční platby přijaté od státu, obcí a krajů - ostatní</t>
  </si>
  <si>
    <t>Ekonomický odbor</t>
  </si>
  <si>
    <t>914 03 - Působnosti</t>
  </si>
  <si>
    <t>tis. Kč</t>
  </si>
  <si>
    <t>P Ů S O B N O S T I</t>
  </si>
  <si>
    <t>Běžné (neinvestiční) výdaje resortu celkem</t>
  </si>
  <si>
    <t>Finanční operace a platby</t>
  </si>
  <si>
    <t>RU</t>
  </si>
  <si>
    <t>030100</t>
  </si>
  <si>
    <t>0000</t>
  </si>
  <si>
    <t xml:space="preserve">kontrola a přezkum hospodaření kraje </t>
  </si>
  <si>
    <t>konzultační, poradenské a právní služby</t>
  </si>
  <si>
    <t>nákup služeb</t>
  </si>
  <si>
    <t>030101</t>
  </si>
  <si>
    <t>rating kraje - Moodys Europe</t>
  </si>
  <si>
    <t>030102</t>
  </si>
  <si>
    <t>účetní,daňové a ekonomické poradenství</t>
  </si>
  <si>
    <t>030200</t>
  </si>
  <si>
    <t>platby daní a finanční operace</t>
  </si>
  <si>
    <t>platby daní a poplatků</t>
  </si>
  <si>
    <t>030300</t>
  </si>
  <si>
    <t>krajské porady,semináře a školení</t>
  </si>
  <si>
    <t>nájemné</t>
  </si>
  <si>
    <t>030600</t>
  </si>
  <si>
    <t>činnost regionální správy</t>
  </si>
  <si>
    <t>49595029</t>
  </si>
  <si>
    <t>ostatní neinvestiční výdaje jinde nazařazené</t>
  </si>
  <si>
    <t>20.změna-RO č. 215/14</t>
  </si>
  <si>
    <t>ZR-RO č. 215/14</t>
  </si>
  <si>
    <t>Změna rozpočtu - rozpočtové opatření č. 215/14</t>
  </si>
  <si>
    <t>15.změna-RO č. 215/14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</si>
</sst>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  <numFmt numFmtId="179" formatCode="#,##0.0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57">
    <xf numFmtId="0" fontId="0" fillId="0" borderId="0" xfId="0" applyAlignment="1">
      <alignment/>
    </xf>
    <xf numFmtId="4" fontId="25" fillId="0" borderId="10" xfId="0" applyNumberFormat="1" applyFont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right" vertical="center" wrapText="1"/>
    </xf>
    <xf numFmtId="4" fontId="25" fillId="0" borderId="21" xfId="0" applyNumberFormat="1" applyFont="1" applyBorder="1" applyAlignment="1">
      <alignment horizontal="right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0" fontId="31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49" fontId="32" fillId="0" borderId="0" xfId="51" applyNumberFormat="1" applyFont="1" applyBorder="1" applyAlignment="1">
      <alignment vertical="center" textRotation="90"/>
      <protection/>
    </xf>
    <xf numFmtId="0" fontId="5" fillId="0" borderId="0" xfId="54" applyFont="1" applyBorder="1" applyAlignment="1">
      <alignment vertical="center"/>
      <protection/>
    </xf>
    <xf numFmtId="0" fontId="4" fillId="0" borderId="23" xfId="0" applyFont="1" applyBorder="1" applyAlignment="1">
      <alignment horizontal="center" vertical="center"/>
    </xf>
    <xf numFmtId="0" fontId="35" fillId="0" borderId="24" xfId="49" applyFont="1" applyFill="1" applyBorder="1" applyAlignment="1">
      <alignment vertical="center"/>
      <protection/>
    </xf>
    <xf numFmtId="0" fontId="34" fillId="0" borderId="14" xfId="49" applyFont="1" applyBorder="1" applyAlignment="1">
      <alignment vertical="center"/>
      <protection/>
    </xf>
    <xf numFmtId="0" fontId="35" fillId="0" borderId="25" xfId="49" applyFont="1" applyFill="1" applyBorder="1" applyAlignment="1">
      <alignment vertical="center"/>
      <protection/>
    </xf>
    <xf numFmtId="0" fontId="29" fillId="0" borderId="17" xfId="49" applyFont="1" applyFill="1" applyBorder="1" applyAlignment="1">
      <alignment vertical="center" wrapText="1"/>
      <protection/>
    </xf>
    <xf numFmtId="0" fontId="29" fillId="0" borderId="26" xfId="49" applyFont="1" applyFill="1" applyBorder="1" applyAlignment="1">
      <alignment vertical="center" wrapText="1"/>
      <protection/>
    </xf>
    <xf numFmtId="0" fontId="29" fillId="0" borderId="27" xfId="49" applyFont="1" applyFill="1" applyBorder="1" applyAlignment="1">
      <alignment vertical="center" wrapText="1"/>
      <protection/>
    </xf>
    <xf numFmtId="0" fontId="35" fillId="0" borderId="17" xfId="49" applyFont="1" applyFill="1" applyBorder="1" applyAlignment="1">
      <alignment vertical="center"/>
      <protection/>
    </xf>
    <xf numFmtId="0" fontId="35" fillId="0" borderId="25" xfId="49" applyFont="1" applyBorder="1" applyAlignment="1">
      <alignment vertical="center" wrapText="1"/>
      <protection/>
    </xf>
    <xf numFmtId="0" fontId="39" fillId="0" borderId="0" xfId="0" applyFont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horizontal="right" vertical="center" wrapText="1"/>
    </xf>
    <xf numFmtId="4" fontId="24" fillId="0" borderId="32" xfId="0" applyNumberFormat="1" applyFont="1" applyBorder="1" applyAlignment="1">
      <alignment horizontal="right" vertical="center" wrapText="1"/>
    </xf>
    <xf numFmtId="4" fontId="24" fillId="0" borderId="25" xfId="0" applyNumberFormat="1" applyFont="1" applyBorder="1" applyAlignment="1">
      <alignment horizontal="right" vertical="center" wrapText="1"/>
    </xf>
    <xf numFmtId="0" fontId="25" fillId="0" borderId="33" xfId="0" applyFont="1" applyBorder="1" applyAlignment="1">
      <alignment vertical="center" wrapText="1"/>
    </xf>
    <xf numFmtId="0" fontId="25" fillId="0" borderId="34" xfId="0" applyFont="1" applyBorder="1" applyAlignment="1">
      <alignment horizontal="right" vertical="center" wrapText="1"/>
    </xf>
    <xf numFmtId="4" fontId="25" fillId="0" borderId="35" xfId="0" applyNumberFormat="1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4" fillId="0" borderId="33" xfId="0" applyFont="1" applyBorder="1" applyAlignment="1">
      <alignment vertical="center" wrapText="1"/>
    </xf>
    <xf numFmtId="4" fontId="24" fillId="0" borderId="33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27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vertical="center" wrapText="1"/>
    </xf>
    <xf numFmtId="4" fontId="25" fillId="0" borderId="33" xfId="0" applyNumberFormat="1" applyFont="1" applyBorder="1" applyAlignment="1">
      <alignment horizontal="right" vertical="center" wrapText="1"/>
    </xf>
    <xf numFmtId="0" fontId="24" fillId="0" borderId="34" xfId="0" applyFont="1" applyBorder="1" applyAlignment="1">
      <alignment horizontal="right" vertical="center" wrapText="1"/>
    </xf>
    <xf numFmtId="4" fontId="24" fillId="0" borderId="36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horizontal="right" vertical="center" wrapText="1"/>
    </xf>
    <xf numFmtId="4" fontId="24" fillId="0" borderId="28" xfId="0" applyNumberFormat="1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/>
    </xf>
    <xf numFmtId="0" fontId="29" fillId="0" borderId="37" xfId="49" applyFont="1" applyFill="1" applyBorder="1" applyAlignment="1">
      <alignment vertical="center"/>
      <protection/>
    </xf>
    <xf numFmtId="0" fontId="29" fillId="0" borderId="38" xfId="49" applyFont="1" applyFill="1" applyBorder="1" applyAlignment="1">
      <alignment vertical="center"/>
      <protection/>
    </xf>
    <xf numFmtId="49" fontId="6" fillId="0" borderId="39" xfId="51" applyNumberFormat="1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6" fillId="0" borderId="40" xfId="51" applyFont="1" applyFill="1" applyBorder="1" applyAlignment="1">
      <alignment horizontal="center" vertical="center" wrapText="1"/>
      <protection/>
    </xf>
    <xf numFmtId="49" fontId="6" fillId="0" borderId="41" xfId="51" applyNumberFormat="1" applyFont="1" applyFill="1" applyBorder="1" applyAlignment="1">
      <alignment horizontal="center" vertical="center" wrapText="1"/>
      <protection/>
    </xf>
    <xf numFmtId="49" fontId="6" fillId="0" borderId="42" xfId="51" applyNumberFormat="1" applyFont="1" applyFill="1" applyBorder="1" applyAlignment="1">
      <alignment horizontal="center" vertical="center" wrapText="1"/>
      <protection/>
    </xf>
    <xf numFmtId="0" fontId="6" fillId="0" borderId="39" xfId="51" applyFont="1" applyFill="1" applyBorder="1" applyAlignment="1">
      <alignment horizontal="center" vertical="center"/>
      <protection/>
    </xf>
    <xf numFmtId="0" fontId="6" fillId="0" borderId="39" xfId="51" applyFont="1" applyBorder="1" applyAlignment="1">
      <alignment horizontal="center" vertical="center"/>
      <protection/>
    </xf>
    <xf numFmtId="0" fontId="6" fillId="0" borderId="25" xfId="51" applyFont="1" applyBorder="1" applyAlignment="1">
      <alignment vertical="center"/>
      <protection/>
    </xf>
    <xf numFmtId="0" fontId="6" fillId="0" borderId="25" xfId="49" applyFont="1" applyFill="1" applyBorder="1" applyAlignment="1">
      <alignment vertical="center" wrapText="1"/>
      <protection/>
    </xf>
    <xf numFmtId="0" fontId="6" fillId="0" borderId="25" xfId="49" applyFont="1" applyFill="1" applyBorder="1" applyAlignment="1">
      <alignment vertical="center"/>
      <protection/>
    </xf>
    <xf numFmtId="0" fontId="29" fillId="0" borderId="37" xfId="49" applyFont="1" applyFill="1" applyBorder="1" applyAlignment="1">
      <alignment vertical="center" wrapText="1"/>
      <protection/>
    </xf>
    <xf numFmtId="4" fontId="24" fillId="0" borderId="10" xfId="0" applyNumberFormat="1" applyFont="1" applyBorder="1" applyAlignment="1">
      <alignment horizontal="right" vertical="center" wrapText="1"/>
    </xf>
    <xf numFmtId="171" fontId="3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175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3" xfId="52" applyNumberFormat="1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4" fontId="4" fillId="0" borderId="29" xfId="52" applyNumberFormat="1" applyFont="1" applyFill="1" applyBorder="1" applyAlignment="1">
      <alignment vertical="center"/>
      <protection/>
    </xf>
    <xf numFmtId="0" fontId="33" fillId="0" borderId="43" xfId="52" applyFont="1" applyBorder="1" applyAlignment="1">
      <alignment horizontal="center" vertical="center"/>
      <protection/>
    </xf>
    <xf numFmtId="49" fontId="33" fillId="0" borderId="12" xfId="52" applyNumberFormat="1" applyFont="1" applyBorder="1" applyAlignment="1">
      <alignment horizontal="center" vertical="center"/>
      <protection/>
    </xf>
    <xf numFmtId="0" fontId="33" fillId="0" borderId="12" xfId="52" applyFont="1" applyBorder="1" applyAlignment="1">
      <alignment horizontal="center" vertical="center"/>
      <protection/>
    </xf>
    <xf numFmtId="0" fontId="33" fillId="0" borderId="12" xfId="52" applyFont="1" applyBorder="1" applyAlignment="1">
      <alignment horizontal="center" vertical="center"/>
      <protection/>
    </xf>
    <xf numFmtId="49" fontId="33" fillId="0" borderId="13" xfId="52" applyNumberFormat="1" applyFont="1" applyBorder="1" applyAlignment="1">
      <alignment horizontal="center" vertical="center"/>
      <protection/>
    </xf>
    <xf numFmtId="4" fontId="33" fillId="0" borderId="28" xfId="52" applyNumberFormat="1" applyFont="1" applyFill="1" applyBorder="1" applyAlignment="1">
      <alignment vertical="center"/>
      <protection/>
    </xf>
    <xf numFmtId="4" fontId="33" fillId="0" borderId="29" xfId="52" applyNumberFormat="1" applyFont="1" applyFill="1" applyBorder="1" applyAlignment="1">
      <alignment vertical="center"/>
      <protection/>
    </xf>
    <xf numFmtId="0" fontId="6" fillId="0" borderId="44" xfId="52" applyFont="1" applyFill="1" applyBorder="1" applyAlignment="1">
      <alignment horizontal="center" vertical="center"/>
      <protection/>
    </xf>
    <xf numFmtId="49" fontId="6" fillId="0" borderId="39" xfId="52" applyNumberFormat="1" applyFont="1" applyFill="1" applyBorder="1" applyAlignment="1">
      <alignment horizontal="center" vertical="center"/>
      <protection/>
    </xf>
    <xf numFmtId="0" fontId="6" fillId="0" borderId="39" xfId="52" applyFont="1" applyBorder="1" applyAlignment="1">
      <alignment horizontal="center" vertical="center"/>
      <protection/>
    </xf>
    <xf numFmtId="0" fontId="6" fillId="0" borderId="39" xfId="52" applyFont="1" applyBorder="1" applyAlignment="1">
      <alignment horizontal="center" vertical="center"/>
      <protection/>
    </xf>
    <xf numFmtId="49" fontId="6" fillId="0" borderId="24" xfId="52" applyNumberFormat="1" applyFont="1" applyBorder="1" applyAlignment="1">
      <alignment horizontal="center" vertical="center"/>
      <protection/>
    </xf>
    <xf numFmtId="4" fontId="6" fillId="0" borderId="45" xfId="52" applyNumberFormat="1" applyFont="1" applyFill="1" applyBorder="1" applyAlignment="1">
      <alignment vertical="center"/>
      <protection/>
    </xf>
    <xf numFmtId="4" fontId="6" fillId="0" borderId="46" xfId="52" applyNumberFormat="1" applyFont="1" applyFill="1" applyBorder="1" applyAlignment="1">
      <alignment vertical="center"/>
      <protection/>
    </xf>
    <xf numFmtId="0" fontId="1" fillId="0" borderId="47" xfId="52" applyFont="1" applyFill="1" applyBorder="1" applyAlignment="1">
      <alignment horizontal="center" vertical="center"/>
      <protection/>
    </xf>
    <xf numFmtId="49" fontId="1" fillId="0" borderId="32" xfId="54" applyNumberFormat="1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0" fontId="29" fillId="0" borderId="32" xfId="49" applyFont="1" applyFill="1" applyBorder="1" applyAlignment="1">
      <alignment vertical="center" wrapText="1"/>
      <protection/>
    </xf>
    <xf numFmtId="4" fontId="1" fillId="0" borderId="31" xfId="52" applyNumberFormat="1" applyFont="1" applyFill="1" applyBorder="1" applyAlignment="1">
      <alignment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4" fontId="1" fillId="0" borderId="31" xfId="54" applyNumberFormat="1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center" vertical="center"/>
      <protection/>
    </xf>
    <xf numFmtId="0" fontId="6" fillId="0" borderId="39" xfId="52" applyFont="1" applyFill="1" applyBorder="1" applyAlignment="1">
      <alignment horizontal="center" vertical="center"/>
      <protection/>
    </xf>
    <xf numFmtId="49" fontId="6" fillId="0" borderId="24" xfId="52" applyNumberFormat="1" applyFont="1" applyFill="1" applyBorder="1" applyAlignment="1">
      <alignment horizontal="center" vertical="center"/>
      <protection/>
    </xf>
    <xf numFmtId="0" fontId="33" fillId="0" borderId="48" xfId="52" applyFont="1" applyFill="1" applyBorder="1" applyAlignment="1">
      <alignment horizontal="center" vertic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4" fontId="1" fillId="0" borderId="34" xfId="52" applyNumberFormat="1" applyFont="1" applyFill="1" applyBorder="1" applyAlignment="1">
      <alignment vertical="center"/>
      <protection/>
    </xf>
    <xf numFmtId="4" fontId="37" fillId="24" borderId="35" xfId="52" applyNumberFormat="1" applyFont="1" applyFill="1" applyBorder="1" applyAlignment="1">
      <alignment vertical="center"/>
      <protection/>
    </xf>
    <xf numFmtId="4" fontId="37" fillId="24" borderId="34" xfId="52" applyNumberFormat="1" applyFont="1" applyFill="1" applyBorder="1" applyAlignment="1">
      <alignment vertical="center"/>
      <protection/>
    </xf>
    <xf numFmtId="4" fontId="1" fillId="0" borderId="34" xfId="54" applyNumberFormat="1" applyFont="1" applyFill="1" applyBorder="1" applyAlignment="1">
      <alignment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49" fontId="1" fillId="0" borderId="35" xfId="52" applyNumberFormat="1" applyFont="1" applyFill="1" applyBorder="1" applyAlignment="1">
      <alignment horizontal="center" vertical="center"/>
      <protection/>
    </xf>
    <xf numFmtId="0" fontId="1" fillId="0" borderId="42" xfId="52" applyFont="1" applyFill="1" applyBorder="1" applyAlignment="1">
      <alignment horizontal="center" vertical="center"/>
      <protection/>
    </xf>
    <xf numFmtId="49" fontId="1" fillId="0" borderId="41" xfId="52" applyNumberFormat="1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49" fontId="1" fillId="0" borderId="37" xfId="52" applyNumberFormat="1" applyFont="1" applyFill="1" applyBorder="1" applyAlignment="1">
      <alignment horizontal="center" vertical="center"/>
      <protection/>
    </xf>
    <xf numFmtId="4" fontId="1" fillId="0" borderId="50" xfId="52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4" fontId="37" fillId="0" borderId="33" xfId="52" applyNumberFormat="1" applyFont="1" applyFill="1" applyBorder="1" applyAlignment="1">
      <alignment vertical="center"/>
      <protection/>
    </xf>
    <xf numFmtId="4" fontId="37" fillId="0" borderId="34" xfId="52" applyNumberFormat="1" applyFont="1" applyFill="1" applyBorder="1" applyAlignment="1">
      <alignment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49" fontId="1" fillId="0" borderId="35" xfId="52" applyNumberFormat="1" applyFont="1" applyFill="1" applyBorder="1" applyAlignment="1">
      <alignment horizontal="center" vertical="center"/>
      <protection/>
    </xf>
    <xf numFmtId="4" fontId="37" fillId="0" borderId="34" xfId="53" applyNumberFormat="1" applyFont="1" applyFill="1" applyBorder="1" applyAlignment="1">
      <alignment vertical="center"/>
      <protection/>
    </xf>
    <xf numFmtId="0" fontId="1" fillId="0" borderId="52" xfId="52" applyFont="1" applyFill="1" applyBorder="1" applyAlignment="1">
      <alignment horizontal="center" vertical="center"/>
      <protection/>
    </xf>
    <xf numFmtId="49" fontId="6" fillId="0" borderId="53" xfId="52" applyNumberFormat="1" applyFont="1" applyFill="1" applyBorder="1" applyAlignment="1">
      <alignment horizontal="center" vertical="center"/>
      <protection/>
    </xf>
    <xf numFmtId="0" fontId="1" fillId="0" borderId="53" xfId="52" applyFont="1" applyFill="1" applyBorder="1" applyAlignment="1">
      <alignment horizontal="center" vertical="center"/>
      <protection/>
    </xf>
    <xf numFmtId="0" fontId="1" fillId="0" borderId="53" xfId="52" applyFont="1" applyFill="1" applyBorder="1" applyAlignment="1">
      <alignment horizontal="center" vertical="center"/>
      <protection/>
    </xf>
    <xf numFmtId="49" fontId="1" fillId="0" borderId="54" xfId="52" applyNumberFormat="1" applyFont="1" applyFill="1" applyBorder="1" applyAlignment="1">
      <alignment horizontal="center"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4" fontId="37" fillId="0" borderId="31" xfId="53" applyNumberFormat="1" applyFont="1" applyFill="1" applyBorder="1" applyAlignment="1">
      <alignment vertical="center"/>
      <protection/>
    </xf>
    <xf numFmtId="4" fontId="1" fillId="0" borderId="36" xfId="53" applyNumberFormat="1" applyFont="1" applyFill="1" applyBorder="1" applyAlignment="1">
      <alignment vertical="center"/>
      <protection/>
    </xf>
    <xf numFmtId="4" fontId="1" fillId="24" borderId="35" xfId="52" applyNumberFormat="1" applyFont="1" applyFill="1" applyBorder="1" applyAlignment="1">
      <alignment vertical="center"/>
      <protection/>
    </xf>
    <xf numFmtId="4" fontId="1" fillId="24" borderId="34" xfId="52" applyNumberFormat="1" applyFont="1" applyFill="1" applyBorder="1" applyAlignment="1">
      <alignment vertical="center"/>
      <protection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32" xfId="52" applyFont="1" applyBorder="1" applyAlignment="1">
      <alignment vertical="center"/>
      <protection/>
    </xf>
    <xf numFmtId="4" fontId="37" fillId="24" borderId="33" xfId="52" applyNumberFormat="1" applyFont="1" applyFill="1" applyBorder="1" applyAlignment="1">
      <alignment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35" xfId="52" applyFont="1" applyBorder="1" applyAlignment="1">
      <alignment vertical="center"/>
      <protection/>
    </xf>
    <xf numFmtId="0" fontId="1" fillId="0" borderId="10" xfId="52" applyFont="1" applyBorder="1" applyAlignment="1">
      <alignment horizontal="center" vertical="center"/>
      <protection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4" fontId="37" fillId="0" borderId="50" xfId="53" applyNumberFormat="1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horizontal="center" vertical="center"/>
      <protection/>
    </xf>
    <xf numFmtId="0" fontId="1" fillId="0" borderId="40" xfId="52" applyFont="1" applyFill="1" applyBorder="1" applyAlignment="1">
      <alignment horizontal="center" vertical="center"/>
      <protection/>
    </xf>
    <xf numFmtId="49" fontId="5" fillId="0" borderId="53" xfId="52" applyNumberFormat="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0" fontId="29" fillId="0" borderId="38" xfId="49" applyFont="1" applyFill="1" applyBorder="1" applyAlignment="1">
      <alignment vertical="center" wrapText="1"/>
      <protection/>
    </xf>
    <xf numFmtId="4" fontId="37" fillId="0" borderId="50" xfId="52" applyNumberFormat="1" applyFont="1" applyFill="1" applyBorder="1" applyAlignment="1">
      <alignment vertical="center"/>
      <protection/>
    </xf>
    <xf numFmtId="4" fontId="1" fillId="0" borderId="50" xfId="54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horizontal="center" vertical="center"/>
      <protection/>
    </xf>
    <xf numFmtId="49" fontId="6" fillId="0" borderId="16" xfId="52" applyNumberFormat="1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49" fontId="6" fillId="0" borderId="32" xfId="52" applyNumberFormat="1" applyFont="1" applyFill="1" applyBorder="1" applyAlignment="1">
      <alignment horizontal="center" vertical="center"/>
      <protection/>
    </xf>
    <xf numFmtId="4" fontId="6" fillId="0" borderId="30" xfId="52" applyNumberFormat="1" applyFont="1" applyFill="1" applyBorder="1" applyAlignment="1">
      <alignment vertical="center"/>
      <protection/>
    </xf>
    <xf numFmtId="4" fontId="6" fillId="0" borderId="31" xfId="52" applyNumberFormat="1" applyFont="1" applyFill="1" applyBorder="1" applyAlignment="1">
      <alignment vertical="center"/>
      <protection/>
    </xf>
    <xf numFmtId="0" fontId="35" fillId="0" borderId="25" xfId="49" applyFont="1" applyFill="1" applyBorder="1" applyAlignment="1">
      <alignment vertical="center" wrapText="1"/>
      <protection/>
    </xf>
    <xf numFmtId="171" fontId="37" fillId="24" borderId="34" xfId="52" applyNumberFormat="1" applyFont="1" applyFill="1" applyBorder="1" applyAlignment="1">
      <alignment vertical="center"/>
      <protection/>
    </xf>
    <xf numFmtId="0" fontId="33" fillId="0" borderId="18" xfId="52" applyFont="1" applyFill="1" applyBorder="1" applyAlignment="1">
      <alignment horizontal="center" vertical="center"/>
      <protection/>
    </xf>
    <xf numFmtId="4" fontId="37" fillId="0" borderId="31" xfId="52" applyNumberFormat="1" applyFont="1" applyFill="1" applyBorder="1" applyAlignment="1">
      <alignment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1" fillId="0" borderId="40" xfId="52" applyFon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5" fillId="0" borderId="41" xfId="52" applyNumberFormat="1" applyFont="1" applyFill="1" applyBorder="1" applyAlignment="1">
      <alignment horizontal="center" vertical="center"/>
      <protection/>
    </xf>
    <xf numFmtId="49" fontId="1" fillId="0" borderId="41" xfId="54" applyNumberFormat="1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left" vertical="center" wrapText="1"/>
      <protection/>
    </xf>
    <xf numFmtId="4" fontId="37" fillId="24" borderId="50" xfId="52" applyNumberFormat="1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vertical="center"/>
      <protection/>
    </xf>
    <xf numFmtId="0" fontId="35" fillId="0" borderId="25" xfId="50" applyFont="1" applyFill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" fillId="0" borderId="18" xfId="52" applyFont="1" applyFill="1" applyBorder="1" applyAlignment="1">
      <alignment vertical="center"/>
      <protection/>
    </xf>
    <xf numFmtId="0" fontId="29" fillId="0" borderId="27" xfId="50" applyFont="1" applyFill="1" applyBorder="1" applyAlignment="1">
      <alignment vertical="center" wrapText="1"/>
      <protection/>
    </xf>
    <xf numFmtId="0" fontId="1" fillId="0" borderId="56" xfId="52" applyFont="1" applyFill="1" applyBorder="1" applyAlignment="1">
      <alignment horizontal="center" vertical="center"/>
      <protection/>
    </xf>
    <xf numFmtId="49" fontId="1" fillId="0" borderId="53" xfId="52" applyNumberFormat="1" applyFont="1" applyFill="1" applyBorder="1" applyAlignment="1">
      <alignment horizontal="center" vertical="center"/>
      <protection/>
    </xf>
    <xf numFmtId="49" fontId="1" fillId="0" borderId="54" xfId="52" applyNumberFormat="1" applyFont="1" applyFill="1" applyBorder="1" applyAlignment="1">
      <alignment horizontal="center" vertical="center"/>
      <protection/>
    </xf>
    <xf numFmtId="4" fontId="1" fillId="0" borderId="57" xfId="52" applyNumberFormat="1" applyFont="1" applyFill="1" applyBorder="1" applyAlignment="1">
      <alignment vertical="center"/>
      <protection/>
    </xf>
    <xf numFmtId="4" fontId="1" fillId="0" borderId="57" xfId="54" applyNumberFormat="1" applyFont="1" applyFill="1" applyBorder="1" applyAlignment="1">
      <alignment vertical="center"/>
      <protection/>
    </xf>
    <xf numFmtId="0" fontId="1" fillId="0" borderId="15" xfId="52" applyFont="1" applyFill="1" applyBorder="1" applyAlignment="1">
      <alignment vertical="center"/>
      <protection/>
    </xf>
    <xf numFmtId="0" fontId="29" fillId="0" borderId="17" xfId="50" applyFont="1" applyFill="1" applyBorder="1" applyAlignment="1">
      <alignment vertical="center" wrapText="1"/>
      <protection/>
    </xf>
    <xf numFmtId="4" fontId="0" fillId="0" borderId="0" xfId="52" applyNumberFormat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35" fillId="0" borderId="17" xfId="50" applyFont="1" applyFill="1" applyBorder="1" applyAlignment="1">
      <alignment vertical="center"/>
      <protection/>
    </xf>
    <xf numFmtId="0" fontId="1" fillId="0" borderId="40" xfId="52" applyFont="1" applyFill="1" applyBorder="1" applyAlignment="1">
      <alignment vertical="center"/>
      <protection/>
    </xf>
    <xf numFmtId="2" fontId="1" fillId="0" borderId="37" xfId="52" applyNumberFormat="1" applyFont="1" applyFill="1" applyBorder="1" applyAlignment="1">
      <alignment horizontal="left" vertical="center"/>
      <protection/>
    </xf>
    <xf numFmtId="0" fontId="1" fillId="0" borderId="56" xfId="52" applyFont="1" applyFill="1" applyBorder="1" applyAlignment="1">
      <alignment vertical="center"/>
      <protection/>
    </xf>
    <xf numFmtId="0" fontId="1" fillId="0" borderId="27" xfId="52" applyFont="1" applyFill="1" applyBorder="1" applyAlignment="1">
      <alignment vertical="center"/>
      <protection/>
    </xf>
    <xf numFmtId="0" fontId="1" fillId="0" borderId="26" xfId="52" applyFont="1" applyFill="1" applyBorder="1" applyAlignment="1">
      <alignment vertical="center"/>
      <protection/>
    </xf>
    <xf numFmtId="171" fontId="6" fillId="0" borderId="46" xfId="52" applyNumberFormat="1" applyFont="1" applyFill="1" applyBorder="1" applyAlignment="1">
      <alignment vertical="center"/>
      <protection/>
    </xf>
    <xf numFmtId="0" fontId="1" fillId="0" borderId="26" xfId="52" applyFont="1" applyBorder="1" applyAlignment="1">
      <alignment vertical="center"/>
      <protection/>
    </xf>
    <xf numFmtId="171" fontId="1" fillId="0" borderId="50" xfId="52" applyNumberFormat="1" applyFont="1" applyFill="1" applyBorder="1" applyAlignment="1">
      <alignment vertical="center"/>
      <protection/>
    </xf>
    <xf numFmtId="0" fontId="6" fillId="0" borderId="49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49" fontId="6" fillId="0" borderId="32" xfId="52" applyNumberFormat="1" applyFont="1" applyBorder="1" applyAlignment="1">
      <alignment horizontal="center" vertical="center"/>
      <protection/>
    </xf>
    <xf numFmtId="0" fontId="1" fillId="0" borderId="42" xfId="52" applyFont="1" applyBorder="1" applyAlignment="1">
      <alignment horizontal="center" vertical="center"/>
      <protection/>
    </xf>
    <xf numFmtId="0" fontId="1" fillId="0" borderId="41" xfId="54" applyFont="1" applyFill="1" applyBorder="1" applyAlignment="1">
      <alignment horizontal="center" vertical="center"/>
      <protection/>
    </xf>
    <xf numFmtId="0" fontId="1" fillId="0" borderId="37" xfId="54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left" vertical="center"/>
      <protection/>
    </xf>
    <xf numFmtId="0" fontId="36" fillId="0" borderId="0" xfId="54" applyFont="1" applyAlignment="1">
      <alignment vertical="center"/>
      <protection/>
    </xf>
    <xf numFmtId="0" fontId="6" fillId="0" borderId="44" xfId="52" applyFont="1" applyBorder="1" applyAlignment="1">
      <alignment horizontal="center" vertical="center"/>
      <protection/>
    </xf>
    <xf numFmtId="0" fontId="1" fillId="0" borderId="49" xfId="52" applyFont="1" applyBorder="1" applyAlignment="1">
      <alignment horizontal="center" vertical="center"/>
      <protection/>
    </xf>
    <xf numFmtId="0" fontId="0" fillId="0" borderId="58" xfId="52" applyFont="1" applyBorder="1" applyAlignment="1">
      <alignment vertical="center"/>
      <protection/>
    </xf>
    <xf numFmtId="0" fontId="1" fillId="0" borderId="35" xfId="52" applyFont="1" applyBorder="1" applyAlignment="1">
      <alignment horizontal="center" vertical="center"/>
      <protection/>
    </xf>
    <xf numFmtId="0" fontId="1" fillId="0" borderId="59" xfId="52" applyFont="1" applyBorder="1" applyAlignment="1">
      <alignment vertical="center"/>
      <protection/>
    </xf>
    <xf numFmtId="4" fontId="1" fillId="0" borderId="35" xfId="55" applyNumberFormat="1" applyFont="1" applyFill="1" applyBorder="1" applyAlignment="1">
      <alignment vertical="center"/>
      <protection/>
    </xf>
    <xf numFmtId="4" fontId="1" fillId="0" borderId="34" xfId="55" applyNumberFormat="1" applyFont="1" applyFill="1" applyBorder="1" applyAlignment="1">
      <alignment vertical="center"/>
      <protection/>
    </xf>
    <xf numFmtId="4" fontId="1" fillId="0" borderId="32" xfId="55" applyNumberFormat="1" applyFont="1" applyFill="1" applyBorder="1" applyAlignment="1">
      <alignment vertical="center"/>
      <protection/>
    </xf>
    <xf numFmtId="4" fontId="1" fillId="0" borderId="31" xfId="55" applyNumberFormat="1" applyFont="1" applyFill="1" applyBorder="1" applyAlignment="1">
      <alignment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27" xfId="52" applyFont="1" applyBorder="1" applyAlignment="1">
      <alignment vertical="center"/>
      <protection/>
    </xf>
    <xf numFmtId="0" fontId="1" fillId="0" borderId="52" xfId="52" applyFont="1" applyBorder="1" applyAlignment="1">
      <alignment horizontal="center" vertical="center"/>
      <protection/>
    </xf>
    <xf numFmtId="0" fontId="0" fillId="0" borderId="60" xfId="52" applyFont="1" applyBorder="1" applyAlignment="1">
      <alignment vertical="center"/>
      <protection/>
    </xf>
    <xf numFmtId="0" fontId="1" fillId="0" borderId="37" xfId="52" applyFont="1" applyBorder="1" applyAlignment="1">
      <alignment horizontal="center" vertical="center"/>
      <protection/>
    </xf>
    <xf numFmtId="4" fontId="1" fillId="0" borderId="61" xfId="52" applyNumberFormat="1" applyFont="1" applyFill="1" applyBorder="1" applyAlignment="1">
      <alignment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29" fillId="0" borderId="32" xfId="49" applyFont="1" applyFill="1" applyBorder="1" applyAlignment="1">
      <alignment vertical="center"/>
      <protection/>
    </xf>
    <xf numFmtId="0" fontId="29" fillId="0" borderId="35" xfId="49" applyFont="1" applyFill="1" applyBorder="1" applyAlignment="1">
      <alignment vertical="center"/>
      <protection/>
    </xf>
    <xf numFmtId="0" fontId="0" fillId="0" borderId="62" xfId="52" applyFont="1" applyBorder="1" applyAlignment="1">
      <alignment vertical="center"/>
      <protection/>
    </xf>
    <xf numFmtId="0" fontId="1" fillId="0" borderId="41" xfId="52" applyFont="1" applyBorder="1" applyAlignment="1">
      <alignment horizontal="center" vertical="center"/>
      <protection/>
    </xf>
    <xf numFmtId="4" fontId="6" fillId="0" borderId="31" xfId="53" applyNumberFormat="1" applyFont="1" applyFill="1" applyBorder="1" applyAlignment="1">
      <alignment vertical="center"/>
      <protection/>
    </xf>
    <xf numFmtId="4" fontId="1" fillId="0" borderId="50" xfId="53" applyNumberFormat="1" applyFont="1" applyFill="1" applyBorder="1" applyAlignment="1">
      <alignment vertical="center"/>
      <protection/>
    </xf>
    <xf numFmtId="4" fontId="1" fillId="0" borderId="50" xfId="56" applyNumberFormat="1" applyFont="1" applyFill="1" applyBorder="1" applyAlignment="1">
      <alignment vertical="center"/>
      <protection/>
    </xf>
    <xf numFmtId="0" fontId="1" fillId="0" borderId="27" xfId="53" applyFont="1" applyBorder="1" applyAlignment="1">
      <alignment vertical="center"/>
      <protection/>
    </xf>
    <xf numFmtId="173" fontId="1" fillId="0" borderId="63" xfId="52" applyNumberFormat="1" applyFont="1" applyFill="1" applyBorder="1" applyAlignment="1">
      <alignment vertical="center"/>
      <protection/>
    </xf>
    <xf numFmtId="0" fontId="31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4" fillId="0" borderId="43" xfId="52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4" fontId="4" fillId="0" borderId="64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9" fontId="4" fillId="25" borderId="11" xfId="52" applyNumberFormat="1" applyFont="1" applyFill="1" applyBorder="1" applyAlignment="1">
      <alignment horizontal="center" vertical="center"/>
      <protection/>
    </xf>
    <xf numFmtId="0" fontId="4" fillId="25" borderId="43" xfId="52" applyFont="1" applyFill="1" applyBorder="1" applyAlignment="1">
      <alignment horizontal="center" vertical="center"/>
      <protection/>
    </xf>
    <xf numFmtId="49" fontId="4" fillId="25" borderId="12" xfId="52" applyNumberFormat="1" applyFont="1" applyFill="1" applyBorder="1" applyAlignment="1">
      <alignment horizontal="center" vertical="center"/>
      <protection/>
    </xf>
    <xf numFmtId="0" fontId="4" fillId="25" borderId="12" xfId="52" applyFont="1" applyFill="1" applyBorder="1" applyAlignment="1">
      <alignment horizontal="center" vertical="center"/>
      <protection/>
    </xf>
    <xf numFmtId="49" fontId="4" fillId="25" borderId="13" xfId="52" applyNumberFormat="1" applyFont="1" applyFill="1" applyBorder="1" applyAlignment="1">
      <alignment horizontal="center" vertical="center"/>
      <protection/>
    </xf>
    <xf numFmtId="0" fontId="4" fillId="25" borderId="14" xfId="52" applyFont="1" applyFill="1" applyBorder="1" applyAlignment="1">
      <alignment horizontal="left" vertical="center"/>
      <protection/>
    </xf>
    <xf numFmtId="4" fontId="4" fillId="25" borderId="64" xfId="53" applyNumberFormat="1" applyFont="1" applyFill="1" applyBorder="1" applyAlignment="1">
      <alignment vertical="center"/>
      <protection/>
    </xf>
    <xf numFmtId="49" fontId="1" fillId="0" borderId="45" xfId="53" applyNumberFormat="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horizontal="center" vertical="center"/>
      <protection/>
    </xf>
    <xf numFmtId="0" fontId="1" fillId="0" borderId="24" xfId="53" applyFont="1" applyFill="1" applyBorder="1" applyAlignment="1">
      <alignment horizontal="center" vertical="center"/>
      <protection/>
    </xf>
    <xf numFmtId="0" fontId="1" fillId="0" borderId="65" xfId="51" applyFont="1" applyBorder="1" applyAlignment="1">
      <alignment horizontal="center" vertical="center"/>
      <protection/>
    </xf>
    <xf numFmtId="0" fontId="0" fillId="0" borderId="39" xfId="53" applyFont="1" applyFill="1" applyBorder="1" applyAlignment="1">
      <alignment vertical="center"/>
      <protection/>
    </xf>
    <xf numFmtId="0" fontId="1" fillId="0" borderId="25" xfId="51" applyFont="1" applyBorder="1" applyAlignment="1">
      <alignment horizontal="left" vertical="center"/>
      <protection/>
    </xf>
    <xf numFmtId="4" fontId="1" fillId="0" borderId="65" xfId="51" applyNumberFormat="1" applyFont="1" applyBorder="1" applyAlignment="1">
      <alignment vertical="center"/>
      <protection/>
    </xf>
    <xf numFmtId="4" fontId="1" fillId="0" borderId="45" xfId="51" applyNumberFormat="1" applyFont="1" applyBorder="1" applyAlignment="1">
      <alignment vertical="center"/>
      <protection/>
    </xf>
    <xf numFmtId="4" fontId="1" fillId="0" borderId="45" xfId="53" applyNumberFormat="1" applyFont="1" applyFill="1" applyBorder="1" applyAlignment="1">
      <alignment vertical="center"/>
      <protection/>
    </xf>
    <xf numFmtId="4" fontId="1" fillId="0" borderId="46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9" fontId="1" fillId="0" borderId="66" xfId="52" applyNumberFormat="1" applyFont="1" applyFill="1" applyBorder="1" applyAlignment="1">
      <alignment horizontal="center" vertical="center"/>
      <protection/>
    </xf>
    <xf numFmtId="0" fontId="1" fillId="0" borderId="53" xfId="51" applyFont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58" xfId="51" applyFont="1" applyBorder="1" applyAlignment="1">
      <alignment horizontal="center" vertical="center"/>
      <protection/>
    </xf>
    <xf numFmtId="0" fontId="0" fillId="0" borderId="53" xfId="52" applyFont="1" applyFill="1" applyBorder="1" applyAlignment="1">
      <alignment vertical="center"/>
      <protection/>
    </xf>
    <xf numFmtId="0" fontId="1" fillId="0" borderId="38" xfId="51" applyFont="1" applyBorder="1" applyAlignment="1">
      <alignment horizontal="left" vertical="center"/>
      <protection/>
    </xf>
    <xf numFmtId="4" fontId="1" fillId="0" borderId="0" xfId="51" applyNumberFormat="1" applyFont="1" applyBorder="1" applyAlignment="1">
      <alignment vertical="center"/>
      <protection/>
    </xf>
    <xf numFmtId="4" fontId="1" fillId="0" borderId="66" xfId="51" applyNumberFormat="1" applyFont="1" applyBorder="1" applyAlignment="1">
      <alignment vertical="center"/>
      <protection/>
    </xf>
    <xf numFmtId="4" fontId="4" fillId="0" borderId="66" xfId="52" applyNumberFormat="1" applyFont="1" applyFill="1" applyBorder="1" applyAlignment="1">
      <alignment vertical="center"/>
      <protection/>
    </xf>
    <xf numFmtId="4" fontId="1" fillId="0" borderId="67" xfId="52" applyNumberFormat="1" applyFont="1" applyFill="1" applyBorder="1" applyAlignment="1">
      <alignment vertical="center"/>
      <protection/>
    </xf>
    <xf numFmtId="4" fontId="4" fillId="25" borderId="28" xfId="52" applyNumberFormat="1" applyFont="1" applyFill="1" applyBorder="1" applyAlignment="1">
      <alignment vertical="center"/>
      <protection/>
    </xf>
    <xf numFmtId="4" fontId="4" fillId="25" borderId="29" xfId="52" applyNumberFormat="1" applyFont="1" applyFill="1" applyBorder="1" applyAlignment="1">
      <alignment vertical="center"/>
      <protection/>
    </xf>
    <xf numFmtId="4" fontId="4" fillId="25" borderId="68" xfId="52" applyNumberFormat="1" applyFont="1" applyFill="1" applyBorder="1" applyAlignment="1">
      <alignment vertical="center"/>
      <protection/>
    </xf>
    <xf numFmtId="49" fontId="1" fillId="0" borderId="55" xfId="52" applyNumberFormat="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horizontal="center" vertical="center"/>
      <protection/>
    </xf>
    <xf numFmtId="0" fontId="1" fillId="0" borderId="24" xfId="52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0" fillId="0" borderId="24" xfId="52" applyFont="1" applyFill="1" applyBorder="1" applyAlignment="1">
      <alignment vertical="center"/>
      <protection/>
    </xf>
    <xf numFmtId="0" fontId="1" fillId="0" borderId="24" xfId="51" applyFont="1" applyBorder="1" applyAlignment="1">
      <alignment vertical="center"/>
      <protection/>
    </xf>
    <xf numFmtId="4" fontId="1" fillId="0" borderId="46" xfId="51" applyNumberFormat="1" applyFont="1" applyBorder="1" applyAlignment="1">
      <alignment vertical="center"/>
      <protection/>
    </xf>
    <xf numFmtId="4" fontId="4" fillId="0" borderId="65" xfId="52" applyNumberFormat="1" applyFont="1" applyFill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49" fontId="6" fillId="0" borderId="55" xfId="53" applyNumberFormat="1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49" fontId="6" fillId="0" borderId="39" xfId="53" applyNumberFormat="1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4" fontId="6" fillId="0" borderId="46" xfId="53" applyNumberFormat="1" applyFont="1" applyFill="1" applyBorder="1" applyAlignment="1">
      <alignment vertical="center" wrapText="1"/>
      <protection/>
    </xf>
    <xf numFmtId="4" fontId="6" fillId="0" borderId="45" xfId="53" applyNumberFormat="1" applyFont="1" applyFill="1" applyBorder="1" applyAlignment="1">
      <alignment vertical="center" wrapText="1"/>
      <protection/>
    </xf>
    <xf numFmtId="49" fontId="1" fillId="0" borderId="56" xfId="53" applyNumberFormat="1" applyFont="1" applyFill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horizontal="center" vertical="center" wrapText="1"/>
      <protection/>
    </xf>
    <xf numFmtId="49" fontId="1" fillId="0" borderId="53" xfId="53" applyNumberFormat="1" applyFont="1" applyFill="1" applyBorder="1" applyAlignment="1">
      <alignment horizontal="center" vertical="center" wrapText="1"/>
      <protection/>
    </xf>
    <xf numFmtId="0" fontId="1" fillId="0" borderId="53" xfId="53" applyFont="1" applyFill="1" applyBorder="1" applyAlignment="1">
      <alignment horizontal="center" vertical="center" wrapText="1"/>
      <protection/>
    </xf>
    <xf numFmtId="49" fontId="1" fillId="0" borderId="54" xfId="53" applyNumberFormat="1" applyFont="1" applyFill="1" applyBorder="1" applyAlignment="1">
      <alignment horizontal="center" vertical="center" wrapText="1"/>
      <protection/>
    </xf>
    <xf numFmtId="0" fontId="1" fillId="0" borderId="54" xfId="49" applyFont="1" applyFill="1" applyBorder="1" applyAlignment="1">
      <alignment vertical="center" wrapText="1"/>
      <protection/>
    </xf>
    <xf numFmtId="4" fontId="1" fillId="0" borderId="57" xfId="53" applyNumberFormat="1" applyFont="1" applyFill="1" applyBorder="1" applyAlignment="1">
      <alignment vertical="center" wrapText="1"/>
      <protection/>
    </xf>
    <xf numFmtId="4" fontId="1" fillId="0" borderId="23" xfId="53" applyNumberFormat="1" applyFont="1" applyFill="1" applyBorder="1" applyAlignment="1">
      <alignment vertical="center" wrapText="1"/>
      <protection/>
    </xf>
    <xf numFmtId="0" fontId="1" fillId="0" borderId="53" xfId="5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0" fontId="1" fillId="0" borderId="53" xfId="52" applyFont="1" applyBorder="1" applyAlignment="1">
      <alignment horizontal="center" vertical="center"/>
      <protection/>
    </xf>
    <xf numFmtId="0" fontId="1" fillId="0" borderId="54" xfId="51" applyFont="1" applyBorder="1" applyAlignment="1">
      <alignment horizontal="center" vertical="center"/>
      <protection/>
    </xf>
    <xf numFmtId="0" fontId="0" fillId="0" borderId="54" xfId="52" applyFont="1" applyFill="1" applyBorder="1" applyAlignment="1">
      <alignment vertical="center"/>
      <protection/>
    </xf>
    <xf numFmtId="0" fontId="1" fillId="0" borderId="54" xfId="51" applyFont="1" applyBorder="1" applyAlignment="1">
      <alignment vertical="center"/>
      <protection/>
    </xf>
    <xf numFmtId="4" fontId="1" fillId="0" borderId="57" xfId="51" applyNumberFormat="1" applyFont="1" applyBorder="1" applyAlignment="1">
      <alignment vertical="center"/>
      <protection/>
    </xf>
    <xf numFmtId="49" fontId="42" fillId="0" borderId="45" xfId="53" applyNumberFormat="1" applyFont="1" applyFill="1" applyBorder="1" applyAlignment="1">
      <alignment horizontal="center" vertical="center"/>
      <protection/>
    </xf>
    <xf numFmtId="49" fontId="42" fillId="0" borderId="24" xfId="53" applyNumberFormat="1" applyFont="1" applyBorder="1" applyAlignment="1">
      <alignment horizontal="center" vertical="center" wrapText="1"/>
      <protection/>
    </xf>
    <xf numFmtId="49" fontId="42" fillId="0" borderId="39" xfId="51" applyNumberFormat="1" applyFont="1" applyFill="1" applyBorder="1" applyAlignment="1">
      <alignment horizontal="center" vertical="center" wrapText="1"/>
      <protection/>
    </xf>
    <xf numFmtId="0" fontId="42" fillId="0" borderId="39" xfId="53" applyFont="1" applyFill="1" applyBorder="1" applyAlignment="1">
      <alignment horizontal="center" vertical="center" wrapText="1"/>
      <protection/>
    </xf>
    <xf numFmtId="2" fontId="43" fillId="0" borderId="25" xfId="57" applyNumberFormat="1" applyFont="1" applyFill="1" applyBorder="1" applyAlignment="1">
      <alignment horizontal="left" vertical="center" wrapText="1"/>
      <protection/>
    </xf>
    <xf numFmtId="4" fontId="42" fillId="0" borderId="46" xfId="51" applyNumberFormat="1" applyFont="1" applyFill="1" applyBorder="1" applyAlignment="1">
      <alignment vertical="center" wrapText="1"/>
      <protection/>
    </xf>
    <xf numFmtId="4" fontId="42" fillId="0" borderId="69" xfId="51" applyNumberFormat="1" applyFont="1" applyFill="1" applyBorder="1" applyAlignment="1">
      <alignment vertical="center" wrapText="1"/>
      <protection/>
    </xf>
    <xf numFmtId="0" fontId="1" fillId="0" borderId="53" xfId="53" applyFont="1" applyBorder="1" applyAlignment="1">
      <alignment horizontal="center" vertical="center"/>
      <protection/>
    </xf>
    <xf numFmtId="0" fontId="0" fillId="0" borderId="54" xfId="53" applyFont="1" applyFill="1" applyBorder="1" applyAlignment="1">
      <alignment vertical="center"/>
      <protection/>
    </xf>
    <xf numFmtId="4" fontId="1" fillId="0" borderId="57" xfId="53" applyNumberFormat="1" applyFont="1" applyFill="1" applyBorder="1" applyAlignment="1">
      <alignment vertical="center"/>
      <protection/>
    </xf>
    <xf numFmtId="4" fontId="1" fillId="0" borderId="70" xfId="53" applyNumberFormat="1" applyFont="1" applyFill="1" applyBorder="1" applyAlignment="1">
      <alignment vertical="center"/>
      <protection/>
    </xf>
    <xf numFmtId="49" fontId="6" fillId="0" borderId="55" xfId="53" applyNumberFormat="1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/>
      <protection/>
    </xf>
    <xf numFmtId="4" fontId="6" fillId="0" borderId="45" xfId="51" applyNumberFormat="1" applyFont="1" applyBorder="1" applyAlignment="1">
      <alignment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/>
      <protection/>
    </xf>
    <xf numFmtId="0" fontId="1" fillId="0" borderId="27" xfId="51" applyFont="1" applyBorder="1" applyAlignment="1">
      <alignment vertical="center"/>
      <protection/>
    </xf>
    <xf numFmtId="4" fontId="1" fillId="0" borderId="33" xfId="51" applyNumberFormat="1" applyFont="1" applyBorder="1" applyAlignment="1">
      <alignment vertical="center"/>
      <protection/>
    </xf>
    <xf numFmtId="4" fontId="1" fillId="0" borderId="34" xfId="53" applyNumberFormat="1" applyFont="1" applyFill="1" applyBorder="1" applyAlignment="1">
      <alignment vertical="center"/>
      <protection/>
    </xf>
    <xf numFmtId="49" fontId="6" fillId="0" borderId="45" xfId="53" applyNumberFormat="1" applyFont="1" applyFill="1" applyBorder="1" applyAlignment="1">
      <alignment horizontal="center" vertical="center"/>
      <protection/>
    </xf>
    <xf numFmtId="49" fontId="6" fillId="0" borderId="39" xfId="53" applyNumberFormat="1" applyFont="1" applyFill="1" applyBorder="1" applyAlignment="1">
      <alignment horizontal="center" vertical="center"/>
      <protection/>
    </xf>
    <xf numFmtId="4" fontId="6" fillId="0" borderId="46" xfId="53" applyNumberFormat="1" applyFont="1" applyFill="1" applyBorder="1" applyAlignment="1">
      <alignment vertical="center"/>
      <protection/>
    </xf>
    <xf numFmtId="49" fontId="1" fillId="0" borderId="23" xfId="53" applyNumberFormat="1" applyFont="1" applyFill="1" applyBorder="1" applyAlignment="1">
      <alignment horizontal="center" vertical="center"/>
      <protection/>
    </xf>
    <xf numFmtId="0" fontId="1" fillId="0" borderId="53" xfId="53" applyFont="1" applyFill="1" applyBorder="1" applyAlignment="1">
      <alignment horizontal="center" vertical="center"/>
      <protection/>
    </xf>
    <xf numFmtId="49" fontId="1" fillId="0" borderId="41" xfId="53" applyNumberFormat="1" applyFont="1" applyFill="1" applyBorder="1" applyAlignment="1">
      <alignment horizontal="center" vertical="center"/>
      <protection/>
    </xf>
    <xf numFmtId="0" fontId="1" fillId="0" borderId="41" xfId="53" applyFont="1" applyFill="1" applyBorder="1" applyAlignment="1">
      <alignment horizontal="center" vertical="center"/>
      <protection/>
    </xf>
    <xf numFmtId="49" fontId="1" fillId="0" borderId="37" xfId="53" applyNumberFormat="1" applyFont="1" applyFill="1" applyBorder="1" applyAlignment="1">
      <alignment horizontal="center" vertical="center"/>
      <protection/>
    </xf>
    <xf numFmtId="4" fontId="1" fillId="0" borderId="51" xfId="53" applyNumberFormat="1" applyFont="1" applyFill="1" applyBorder="1" applyAlignment="1">
      <alignment vertical="center"/>
      <protection/>
    </xf>
    <xf numFmtId="4" fontId="4" fillId="25" borderId="64" xfId="52" applyNumberFormat="1" applyFont="1" applyFill="1" applyBorder="1" applyAlignment="1">
      <alignment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49" fontId="1" fillId="0" borderId="24" xfId="52" applyNumberFormat="1" applyFont="1" applyFill="1" applyBorder="1" applyAlignment="1">
      <alignment horizontal="center" vertical="center"/>
      <protection/>
    </xf>
    <xf numFmtId="0" fontId="1" fillId="0" borderId="25" xfId="52" applyFont="1" applyFill="1" applyBorder="1" applyAlignment="1">
      <alignment vertical="center"/>
      <protection/>
    </xf>
    <xf numFmtId="4" fontId="1" fillId="0" borderId="65" xfId="52" applyNumberFormat="1" applyFont="1" applyFill="1" applyBorder="1" applyAlignment="1">
      <alignment vertical="center"/>
      <protection/>
    </xf>
    <xf numFmtId="4" fontId="1" fillId="0" borderId="45" xfId="52" applyNumberFormat="1" applyFont="1" applyFill="1" applyBorder="1" applyAlignment="1">
      <alignment vertical="center"/>
      <protection/>
    </xf>
    <xf numFmtId="171" fontId="1" fillId="0" borderId="45" xfId="52" applyNumberFormat="1" applyFont="1" applyFill="1" applyBorder="1" applyAlignment="1">
      <alignment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49" fontId="1" fillId="0" borderId="71" xfId="52" applyNumberFormat="1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66" xfId="53" applyNumberFormat="1" applyFont="1" applyFill="1" applyBorder="1" applyAlignment="1">
      <alignment vertical="center"/>
      <protection/>
    </xf>
    <xf numFmtId="171" fontId="1" fillId="0" borderId="66" xfId="52" applyNumberFormat="1" applyFont="1" applyFill="1" applyBorder="1" applyAlignment="1">
      <alignment vertical="center"/>
      <protection/>
    </xf>
    <xf numFmtId="4" fontId="6" fillId="0" borderId="65" xfId="53" applyNumberFormat="1" applyFont="1" applyFill="1" applyBorder="1" applyAlignment="1">
      <alignment vertical="center" wrapText="1"/>
      <protection/>
    </xf>
    <xf numFmtId="0" fontId="1" fillId="0" borderId="38" xfId="49" applyFont="1" applyFill="1" applyBorder="1" applyAlignment="1">
      <alignment vertical="center" wrapText="1"/>
      <protection/>
    </xf>
    <xf numFmtId="4" fontId="1" fillId="0" borderId="60" xfId="53" applyNumberFormat="1" applyFont="1" applyFill="1" applyBorder="1" applyAlignment="1">
      <alignment vertical="center" wrapText="1"/>
      <protection/>
    </xf>
    <xf numFmtId="0" fontId="1" fillId="0" borderId="38" xfId="51" applyFont="1" applyBorder="1" applyAlignment="1">
      <alignment vertical="center"/>
      <protection/>
    </xf>
    <xf numFmtId="4" fontId="1" fillId="0" borderId="60" xfId="51" applyNumberFormat="1" applyFont="1" applyBorder="1" applyAlignment="1">
      <alignment vertical="center"/>
      <protection/>
    </xf>
    <xf numFmtId="49" fontId="6" fillId="0" borderId="45" xfId="52" applyNumberFormat="1" applyFont="1" applyFill="1" applyBorder="1" applyAlignment="1">
      <alignment horizontal="center" vertical="center"/>
      <protection/>
    </xf>
    <xf numFmtId="4" fontId="6" fillId="0" borderId="46" xfId="52" applyNumberFormat="1" applyFont="1" applyFill="1" applyBorder="1" applyAlignment="1">
      <alignment vertical="center" wrapText="1"/>
      <protection/>
    </xf>
    <xf numFmtId="4" fontId="6" fillId="0" borderId="45" xfId="52" applyNumberFormat="1" applyFont="1" applyFill="1" applyBorder="1" applyAlignment="1">
      <alignment vertical="center" wrapText="1"/>
      <protection/>
    </xf>
    <xf numFmtId="49" fontId="1" fillId="0" borderId="23" xfId="52" applyNumberFormat="1" applyFont="1" applyFill="1" applyBorder="1" applyAlignment="1">
      <alignment horizontal="center" vertical="center"/>
      <protection/>
    </xf>
    <xf numFmtId="4" fontId="6" fillId="0" borderId="65" xfId="53" applyNumberFormat="1" applyFont="1" applyFill="1" applyBorder="1" applyAlignment="1">
      <alignment vertical="center"/>
      <protection/>
    </xf>
    <xf numFmtId="49" fontId="1" fillId="0" borderId="37" xfId="53" applyNumberFormat="1" applyFont="1" applyFill="1" applyBorder="1" applyAlignment="1">
      <alignment horizontal="center" vertical="center"/>
      <protection/>
    </xf>
    <xf numFmtId="0" fontId="1" fillId="0" borderId="26" xfId="49" applyFont="1" applyFill="1" applyBorder="1" applyAlignment="1">
      <alignment vertical="center"/>
      <protection/>
    </xf>
    <xf numFmtId="4" fontId="1" fillId="0" borderId="60" xfId="53" applyNumberFormat="1" applyFont="1" applyFill="1" applyBorder="1" applyAlignment="1">
      <alignment vertical="center"/>
      <protection/>
    </xf>
    <xf numFmtId="49" fontId="6" fillId="0" borderId="55" xfId="52" applyNumberFormat="1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4" fontId="6" fillId="0" borderId="65" xfId="52" applyNumberFormat="1" applyFont="1" applyFill="1" applyBorder="1" applyAlignment="1">
      <alignment vertical="center" wrapText="1"/>
      <protection/>
    </xf>
    <xf numFmtId="49" fontId="1" fillId="0" borderId="56" xfId="52" applyNumberFormat="1" applyFont="1" applyFill="1" applyBorder="1" applyAlignment="1">
      <alignment horizontal="center" vertical="center" wrapText="1"/>
      <protection/>
    </xf>
    <xf numFmtId="0" fontId="1" fillId="0" borderId="52" xfId="52" applyFont="1" applyFill="1" applyBorder="1" applyAlignment="1">
      <alignment horizontal="center" vertical="center" wrapText="1"/>
      <protection/>
    </xf>
    <xf numFmtId="49" fontId="1" fillId="0" borderId="53" xfId="52" applyNumberFormat="1" applyFont="1" applyFill="1" applyBorder="1" applyAlignment="1">
      <alignment horizontal="center" vertical="center" wrapText="1"/>
      <protection/>
    </xf>
    <xf numFmtId="0" fontId="1" fillId="0" borderId="53" xfId="52" applyFont="1" applyFill="1" applyBorder="1" applyAlignment="1">
      <alignment horizontal="center" vertical="center" wrapText="1"/>
      <protection/>
    </xf>
    <xf numFmtId="49" fontId="1" fillId="0" borderId="54" xfId="52" applyNumberFormat="1" applyFont="1" applyFill="1" applyBorder="1" applyAlignment="1">
      <alignment horizontal="center" vertical="center" wrapText="1"/>
      <protection/>
    </xf>
    <xf numFmtId="4" fontId="1" fillId="0" borderId="60" xfId="52" applyNumberFormat="1" applyFont="1" applyFill="1" applyBorder="1" applyAlignment="1">
      <alignment vertical="center" wrapText="1"/>
      <protection/>
    </xf>
    <xf numFmtId="4" fontId="24" fillId="0" borderId="16" xfId="0" applyNumberFormat="1" applyFont="1" applyBorder="1" applyAlignment="1">
      <alignment horizontal="right" vertical="center" wrapText="1"/>
    </xf>
    <xf numFmtId="4" fontId="1" fillId="0" borderId="57" xfId="51" applyNumberFormat="1" applyFont="1" applyFill="1" applyBorder="1" applyAlignment="1">
      <alignment vertical="center"/>
      <protection/>
    </xf>
    <xf numFmtId="4" fontId="1" fillId="0" borderId="33" xfId="56" applyNumberFormat="1" applyFont="1" applyFill="1" applyBorder="1" applyAlignment="1">
      <alignment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171" fontId="4" fillId="0" borderId="29" xfId="52" applyNumberFormat="1" applyFont="1" applyFill="1" applyBorder="1" applyAlignment="1">
      <alignment vertical="center"/>
      <protection/>
    </xf>
    <xf numFmtId="0" fontId="29" fillId="0" borderId="26" xfId="50" applyFont="1" applyFill="1" applyBorder="1" applyAlignment="1">
      <alignment vertical="center" wrapText="1"/>
      <protection/>
    </xf>
    <xf numFmtId="171" fontId="37" fillId="0" borderId="34" xfId="52" applyNumberFormat="1" applyFont="1" applyFill="1" applyBorder="1" applyAlignment="1">
      <alignment vertical="center"/>
      <protection/>
    </xf>
    <xf numFmtId="171" fontId="37" fillId="0" borderId="50" xfId="52" applyNumberFormat="1" applyFont="1" applyFill="1" applyBorder="1" applyAlignment="1">
      <alignment vertical="center"/>
      <protection/>
    </xf>
    <xf numFmtId="4" fontId="1" fillId="0" borderId="60" xfId="52" applyNumberFormat="1" applyFont="1" applyFill="1" applyBorder="1" applyAlignment="1">
      <alignment vertical="center"/>
      <protection/>
    </xf>
    <xf numFmtId="0" fontId="4" fillId="0" borderId="25" xfId="52" applyFont="1" applyFill="1" applyBorder="1" applyAlignment="1">
      <alignment vertical="center"/>
      <protection/>
    </xf>
    <xf numFmtId="171" fontId="1" fillId="0" borderId="33" xfId="52" applyNumberFormat="1" applyFont="1" applyFill="1" applyBorder="1" applyAlignment="1">
      <alignment vertical="center"/>
      <protection/>
    </xf>
    <xf numFmtId="171" fontId="1" fillId="0" borderId="51" xfId="52" applyNumberFormat="1" applyFont="1" applyFill="1" applyBorder="1" applyAlignment="1">
      <alignment vertical="center"/>
      <protection/>
    </xf>
    <xf numFmtId="171" fontId="4" fillId="25" borderId="29" xfId="52" applyNumberFormat="1" applyFont="1" applyFill="1" applyBorder="1" applyAlignment="1">
      <alignment vertical="center"/>
      <protection/>
    </xf>
    <xf numFmtId="49" fontId="4" fillId="0" borderId="45" xfId="52" applyNumberFormat="1" applyFont="1" applyFill="1" applyBorder="1" applyAlignment="1">
      <alignment horizontal="center" vertical="center"/>
      <protection/>
    </xf>
    <xf numFmtId="0" fontId="4" fillId="0" borderId="39" xfId="51" applyFont="1" applyFill="1" applyBorder="1" applyAlignment="1">
      <alignment horizontal="center" vertical="center"/>
      <protection/>
    </xf>
    <xf numFmtId="49" fontId="4" fillId="0" borderId="39" xfId="52" applyNumberFormat="1" applyFont="1" applyFill="1" applyBorder="1" applyAlignment="1">
      <alignment horizontal="center" vertical="center" wrapText="1"/>
      <protection/>
    </xf>
    <xf numFmtId="0" fontId="4" fillId="0" borderId="39" xfId="52" applyFont="1" applyFill="1" applyBorder="1" applyAlignment="1">
      <alignment horizontal="center" vertical="center"/>
      <protection/>
    </xf>
    <xf numFmtId="0" fontId="4" fillId="0" borderId="39" xfId="52" applyFont="1" applyFill="1" applyBorder="1" applyAlignment="1">
      <alignment horizontal="center" vertical="center" wrapText="1"/>
      <protection/>
    </xf>
    <xf numFmtId="4" fontId="4" fillId="0" borderId="46" xfId="52" applyNumberFormat="1" applyFont="1" applyFill="1" applyBorder="1" applyAlignment="1">
      <alignment vertical="center"/>
      <protection/>
    </xf>
    <xf numFmtId="171" fontId="4" fillId="0" borderId="45" xfId="52" applyNumberFormat="1" applyFont="1" applyFill="1" applyBorder="1" applyAlignment="1">
      <alignment vertical="center" wrapText="1"/>
      <protection/>
    </xf>
    <xf numFmtId="49" fontId="1" fillId="0" borderId="30" xfId="53" applyNumberFormat="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horizontal="center" vertical="center"/>
      <protection/>
    </xf>
    <xf numFmtId="4" fontId="1" fillId="0" borderId="30" xfId="51" applyNumberFormat="1" applyFont="1" applyBorder="1" applyAlignment="1">
      <alignment vertical="center"/>
      <protection/>
    </xf>
    <xf numFmtId="0" fontId="1" fillId="0" borderId="41" xfId="51" applyFont="1" applyBorder="1" applyAlignment="1">
      <alignment horizontal="center" vertical="center"/>
      <protection/>
    </xf>
    <xf numFmtId="0" fontId="0" fillId="0" borderId="41" xfId="52" applyFont="1" applyFill="1" applyBorder="1" applyAlignment="1">
      <alignment vertical="center"/>
      <protection/>
    </xf>
    <xf numFmtId="0" fontId="1" fillId="0" borderId="26" xfId="51" applyFont="1" applyBorder="1" applyAlignment="1">
      <alignment vertical="center"/>
      <protection/>
    </xf>
    <xf numFmtId="171" fontId="1" fillId="0" borderId="57" xfId="53" applyNumberFormat="1" applyFont="1" applyFill="1" applyBorder="1" applyAlignment="1">
      <alignment vertical="center"/>
      <protection/>
    </xf>
    <xf numFmtId="171" fontId="42" fillId="0" borderId="46" xfId="51" applyNumberFormat="1" applyFont="1" applyFill="1" applyBorder="1" applyAlignment="1">
      <alignment vertical="center" wrapText="1"/>
      <protection/>
    </xf>
    <xf numFmtId="49" fontId="1" fillId="0" borderId="30" xfId="52" applyNumberFormat="1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vertical="center"/>
      <protection/>
    </xf>
    <xf numFmtId="0" fontId="1" fillId="0" borderId="17" xfId="51" applyFont="1" applyBorder="1" applyAlignment="1">
      <alignment horizontal="left" vertical="center"/>
      <protection/>
    </xf>
    <xf numFmtId="4" fontId="1" fillId="0" borderId="58" xfId="51" applyNumberFormat="1" applyFont="1" applyBorder="1" applyAlignment="1">
      <alignment vertical="center"/>
      <protection/>
    </xf>
    <xf numFmtId="49" fontId="1" fillId="0" borderId="28" xfId="52" applyNumberFormat="1" applyFont="1" applyFill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3" xfId="52" applyFont="1" applyFill="1" applyBorder="1" applyAlignment="1">
      <alignment vertical="center"/>
      <protection/>
    </xf>
    <xf numFmtId="0" fontId="1" fillId="0" borderId="13" xfId="51" applyFont="1" applyBorder="1" applyAlignment="1">
      <alignment vertical="center"/>
      <protection/>
    </xf>
    <xf numFmtId="4" fontId="1" fillId="0" borderId="29" xfId="51" applyNumberFormat="1" applyFont="1" applyBorder="1" applyAlignment="1">
      <alignment vertical="center"/>
      <protection/>
    </xf>
    <xf numFmtId="4" fontId="1" fillId="0" borderId="29" xfId="52" applyNumberFormat="1" applyFont="1" applyFill="1" applyBorder="1" applyAlignment="1">
      <alignment vertical="center"/>
      <protection/>
    </xf>
    <xf numFmtId="171" fontId="1" fillId="0" borderId="0" xfId="52" applyNumberFormat="1" applyFont="1" applyFill="1" applyBorder="1" applyAlignment="1">
      <alignment vertical="center"/>
      <protection/>
    </xf>
    <xf numFmtId="171" fontId="1" fillId="0" borderId="64" xfId="52" applyNumberFormat="1" applyFont="1" applyFill="1" applyBorder="1" applyAlignment="1">
      <alignment vertical="center"/>
      <protection/>
    </xf>
    <xf numFmtId="0" fontId="0" fillId="0" borderId="0" xfId="52">
      <alignment/>
      <protection/>
    </xf>
    <xf numFmtId="0" fontId="28" fillId="0" borderId="0" xfId="51">
      <alignment/>
      <protection/>
    </xf>
    <xf numFmtId="0" fontId="0" fillId="0" borderId="0" xfId="47">
      <alignment/>
      <protection/>
    </xf>
    <xf numFmtId="0" fontId="4" fillId="0" borderId="0" xfId="47" applyFont="1" applyAlignment="1">
      <alignment horizontal="center"/>
      <protection/>
    </xf>
    <xf numFmtId="0" fontId="32" fillId="0" borderId="72" xfId="47" applyFont="1" applyBorder="1" applyAlignment="1">
      <alignment horizontal="center" vertical="center" wrapText="1"/>
      <protection/>
    </xf>
    <xf numFmtId="0" fontId="32" fillId="0" borderId="73" xfId="47" applyFont="1" applyBorder="1" applyAlignment="1">
      <alignment horizontal="center" vertical="center" wrapText="1"/>
      <protection/>
    </xf>
    <xf numFmtId="0" fontId="32" fillId="0" borderId="73" xfId="47" applyFont="1" applyBorder="1" applyAlignment="1">
      <alignment horizontal="center" vertical="center" wrapText="1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4" fillId="0" borderId="64" xfId="48" applyFont="1" applyBorder="1" applyAlignment="1">
      <alignment horizontal="center" vertical="center" wrapText="1"/>
      <protection/>
    </xf>
    <xf numFmtId="0" fontId="4" fillId="0" borderId="12" xfId="48" applyFont="1" applyBorder="1" applyAlignment="1">
      <alignment horizontal="center" vertical="center" wrapText="1"/>
      <protection/>
    </xf>
    <xf numFmtId="0" fontId="4" fillId="0" borderId="68" xfId="48" applyFont="1" applyBorder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4" fillId="0" borderId="28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left"/>
      <protection/>
    </xf>
    <xf numFmtId="4" fontId="4" fillId="0" borderId="43" xfId="52" applyNumberFormat="1" applyFont="1" applyFill="1" applyBorder="1">
      <alignment/>
      <protection/>
    </xf>
    <xf numFmtId="4" fontId="4" fillId="0" borderId="68" xfId="52" applyNumberFormat="1" applyFont="1" applyFill="1" applyBorder="1">
      <alignment/>
      <protection/>
    </xf>
    <xf numFmtId="0" fontId="40" fillId="0" borderId="55" xfId="52" applyFont="1" applyFill="1" applyBorder="1" applyAlignment="1">
      <alignment horizontal="center"/>
      <protection/>
    </xf>
    <xf numFmtId="49" fontId="40" fillId="0" borderId="24" xfId="52" applyNumberFormat="1" applyFont="1" applyFill="1" applyBorder="1" applyAlignment="1">
      <alignment horizontal="center"/>
      <protection/>
    </xf>
    <xf numFmtId="49" fontId="40" fillId="0" borderId="44" xfId="52" applyNumberFormat="1" applyFont="1" applyFill="1" applyBorder="1" applyAlignment="1">
      <alignment horizontal="center"/>
      <protection/>
    </xf>
    <xf numFmtId="49" fontId="40" fillId="0" borderId="39" xfId="52" applyNumberFormat="1" applyFont="1" applyFill="1" applyBorder="1" applyAlignment="1">
      <alignment horizontal="center"/>
      <protection/>
    </xf>
    <xf numFmtId="0" fontId="40" fillId="0" borderId="65" xfId="52" applyFont="1" applyFill="1" applyBorder="1" applyAlignment="1">
      <alignment horizontal="center"/>
      <protection/>
    </xf>
    <xf numFmtId="0" fontId="40" fillId="0" borderId="39" xfId="52" applyFont="1" applyFill="1" applyBorder="1">
      <alignment/>
      <protection/>
    </xf>
    <xf numFmtId="4" fontId="40" fillId="0" borderId="44" xfId="52" applyNumberFormat="1" applyFont="1" applyFill="1" applyBorder="1" applyAlignment="1">
      <alignment horizontal="right"/>
      <protection/>
    </xf>
    <xf numFmtId="4" fontId="40" fillId="0" borderId="69" xfId="52" applyNumberFormat="1" applyFont="1" applyFill="1" applyBorder="1" applyAlignment="1">
      <alignment horizontal="right"/>
      <protection/>
    </xf>
    <xf numFmtId="0" fontId="41" fillId="0" borderId="0" xfId="52" applyFont="1">
      <alignment/>
      <protection/>
    </xf>
    <xf numFmtId="0" fontId="4" fillId="0" borderId="15" xfId="52" applyFont="1" applyBorder="1" applyAlignment="1">
      <alignment horizontal="center"/>
      <protection/>
    </xf>
    <xf numFmtId="49" fontId="4" fillId="0" borderId="32" xfId="52" applyNumberFormat="1" applyFont="1" applyFill="1" applyBorder="1" applyAlignment="1">
      <alignment horizontal="center"/>
      <protection/>
    </xf>
    <xf numFmtId="49" fontId="4" fillId="0" borderId="49" xfId="47" applyNumberFormat="1" applyFont="1" applyFill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32" xfId="52" applyFont="1" applyBorder="1" applyAlignment="1">
      <alignment horizontal="center"/>
      <protection/>
    </xf>
    <xf numFmtId="0" fontId="4" fillId="0" borderId="16" xfId="52" applyFont="1" applyBorder="1">
      <alignment/>
      <protection/>
    </xf>
    <xf numFmtId="4" fontId="4" fillId="0" borderId="49" xfId="52" applyNumberFormat="1" applyFont="1" applyFill="1" applyBorder="1">
      <alignment/>
      <protection/>
    </xf>
    <xf numFmtId="4" fontId="4" fillId="0" borderId="63" xfId="52" applyNumberFormat="1" applyFont="1" applyFill="1" applyBorder="1">
      <alignment/>
      <protection/>
    </xf>
    <xf numFmtId="0" fontId="5" fillId="0" borderId="0" xfId="52" applyFont="1">
      <alignment/>
      <protection/>
    </xf>
    <xf numFmtId="0" fontId="1" fillId="0" borderId="18" xfId="52" applyFont="1" applyBorder="1" applyAlignment="1">
      <alignment horizontal="center"/>
      <protection/>
    </xf>
    <xf numFmtId="49" fontId="1" fillId="0" borderId="35" xfId="52" applyNumberFormat="1" applyFont="1" applyFill="1" applyBorder="1" applyAlignment="1">
      <alignment horizontal="center"/>
      <protection/>
    </xf>
    <xf numFmtId="49" fontId="1" fillId="0" borderId="48" xfId="47" applyNumberFormat="1" applyFont="1" applyFill="1" applyBorder="1" applyAlignment="1">
      <alignment horizontal="center"/>
      <protection/>
    </xf>
    <xf numFmtId="0" fontId="1" fillId="0" borderId="32" xfId="52" applyFont="1" applyBorder="1" applyAlignment="1">
      <alignment horizontal="center"/>
      <protection/>
    </xf>
    <xf numFmtId="0" fontId="1" fillId="0" borderId="16" xfId="52" applyFont="1" applyBorder="1">
      <alignment/>
      <protection/>
    </xf>
    <xf numFmtId="4" fontId="1" fillId="0" borderId="48" xfId="52" applyNumberFormat="1" applyFont="1" applyFill="1" applyBorder="1">
      <alignment/>
      <protection/>
    </xf>
    <xf numFmtId="4" fontId="1" fillId="0" borderId="36" xfId="52" applyNumberFormat="1" applyFont="1" applyFill="1" applyBorder="1">
      <alignment/>
      <protection/>
    </xf>
    <xf numFmtId="0" fontId="1" fillId="0" borderId="10" xfId="52" applyFont="1" applyBorder="1">
      <alignment/>
      <protection/>
    </xf>
    <xf numFmtId="4" fontId="1" fillId="0" borderId="48" xfId="52" applyNumberFormat="1" applyFont="1" applyBorder="1">
      <alignment/>
      <protection/>
    </xf>
    <xf numFmtId="4" fontId="1" fillId="0" borderId="36" xfId="52" applyNumberFormat="1" applyFont="1" applyBorder="1">
      <alignment/>
      <protection/>
    </xf>
    <xf numFmtId="0" fontId="1" fillId="0" borderId="35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49" fontId="4" fillId="0" borderId="48" xfId="47" applyNumberFormat="1" applyFont="1" applyFill="1" applyBorder="1" applyAlignment="1">
      <alignment horizontal="center"/>
      <protection/>
    </xf>
    <xf numFmtId="49" fontId="4" fillId="0" borderId="35" xfId="52" applyNumberFormat="1" applyFont="1" applyFill="1" applyBorder="1" applyAlignment="1">
      <alignment horizontal="center"/>
      <protection/>
    </xf>
    <xf numFmtId="4" fontId="4" fillId="0" borderId="48" xfId="52" applyNumberFormat="1" applyFont="1" applyFill="1" applyBorder="1">
      <alignment/>
      <protection/>
    </xf>
    <xf numFmtId="4" fontId="4" fillId="0" borderId="36" xfId="52" applyNumberFormat="1" applyFont="1" applyFill="1" applyBorder="1">
      <alignment/>
      <protection/>
    </xf>
    <xf numFmtId="0" fontId="4" fillId="0" borderId="18" xfId="52" applyFont="1" applyFill="1" applyBorder="1">
      <alignment/>
      <protection/>
    </xf>
    <xf numFmtId="0" fontId="4" fillId="0" borderId="35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4" fontId="0" fillId="0" borderId="0" xfId="52" applyNumberFormat="1">
      <alignment/>
      <protection/>
    </xf>
    <xf numFmtId="171" fontId="1" fillId="0" borderId="48" xfId="52" applyNumberFormat="1" applyFont="1" applyFill="1" applyBorder="1">
      <alignment/>
      <protection/>
    </xf>
    <xf numFmtId="171" fontId="4" fillId="0" borderId="43" xfId="52" applyNumberFormat="1" applyFont="1" applyFill="1" applyBorder="1">
      <alignment/>
      <protection/>
    </xf>
    <xf numFmtId="171" fontId="40" fillId="0" borderId="44" xfId="52" applyNumberFormat="1" applyFont="1" applyFill="1" applyBorder="1" applyAlignment="1">
      <alignment horizontal="right"/>
      <protection/>
    </xf>
    <xf numFmtId="171" fontId="4" fillId="0" borderId="48" xfId="52" applyNumberFormat="1" applyFont="1" applyFill="1" applyBorder="1">
      <alignment/>
      <protection/>
    </xf>
    <xf numFmtId="171" fontId="24" fillId="0" borderId="12" xfId="0" applyNumberFormat="1" applyFont="1" applyBorder="1" applyAlignment="1">
      <alignment horizontal="right" vertical="center" wrapText="1"/>
    </xf>
    <xf numFmtId="171" fontId="25" fillId="0" borderId="16" xfId="0" applyNumberFormat="1" applyFont="1" applyFill="1" applyBorder="1" applyAlignment="1">
      <alignment horizontal="right" vertical="center" wrapText="1"/>
    </xf>
    <xf numFmtId="171" fontId="24" fillId="0" borderId="13" xfId="0" applyNumberFormat="1" applyFont="1" applyBorder="1" applyAlignment="1">
      <alignment horizontal="right" vertical="center" wrapText="1"/>
    </xf>
    <xf numFmtId="171" fontId="24" fillId="0" borderId="10" xfId="0" applyNumberFormat="1" applyFont="1" applyBorder="1" applyAlignment="1">
      <alignment horizontal="right" vertical="center" wrapText="1"/>
    </xf>
    <xf numFmtId="171" fontId="24" fillId="0" borderId="39" xfId="0" applyNumberFormat="1" applyFont="1" applyBorder="1" applyAlignment="1">
      <alignment horizontal="right" vertical="center" wrapText="1"/>
    </xf>
    <xf numFmtId="171" fontId="25" fillId="0" borderId="10" xfId="0" applyNumberFormat="1" applyFont="1" applyFill="1" applyBorder="1" applyAlignment="1">
      <alignment horizontal="right" vertical="center" wrapText="1"/>
    </xf>
    <xf numFmtId="171" fontId="24" fillId="0" borderId="10" xfId="0" applyNumberFormat="1" applyFont="1" applyFill="1" applyBorder="1" applyAlignment="1">
      <alignment horizontal="right" vertical="center" wrapText="1"/>
    </xf>
    <xf numFmtId="171" fontId="25" fillId="0" borderId="10" xfId="0" applyNumberFormat="1" applyFont="1" applyBorder="1" applyAlignment="1">
      <alignment horizontal="right" vertical="center" wrapText="1"/>
    </xf>
    <xf numFmtId="0" fontId="1" fillId="0" borderId="16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1" fillId="0" borderId="23" xfId="52" applyFont="1" applyFill="1" applyBorder="1">
      <alignment/>
      <protection/>
    </xf>
    <xf numFmtId="49" fontId="1" fillId="0" borderId="54" xfId="52" applyNumberFormat="1" applyFont="1" applyFill="1" applyBorder="1" applyAlignment="1">
      <alignment horizontal="center"/>
      <protection/>
    </xf>
    <xf numFmtId="0" fontId="0" fillId="0" borderId="52" xfId="47" applyFill="1" applyBorder="1" applyAlignment="1">
      <alignment horizontal="center"/>
      <protection/>
    </xf>
    <xf numFmtId="0" fontId="1" fillId="0" borderId="53" xfId="52" applyFont="1" applyBorder="1" applyAlignment="1">
      <alignment horizontal="center"/>
      <protection/>
    </xf>
    <xf numFmtId="0" fontId="1" fillId="0" borderId="54" xfId="52" applyFont="1" applyBorder="1" applyAlignment="1">
      <alignment horizontal="center"/>
      <protection/>
    </xf>
    <xf numFmtId="0" fontId="1" fillId="0" borderId="53" xfId="52" applyFont="1" applyBorder="1">
      <alignment/>
      <protection/>
    </xf>
    <xf numFmtId="4" fontId="1" fillId="0" borderId="52" xfId="52" applyNumberFormat="1" applyFont="1" applyFill="1" applyBorder="1">
      <alignment/>
      <protection/>
    </xf>
    <xf numFmtId="4" fontId="1" fillId="0" borderId="61" xfId="52" applyNumberFormat="1" applyFont="1" applyFill="1" applyBorder="1">
      <alignment/>
      <protection/>
    </xf>
    <xf numFmtId="0" fontId="1" fillId="0" borderId="33" xfId="52" applyFont="1" applyFill="1" applyBorder="1">
      <alignment/>
      <protection/>
    </xf>
    <xf numFmtId="0" fontId="0" fillId="0" borderId="48" xfId="47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31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/>
      <protection/>
    </xf>
    <xf numFmtId="49" fontId="4" fillId="0" borderId="74" xfId="52" applyNumberFormat="1" applyFont="1" applyFill="1" applyBorder="1" applyAlignment="1">
      <alignment horizontal="center" vertical="center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75" xfId="52" applyFont="1" applyFill="1" applyBorder="1" applyAlignment="1">
      <alignment horizontal="center" vertical="center"/>
      <protection/>
    </xf>
    <xf numFmtId="0" fontId="4" fillId="0" borderId="53" xfId="52" applyFont="1" applyFill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4" fillId="0" borderId="76" xfId="52" applyFont="1" applyFill="1" applyBorder="1" applyAlignment="1">
      <alignment horizontal="center" vertical="center"/>
      <protection/>
    </xf>
    <xf numFmtId="0" fontId="4" fillId="0" borderId="61" xfId="52" applyFont="1" applyFill="1" applyBorder="1" applyAlignment="1">
      <alignment horizontal="center" vertical="center"/>
      <protection/>
    </xf>
    <xf numFmtId="0" fontId="4" fillId="0" borderId="77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78" xfId="52" applyFont="1" applyFill="1" applyBorder="1" applyAlignment="1">
      <alignment horizontal="center" vertical="center"/>
      <protection/>
    </xf>
    <xf numFmtId="0" fontId="4" fillId="0" borderId="57" xfId="52" applyFont="1" applyFill="1" applyBorder="1" applyAlignment="1">
      <alignment horizontal="center" vertical="center"/>
      <protection/>
    </xf>
    <xf numFmtId="0" fontId="30" fillId="0" borderId="0" xfId="51" applyFont="1" applyFill="1" applyAlignment="1">
      <alignment horizontal="center"/>
      <protection/>
    </xf>
    <xf numFmtId="0" fontId="27" fillId="0" borderId="0" xfId="47" applyFont="1" applyFill="1" applyAlignment="1">
      <alignment horizontal="center"/>
      <protection/>
    </xf>
    <xf numFmtId="0" fontId="32" fillId="0" borderId="73" xfId="47" applyFont="1" applyBorder="1" applyAlignment="1">
      <alignment horizontal="center" vertical="center" wrapText="1"/>
      <protection/>
    </xf>
    <xf numFmtId="0" fontId="32" fillId="0" borderId="79" xfId="47" applyFont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43" xfId="52" applyFont="1" applyFill="1" applyBorder="1" applyAlignment="1">
      <alignment horizontal="center"/>
      <protection/>
    </xf>
    <xf numFmtId="0" fontId="4" fillId="0" borderId="75" xfId="54" applyFont="1" applyBorder="1" applyAlignment="1">
      <alignment horizontal="center" vertical="center"/>
      <protection/>
    </xf>
    <xf numFmtId="0" fontId="4" fillId="0" borderId="53" xfId="54" applyFont="1" applyBorder="1" applyAlignment="1">
      <alignment horizontal="center" vertical="center"/>
      <protection/>
    </xf>
    <xf numFmtId="0" fontId="4" fillId="0" borderId="77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0" fontId="4" fillId="0" borderId="75" xfId="54" applyFont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4" fillId="0" borderId="78" xfId="54" applyFont="1" applyBorder="1" applyAlignment="1">
      <alignment horizontal="center" vertical="center"/>
      <protection/>
    </xf>
    <xf numFmtId="0" fontId="4" fillId="0" borderId="57" xfId="54" applyFont="1" applyBorder="1" applyAlignment="1">
      <alignment horizontal="center" vertical="center"/>
      <protection/>
    </xf>
    <xf numFmtId="0" fontId="1" fillId="0" borderId="78" xfId="54" applyFont="1" applyBorder="1" applyAlignment="1">
      <alignment horizontal="center" vertical="center" textRotation="90" wrapText="1"/>
      <protection/>
    </xf>
    <xf numFmtId="0" fontId="1" fillId="0" borderId="67" xfId="54" applyFont="1" applyBorder="1" applyAlignment="1">
      <alignment horizontal="center" vertical="center" textRotation="90" wrapText="1"/>
      <protection/>
    </xf>
    <xf numFmtId="0" fontId="1" fillId="0" borderId="57" xfId="54" applyFont="1" applyBorder="1" applyAlignment="1">
      <alignment horizontal="center" vertical="center" textRotation="90" wrapText="1"/>
      <protection/>
    </xf>
    <xf numFmtId="0" fontId="30" fillId="0" borderId="0" xfId="51" applyFont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49" fontId="4" fillId="0" borderId="78" xfId="54" applyNumberFormat="1" applyFont="1" applyBorder="1" applyAlignment="1">
      <alignment horizontal="center" vertical="center"/>
      <protection/>
    </xf>
    <xf numFmtId="49" fontId="4" fillId="0" borderId="57" xfId="54" applyNumberFormat="1" applyFont="1" applyBorder="1" applyAlignment="1">
      <alignment horizontal="center" vertical="center"/>
      <protection/>
    </xf>
    <xf numFmtId="0" fontId="4" fillId="0" borderId="72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21_P02_Rozpis_rozpoctu_2011_Vydaje_1_cast" xfId="48"/>
    <cellStyle name="normální_2. čtení rozpočtu 2006 - příjmy" xfId="49"/>
    <cellStyle name="normální_2. čtení rozpočtu 2006 - příjmy 2" xfId="50"/>
    <cellStyle name="normální_2. Rozpočet 2007 - tabulky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is výdajů 03 bez PO_06 - OD" xfId="56"/>
    <cellStyle name="normální_Rozpočet 2005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7.8515625" style="36" customWidth="1"/>
    <col min="2" max="2" width="7.421875" style="36" customWidth="1"/>
    <col min="3" max="4" width="12.8515625" style="36" customWidth="1"/>
    <col min="5" max="6" width="13.140625" style="36" bestFit="1" customWidth="1"/>
    <col min="7" max="16384" width="9.140625" style="36" customWidth="1"/>
  </cols>
  <sheetData>
    <row r="1" spans="1:6" ht="20.25">
      <c r="A1" s="517" t="s">
        <v>140</v>
      </c>
      <c r="B1" s="517"/>
      <c r="C1" s="517"/>
      <c r="D1" s="517"/>
      <c r="E1" s="517"/>
      <c r="F1" s="517"/>
    </row>
    <row r="2" ht="18" customHeight="1"/>
    <row r="3" spans="1:6" ht="16.5" customHeight="1">
      <c r="A3" s="518" t="s">
        <v>78</v>
      </c>
      <c r="B3" s="518"/>
      <c r="C3" s="518"/>
      <c r="D3" s="518"/>
      <c r="E3" s="518"/>
      <c r="F3" s="518"/>
    </row>
    <row r="4" ht="12.75" customHeight="1" thickBot="1"/>
    <row r="5" spans="1:6" ht="15" thickBot="1">
      <c r="A5" s="37" t="s">
        <v>79</v>
      </c>
      <c r="B5" s="38" t="s">
        <v>1</v>
      </c>
      <c r="C5" s="4" t="s">
        <v>141</v>
      </c>
      <c r="D5" s="3" t="s">
        <v>142</v>
      </c>
      <c r="E5" s="4" t="s">
        <v>0</v>
      </c>
      <c r="F5" s="5" t="s">
        <v>143</v>
      </c>
    </row>
    <row r="6" spans="1:6" ht="16.5" customHeight="1">
      <c r="A6" s="39" t="s">
        <v>80</v>
      </c>
      <c r="B6" s="40" t="s">
        <v>81</v>
      </c>
      <c r="C6" s="41">
        <f>C7+C8+C9</f>
        <v>2179932</v>
      </c>
      <c r="D6" s="391">
        <f>D7+D8+D9</f>
        <v>2289512.48</v>
      </c>
      <c r="E6" s="499">
        <f>SUM(E7:E9)</f>
        <v>1115.095</v>
      </c>
      <c r="F6" s="42">
        <f>SUM(F7:F9)</f>
        <v>2290627.575</v>
      </c>
    </row>
    <row r="7" spans="1:6" ht="15" customHeight="1">
      <c r="A7" s="43" t="s">
        <v>82</v>
      </c>
      <c r="B7" s="44" t="s">
        <v>83</v>
      </c>
      <c r="C7" s="45">
        <v>2122000</v>
      </c>
      <c r="D7" s="1">
        <v>2129186.97</v>
      </c>
      <c r="E7" s="500">
        <f>'příjmy OD'!J8</f>
        <v>133.6</v>
      </c>
      <c r="F7" s="47">
        <f aca="true" t="shared" si="0" ref="F7:F23">D7+E7</f>
        <v>2129320.5700000003</v>
      </c>
    </row>
    <row r="8" spans="1:6" ht="15">
      <c r="A8" s="43" t="s">
        <v>84</v>
      </c>
      <c r="B8" s="44" t="s">
        <v>85</v>
      </c>
      <c r="C8" s="45">
        <v>57932</v>
      </c>
      <c r="D8" s="1">
        <v>149275.4</v>
      </c>
      <c r="E8" s="500">
        <f>'příjmy OD'!J12</f>
        <v>900.8470000000001</v>
      </c>
      <c r="F8" s="47">
        <f t="shared" si="0"/>
        <v>150176.247</v>
      </c>
    </row>
    <row r="9" spans="1:6" ht="15">
      <c r="A9" s="43" t="s">
        <v>86</v>
      </c>
      <c r="B9" s="44" t="s">
        <v>87</v>
      </c>
      <c r="C9" s="45">
        <v>0</v>
      </c>
      <c r="D9" s="1">
        <v>11050.11</v>
      </c>
      <c r="E9" s="500">
        <f>'příjmy OD'!J26</f>
        <v>80.648</v>
      </c>
      <c r="F9" s="47">
        <f t="shared" si="0"/>
        <v>11130.758</v>
      </c>
    </row>
    <row r="10" spans="1:6" ht="15">
      <c r="A10" s="48" t="s">
        <v>88</v>
      </c>
      <c r="B10" s="44" t="s">
        <v>89</v>
      </c>
      <c r="C10" s="49">
        <f>C11+C16</f>
        <v>85842</v>
      </c>
      <c r="D10" s="50">
        <f>D11+D16</f>
        <v>4094485.67</v>
      </c>
      <c r="E10" s="501">
        <f>E11+E16</f>
        <v>549.0509999999999</v>
      </c>
      <c r="F10" s="51">
        <f>F11+F16</f>
        <v>4095034.721</v>
      </c>
    </row>
    <row r="11" spans="1:6" ht="15">
      <c r="A11" s="52" t="s">
        <v>90</v>
      </c>
      <c r="B11" s="44" t="s">
        <v>91</v>
      </c>
      <c r="C11" s="45">
        <f>SUM(C12:C15)</f>
        <v>85842</v>
      </c>
      <c r="D11" s="1">
        <f>SUM(D12:D15)</f>
        <v>3997778.31</v>
      </c>
      <c r="E11" s="502">
        <f>SUM(E12:E15)</f>
        <v>549.0509999999999</v>
      </c>
      <c r="F11" s="47">
        <f>SUM(F12:F15)</f>
        <v>3998327.361</v>
      </c>
    </row>
    <row r="12" spans="1:6" ht="15">
      <c r="A12" s="52" t="s">
        <v>92</v>
      </c>
      <c r="B12" s="44" t="s">
        <v>93</v>
      </c>
      <c r="C12" s="53">
        <v>61072</v>
      </c>
      <c r="D12" s="1">
        <v>61072</v>
      </c>
      <c r="E12" s="500"/>
      <c r="F12" s="47">
        <f t="shared" si="0"/>
        <v>61072</v>
      </c>
    </row>
    <row r="13" spans="1:6" ht="15">
      <c r="A13" s="52" t="s">
        <v>94</v>
      </c>
      <c r="B13" s="44" t="s">
        <v>91</v>
      </c>
      <c r="C13" s="53">
        <v>0</v>
      </c>
      <c r="D13" s="1">
        <v>3908126.65</v>
      </c>
      <c r="E13" s="500">
        <f>'příjmy OD'!J29</f>
        <v>549.0509999999999</v>
      </c>
      <c r="F13" s="47">
        <f>D13+E13</f>
        <v>3908675.701</v>
      </c>
    </row>
    <row r="14" spans="1:6" ht="15">
      <c r="A14" s="52" t="s">
        <v>137</v>
      </c>
      <c r="B14" s="44" t="s">
        <v>138</v>
      </c>
      <c r="C14" s="53">
        <v>0</v>
      </c>
      <c r="D14" s="1">
        <v>3809.66</v>
      </c>
      <c r="E14" s="500"/>
      <c r="F14" s="47">
        <f>D14+E14</f>
        <v>3809.66</v>
      </c>
    </row>
    <row r="15" spans="1:6" ht="15">
      <c r="A15" s="52" t="s">
        <v>95</v>
      </c>
      <c r="B15" s="44">
        <v>4121</v>
      </c>
      <c r="C15" s="53">
        <v>24770</v>
      </c>
      <c r="D15" s="1">
        <v>24770</v>
      </c>
      <c r="E15" s="500"/>
      <c r="F15" s="47">
        <f t="shared" si="0"/>
        <v>24770</v>
      </c>
    </row>
    <row r="16" spans="1:6" ht="15">
      <c r="A16" s="43" t="s">
        <v>96</v>
      </c>
      <c r="B16" s="44" t="s">
        <v>97</v>
      </c>
      <c r="C16" s="53">
        <f>SUM(C17:C19)</f>
        <v>0</v>
      </c>
      <c r="D16" s="1">
        <f>SUM(D17:D19)</f>
        <v>96707.36</v>
      </c>
      <c r="E16" s="502">
        <f>SUM(E17:E19)</f>
        <v>0</v>
      </c>
      <c r="F16" s="47">
        <f>SUM(F17:F19)</f>
        <v>96707.36</v>
      </c>
    </row>
    <row r="17" spans="1:6" ht="15">
      <c r="A17" s="43" t="s">
        <v>98</v>
      </c>
      <c r="B17" s="44" t="s">
        <v>97</v>
      </c>
      <c r="C17" s="53">
        <v>0</v>
      </c>
      <c r="D17" s="1">
        <v>92969.36</v>
      </c>
      <c r="E17" s="500">
        <f>'příjmy OD'!J43</f>
        <v>0</v>
      </c>
      <c r="F17" s="47">
        <f t="shared" si="0"/>
        <v>92969.36</v>
      </c>
    </row>
    <row r="18" spans="1:6" ht="15">
      <c r="A18" s="52" t="s">
        <v>99</v>
      </c>
      <c r="B18" s="44">
        <v>4221</v>
      </c>
      <c r="C18" s="53">
        <v>0</v>
      </c>
      <c r="D18" s="1">
        <v>3738</v>
      </c>
      <c r="E18" s="500"/>
      <c r="F18" s="47">
        <f>D18+E18</f>
        <v>3738</v>
      </c>
    </row>
    <row r="19" spans="1:6" ht="15">
      <c r="A19" s="52" t="s">
        <v>139</v>
      </c>
      <c r="B19" s="44">
        <v>4232</v>
      </c>
      <c r="C19" s="53">
        <v>0</v>
      </c>
      <c r="D19" s="1">
        <v>0</v>
      </c>
      <c r="E19" s="500"/>
      <c r="F19" s="47">
        <f>D19+E19</f>
        <v>0</v>
      </c>
    </row>
    <row r="20" spans="1:6" ht="14.25">
      <c r="A20" s="48" t="s">
        <v>100</v>
      </c>
      <c r="B20" s="54" t="s">
        <v>101</v>
      </c>
      <c r="C20" s="49">
        <f>C6+C10</f>
        <v>2265774</v>
      </c>
      <c r="D20" s="50">
        <f>D6+D10</f>
        <v>6383998.15</v>
      </c>
      <c r="E20" s="498">
        <f>E6+E10</f>
        <v>1664.146</v>
      </c>
      <c r="F20" s="51">
        <f>F6+F10</f>
        <v>6385662.296</v>
      </c>
    </row>
    <row r="21" spans="1:6" ht="14.25">
      <c r="A21" s="48" t="s">
        <v>102</v>
      </c>
      <c r="B21" s="54" t="s">
        <v>103</v>
      </c>
      <c r="C21" s="49">
        <f>SUM(C22:C26)</f>
        <v>-96875</v>
      </c>
      <c r="D21" s="50">
        <f>SUM(D22:D26)</f>
        <v>1072090.47</v>
      </c>
      <c r="E21" s="498">
        <f>SUM(E22:E26)</f>
        <v>0</v>
      </c>
      <c r="F21" s="55">
        <f>SUM(F22:F26)</f>
        <v>1072090.47</v>
      </c>
    </row>
    <row r="22" spans="1:6" ht="15">
      <c r="A22" s="52" t="s">
        <v>144</v>
      </c>
      <c r="B22" s="44" t="s">
        <v>104</v>
      </c>
      <c r="C22" s="53">
        <v>0</v>
      </c>
      <c r="D22" s="1">
        <v>88242.1</v>
      </c>
      <c r="E22" s="74"/>
      <c r="F22" s="47">
        <f t="shared" si="0"/>
        <v>88242.1</v>
      </c>
    </row>
    <row r="23" spans="1:6" ht="15">
      <c r="A23" s="52" t="s">
        <v>145</v>
      </c>
      <c r="B23" s="44" t="s">
        <v>104</v>
      </c>
      <c r="C23" s="53">
        <v>0</v>
      </c>
      <c r="D23" s="1">
        <v>202563.47</v>
      </c>
      <c r="E23" s="56"/>
      <c r="F23" s="47">
        <f t="shared" si="0"/>
        <v>202563.47</v>
      </c>
    </row>
    <row r="24" spans="1:6" ht="15">
      <c r="A24" s="52" t="s">
        <v>146</v>
      </c>
      <c r="B24" s="44" t="s">
        <v>104</v>
      </c>
      <c r="C24" s="53">
        <v>0</v>
      </c>
      <c r="D24" s="1">
        <v>878159.9</v>
      </c>
      <c r="E24" s="56"/>
      <c r="F24" s="47">
        <f>D24+E24</f>
        <v>878159.9</v>
      </c>
    </row>
    <row r="25" spans="1:6" ht="15">
      <c r="A25" s="52" t="s">
        <v>105</v>
      </c>
      <c r="B25" s="44" t="s">
        <v>106</v>
      </c>
      <c r="C25" s="53">
        <v>0</v>
      </c>
      <c r="D25" s="1">
        <v>0</v>
      </c>
      <c r="E25" s="46"/>
      <c r="F25" s="47">
        <f>D25+E25</f>
        <v>0</v>
      </c>
    </row>
    <row r="26" spans="1:6" ht="15.75" thickBot="1">
      <c r="A26" s="52" t="s">
        <v>107</v>
      </c>
      <c r="B26" s="44">
        <v>8124</v>
      </c>
      <c r="C26" s="53">
        <v>-96875</v>
      </c>
      <c r="D26" s="1">
        <v>-96875</v>
      </c>
      <c r="E26" s="56"/>
      <c r="F26" s="47">
        <f>D26+E26</f>
        <v>-96875</v>
      </c>
    </row>
    <row r="27" spans="1:6" ht="15" thickBot="1">
      <c r="A27" s="57" t="s">
        <v>108</v>
      </c>
      <c r="B27" s="58"/>
      <c r="C27" s="59">
        <f>C21+C10+C6</f>
        <v>2168899</v>
      </c>
      <c r="D27" s="19">
        <f>D21+D10+D6</f>
        <v>7456088.619999999</v>
      </c>
      <c r="E27" s="497">
        <f>E6+E10+E21</f>
        <v>1664.146</v>
      </c>
      <c r="F27" s="20">
        <f>D27+E27</f>
        <v>7457752.765999999</v>
      </c>
    </row>
    <row r="29" ht="11.25">
      <c r="E29" s="75"/>
    </row>
    <row r="30" spans="1:6" ht="18.75">
      <c r="A30" s="518" t="s">
        <v>31</v>
      </c>
      <c r="B30" s="518"/>
      <c r="C30" s="518"/>
      <c r="D30" s="518"/>
      <c r="E30" s="518"/>
      <c r="F30" s="518"/>
    </row>
    <row r="31" spans="1:6" ht="12" customHeight="1" thickBot="1">
      <c r="A31" s="6"/>
      <c r="B31" s="6"/>
      <c r="C31" s="6"/>
      <c r="D31" s="76"/>
      <c r="E31" s="6"/>
      <c r="F31" s="6"/>
    </row>
    <row r="32" spans="1:6" ht="15" thickBot="1">
      <c r="A32" s="2" t="s">
        <v>10</v>
      </c>
      <c r="B32" s="3" t="s">
        <v>1</v>
      </c>
      <c r="C32" s="4" t="s">
        <v>141</v>
      </c>
      <c r="D32" s="4" t="s">
        <v>142</v>
      </c>
      <c r="E32" s="4" t="s">
        <v>0</v>
      </c>
      <c r="F32" s="5" t="s">
        <v>143</v>
      </c>
    </row>
    <row r="33" spans="1:6" ht="15">
      <c r="A33" s="7" t="s">
        <v>11</v>
      </c>
      <c r="B33" s="8" t="s">
        <v>12</v>
      </c>
      <c r="C33" s="9">
        <v>30454</v>
      </c>
      <c r="D33" s="9">
        <v>27594</v>
      </c>
      <c r="E33" s="9"/>
      <c r="F33" s="10">
        <f>D33+E33</f>
        <v>27594</v>
      </c>
    </row>
    <row r="34" spans="1:6" ht="15">
      <c r="A34" s="11" t="s">
        <v>13</v>
      </c>
      <c r="B34" s="12" t="s">
        <v>12</v>
      </c>
      <c r="C34" s="1">
        <v>213803.25</v>
      </c>
      <c r="D34" s="1">
        <v>215664.09</v>
      </c>
      <c r="E34" s="9"/>
      <c r="F34" s="10">
        <f>D34+E34</f>
        <v>215664.09</v>
      </c>
    </row>
    <row r="35" spans="1:6" ht="15">
      <c r="A35" s="11" t="s">
        <v>14</v>
      </c>
      <c r="B35" s="12" t="s">
        <v>12</v>
      </c>
      <c r="C35" s="1">
        <v>870010</v>
      </c>
      <c r="D35" s="1">
        <v>878542.94</v>
      </c>
      <c r="E35" s="9"/>
      <c r="F35" s="10">
        <f aca="true" t="shared" si="1" ref="F35:F50">D35+E35</f>
        <v>878542.94</v>
      </c>
    </row>
    <row r="36" spans="1:6" ht="15">
      <c r="A36" s="11" t="s">
        <v>15</v>
      </c>
      <c r="B36" s="12" t="s">
        <v>12</v>
      </c>
      <c r="C36" s="1">
        <v>592559.15</v>
      </c>
      <c r="D36" s="1">
        <v>734778.03</v>
      </c>
      <c r="E36" s="496">
        <f>'91403'!I8</f>
        <v>3.226</v>
      </c>
      <c r="F36" s="10">
        <f>D36+E36</f>
        <v>734781.256</v>
      </c>
    </row>
    <row r="37" spans="1:6" ht="15">
      <c r="A37" s="11" t="s">
        <v>16</v>
      </c>
      <c r="B37" s="12" t="s">
        <v>12</v>
      </c>
      <c r="C37" s="1">
        <v>0</v>
      </c>
      <c r="D37" s="1">
        <v>3496652.01</v>
      </c>
      <c r="E37" s="21"/>
      <c r="F37" s="10">
        <f>D37+E37</f>
        <v>3496652.01</v>
      </c>
    </row>
    <row r="38" spans="1:6" ht="15">
      <c r="A38" s="11" t="s">
        <v>147</v>
      </c>
      <c r="B38" s="12" t="s">
        <v>12</v>
      </c>
      <c r="C38" s="1">
        <v>40847</v>
      </c>
      <c r="D38" s="1">
        <v>194585.4</v>
      </c>
      <c r="E38" s="21"/>
      <c r="F38" s="10">
        <f>D38+E38</f>
        <v>194585.4</v>
      </c>
    </row>
    <row r="39" spans="1:6" ht="15">
      <c r="A39" s="11" t="s">
        <v>17</v>
      </c>
      <c r="B39" s="12" t="s">
        <v>12</v>
      </c>
      <c r="C39" s="1">
        <v>21210</v>
      </c>
      <c r="D39" s="1">
        <v>22394.15</v>
      </c>
      <c r="E39" s="21"/>
      <c r="F39" s="10">
        <f>D39+E39</f>
        <v>22394.15</v>
      </c>
    </row>
    <row r="40" spans="1:6" ht="15">
      <c r="A40" s="11" t="s">
        <v>18</v>
      </c>
      <c r="B40" s="12" t="s">
        <v>19</v>
      </c>
      <c r="C40" s="1">
        <v>191745</v>
      </c>
      <c r="D40" s="1">
        <v>690417.37</v>
      </c>
      <c r="E40" s="21"/>
      <c r="F40" s="10">
        <f>D40+E40</f>
        <v>690417.37</v>
      </c>
    </row>
    <row r="41" spans="1:6" ht="15">
      <c r="A41" s="11" t="s">
        <v>20</v>
      </c>
      <c r="B41" s="12" t="s">
        <v>19</v>
      </c>
      <c r="C41" s="1">
        <v>0</v>
      </c>
      <c r="D41" s="1">
        <v>0</v>
      </c>
      <c r="E41" s="21"/>
      <c r="F41" s="10">
        <f t="shared" si="1"/>
        <v>0</v>
      </c>
    </row>
    <row r="42" spans="1:6" ht="15">
      <c r="A42" s="11" t="s">
        <v>21</v>
      </c>
      <c r="B42" s="12" t="s">
        <v>22</v>
      </c>
      <c r="C42" s="1">
        <v>142850.6</v>
      </c>
      <c r="D42" s="1">
        <v>987667.91</v>
      </c>
      <c r="E42" s="496">
        <f>'92306'!J7</f>
        <v>1660.92</v>
      </c>
      <c r="F42" s="10">
        <f t="shared" si="1"/>
        <v>989328.8300000001</v>
      </c>
    </row>
    <row r="43" spans="1:8" ht="15">
      <c r="A43" s="11" t="s">
        <v>23</v>
      </c>
      <c r="B43" s="12" t="s">
        <v>22</v>
      </c>
      <c r="C43" s="1">
        <v>43995</v>
      </c>
      <c r="D43" s="1">
        <v>43995</v>
      </c>
      <c r="E43" s="9"/>
      <c r="F43" s="10">
        <f t="shared" si="1"/>
        <v>43995</v>
      </c>
      <c r="H43" s="75"/>
    </row>
    <row r="44" spans="1:6" ht="15">
      <c r="A44" s="11" t="s">
        <v>24</v>
      </c>
      <c r="B44" s="12" t="s">
        <v>12</v>
      </c>
      <c r="C44" s="1">
        <v>3425</v>
      </c>
      <c r="D44" s="1">
        <v>5278.19</v>
      </c>
      <c r="E44" s="9"/>
      <c r="F44" s="10">
        <f t="shared" si="1"/>
        <v>5278.19</v>
      </c>
    </row>
    <row r="45" spans="1:6" ht="15">
      <c r="A45" s="11" t="s">
        <v>148</v>
      </c>
      <c r="B45" s="12" t="s">
        <v>22</v>
      </c>
      <c r="C45" s="1">
        <v>0</v>
      </c>
      <c r="D45" s="1">
        <v>76679.09</v>
      </c>
      <c r="E45" s="9"/>
      <c r="F45" s="10">
        <f t="shared" si="1"/>
        <v>76679.09</v>
      </c>
    </row>
    <row r="46" spans="1:6" ht="15">
      <c r="A46" s="11" t="s">
        <v>25</v>
      </c>
      <c r="B46" s="12" t="s">
        <v>22</v>
      </c>
      <c r="C46" s="1">
        <v>0</v>
      </c>
      <c r="D46" s="1">
        <v>5000</v>
      </c>
      <c r="E46" s="9"/>
      <c r="F46" s="10">
        <f t="shared" si="1"/>
        <v>5000</v>
      </c>
    </row>
    <row r="47" spans="1:6" ht="15">
      <c r="A47" s="11" t="s">
        <v>26</v>
      </c>
      <c r="B47" s="12" t="s">
        <v>22</v>
      </c>
      <c r="C47" s="1">
        <v>18000</v>
      </c>
      <c r="D47" s="1">
        <v>72712.56</v>
      </c>
      <c r="E47" s="9"/>
      <c r="F47" s="10">
        <f t="shared" si="1"/>
        <v>72712.56</v>
      </c>
    </row>
    <row r="48" spans="1:6" ht="15">
      <c r="A48" s="11" t="s">
        <v>27</v>
      </c>
      <c r="B48" s="12" t="s">
        <v>22</v>
      </c>
      <c r="C48" s="1">
        <v>0</v>
      </c>
      <c r="D48" s="1">
        <v>4006.28</v>
      </c>
      <c r="E48" s="9"/>
      <c r="F48" s="10">
        <f t="shared" si="1"/>
        <v>4006.28</v>
      </c>
    </row>
    <row r="49" spans="1:6" ht="15">
      <c r="A49" s="11" t="s">
        <v>28</v>
      </c>
      <c r="B49" s="12" t="s">
        <v>22</v>
      </c>
      <c r="C49" s="1">
        <v>0</v>
      </c>
      <c r="D49" s="1">
        <v>121.6</v>
      </c>
      <c r="E49" s="9"/>
      <c r="F49" s="10">
        <f t="shared" si="1"/>
        <v>121.6</v>
      </c>
    </row>
    <row r="50" spans="1:6" ht="15.75" thickBot="1">
      <c r="A50" s="13" t="s">
        <v>29</v>
      </c>
      <c r="B50" s="14" t="s">
        <v>22</v>
      </c>
      <c r="C50" s="22">
        <v>0</v>
      </c>
      <c r="D50" s="22">
        <v>0</v>
      </c>
      <c r="E50" s="15"/>
      <c r="F50" s="16">
        <f t="shared" si="1"/>
        <v>0</v>
      </c>
    </row>
    <row r="51" spans="1:6" ht="15" thickBot="1">
      <c r="A51" s="17" t="s">
        <v>30</v>
      </c>
      <c r="B51" s="18"/>
      <c r="C51" s="19">
        <f>SUM(C33:C50)</f>
        <v>2168899</v>
      </c>
      <c r="D51" s="19">
        <f>SUM(D33:D50)</f>
        <v>7456088.620000001</v>
      </c>
      <c r="E51" s="495">
        <f>SUM(E33:E50)</f>
        <v>1664.1460000000002</v>
      </c>
      <c r="F51" s="20">
        <f>SUM(F33:F50)</f>
        <v>7457752.766000001</v>
      </c>
    </row>
    <row r="53" ht="11.25">
      <c r="E53" s="75"/>
    </row>
  </sheetData>
  <sheetProtection/>
  <mergeCells count="3">
    <mergeCell ref="A1:F1"/>
    <mergeCell ref="A3:F3"/>
    <mergeCell ref="A30:F30"/>
  </mergeCells>
  <printOptions horizontalCentered="1"/>
  <pageMargins left="0.3937007874015748" right="0.3937007874015748" top="0.62" bottom="0.59" header="0.17" footer="0.2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9"/>
  <sheetViews>
    <sheetView zoomScalePageLayoutView="0" workbookViewId="0" topLeftCell="A1">
      <selection activeCell="L26" sqref="L26"/>
    </sheetView>
  </sheetViews>
  <sheetFormatPr defaultColWidth="8.8515625" defaultRowHeight="12.75"/>
  <cols>
    <col min="1" max="1" width="4.7109375" style="248" customWidth="1"/>
    <col min="2" max="2" width="3.00390625" style="248" customWidth="1"/>
    <col min="3" max="3" width="9.00390625" style="248" customWidth="1"/>
    <col min="4" max="4" width="4.28125" style="248" customWidth="1"/>
    <col min="5" max="5" width="5.28125" style="248" customWidth="1"/>
    <col min="6" max="6" width="7.421875" style="248" customWidth="1"/>
    <col min="7" max="7" width="41.421875" style="248" customWidth="1"/>
    <col min="8" max="8" width="8.00390625" style="248" customWidth="1"/>
    <col min="9" max="10" width="8.7109375" style="248" customWidth="1"/>
    <col min="11" max="11" width="9.00390625" style="248" customWidth="1"/>
    <col min="12" max="16384" width="8.8515625" style="248" customWidth="1"/>
  </cols>
  <sheetData>
    <row r="1" spans="1:11" ht="18" customHeight="1">
      <c r="A1" s="521" t="s">
        <v>257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7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522" t="s">
        <v>109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</row>
    <row r="4" spans="1:11" ht="10.5" customHeight="1" thickBot="1">
      <c r="A4" s="249"/>
      <c r="B4" s="249"/>
      <c r="C4" s="249"/>
      <c r="D4" s="249"/>
      <c r="E4" s="249"/>
      <c r="F4" s="249"/>
      <c r="G4" s="249"/>
      <c r="H4" s="249"/>
      <c r="I4" s="250"/>
      <c r="K4" s="250" t="s">
        <v>36</v>
      </c>
    </row>
    <row r="5" spans="1:11" ht="12.75" customHeight="1" thickBot="1">
      <c r="A5" s="523" t="s">
        <v>110</v>
      </c>
      <c r="B5" s="525" t="s">
        <v>3</v>
      </c>
      <c r="C5" s="525" t="s">
        <v>5</v>
      </c>
      <c r="D5" s="525" t="s">
        <v>6</v>
      </c>
      <c r="E5" s="525" t="s">
        <v>7</v>
      </c>
      <c r="F5" s="525" t="s">
        <v>37</v>
      </c>
      <c r="G5" s="528" t="s">
        <v>258</v>
      </c>
      <c r="H5" s="530" t="s">
        <v>141</v>
      </c>
      <c r="I5" s="532" t="s">
        <v>142</v>
      </c>
      <c r="J5" s="519" t="s">
        <v>320</v>
      </c>
      <c r="K5" s="520"/>
    </row>
    <row r="6" spans="1:11" ht="12.75" customHeight="1" thickBot="1">
      <c r="A6" s="524"/>
      <c r="B6" s="526"/>
      <c r="C6" s="526"/>
      <c r="D6" s="526"/>
      <c r="E6" s="526"/>
      <c r="F6" s="527"/>
      <c r="G6" s="529"/>
      <c r="H6" s="531"/>
      <c r="I6" s="533"/>
      <c r="J6" s="60" t="s">
        <v>8</v>
      </c>
      <c r="K6" s="251" t="s">
        <v>143</v>
      </c>
    </row>
    <row r="7" spans="1:11" s="259" customFormat="1" ht="13.5" customHeight="1" thickBot="1">
      <c r="A7" s="252" t="s">
        <v>2</v>
      </c>
      <c r="B7" s="253" t="s">
        <v>4</v>
      </c>
      <c r="C7" s="254" t="s">
        <v>2</v>
      </c>
      <c r="D7" s="255" t="s">
        <v>2</v>
      </c>
      <c r="E7" s="255" t="s">
        <v>2</v>
      </c>
      <c r="F7" s="256"/>
      <c r="G7" s="257" t="s">
        <v>115</v>
      </c>
      <c r="H7" s="258">
        <f>H8+H12+H26+H29+H43</f>
        <v>29930</v>
      </c>
      <c r="I7" s="90">
        <f>I8+I12+I26+I29+I43</f>
        <v>396214.08892999997</v>
      </c>
      <c r="J7" s="395">
        <f>J8+J12+J26+J29+J43</f>
        <v>1664.146</v>
      </c>
      <c r="K7" s="90">
        <f>K8+K12+K26+K29+K43</f>
        <v>397878.2349299999</v>
      </c>
    </row>
    <row r="8" spans="1:11" s="259" customFormat="1" ht="13.5" customHeight="1" thickBot="1">
      <c r="A8" s="260" t="s">
        <v>2</v>
      </c>
      <c r="B8" s="261" t="s">
        <v>4</v>
      </c>
      <c r="C8" s="262" t="s">
        <v>2</v>
      </c>
      <c r="D8" s="263" t="s">
        <v>2</v>
      </c>
      <c r="E8" s="263" t="s">
        <v>83</v>
      </c>
      <c r="F8" s="264"/>
      <c r="G8" s="265" t="s">
        <v>116</v>
      </c>
      <c r="H8" s="266">
        <f>H9+H10+H11</f>
        <v>160</v>
      </c>
      <c r="I8" s="290">
        <f>I9+I10+I11</f>
        <v>411.4</v>
      </c>
      <c r="J8" s="291">
        <f>J9+J10+J11</f>
        <v>133.6</v>
      </c>
      <c r="K8" s="292">
        <f>K9+K10+K11</f>
        <v>545</v>
      </c>
    </row>
    <row r="9" spans="1:256" s="278" customFormat="1" ht="12.75">
      <c r="A9" s="267" t="s">
        <v>119</v>
      </c>
      <c r="B9" s="268" t="s">
        <v>117</v>
      </c>
      <c r="C9" s="269" t="s">
        <v>2</v>
      </c>
      <c r="D9" s="268" t="s">
        <v>2</v>
      </c>
      <c r="E9" s="270">
        <v>1353</v>
      </c>
      <c r="F9" s="271"/>
      <c r="G9" s="272" t="s">
        <v>289</v>
      </c>
      <c r="H9" s="273">
        <v>0</v>
      </c>
      <c r="I9" s="274">
        <v>0</v>
      </c>
      <c r="J9" s="275">
        <v>10</v>
      </c>
      <c r="K9" s="276">
        <f>I9+J9</f>
        <v>10</v>
      </c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  <c r="IV9" s="277"/>
    </row>
    <row r="10" spans="1:256" s="278" customFormat="1" ht="12.75">
      <c r="A10" s="420" t="s">
        <v>119</v>
      </c>
      <c r="B10" s="282" t="s">
        <v>117</v>
      </c>
      <c r="C10" s="281" t="s">
        <v>2</v>
      </c>
      <c r="D10" s="282" t="s">
        <v>2</v>
      </c>
      <c r="E10" s="283">
        <v>1354</v>
      </c>
      <c r="F10" s="421"/>
      <c r="G10" s="422" t="s">
        <v>259</v>
      </c>
      <c r="H10" s="423">
        <v>0</v>
      </c>
      <c r="I10" s="414">
        <f>198+53.4</f>
        <v>251.4</v>
      </c>
      <c r="J10" s="150">
        <v>123.6</v>
      </c>
      <c r="K10" s="111">
        <f>I10+J10</f>
        <v>375</v>
      </c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  <c r="IH10" s="277"/>
      <c r="II10" s="277"/>
      <c r="IJ10" s="277"/>
      <c r="IK10" s="277"/>
      <c r="IL10" s="277"/>
      <c r="IM10" s="277"/>
      <c r="IN10" s="277"/>
      <c r="IO10" s="277"/>
      <c r="IP10" s="277"/>
      <c r="IQ10" s="277"/>
      <c r="IR10" s="277"/>
      <c r="IS10" s="277"/>
      <c r="IT10" s="277"/>
      <c r="IU10" s="277"/>
      <c r="IV10" s="277"/>
    </row>
    <row r="11" spans="1:11" s="259" customFormat="1" ht="13.5" customHeight="1" thickBot="1">
      <c r="A11" s="279" t="s">
        <v>119</v>
      </c>
      <c r="B11" s="280" t="s">
        <v>117</v>
      </c>
      <c r="C11" s="281" t="s">
        <v>2</v>
      </c>
      <c r="D11" s="282" t="s">
        <v>2</v>
      </c>
      <c r="E11" s="283">
        <v>1361</v>
      </c>
      <c r="F11" s="284"/>
      <c r="G11" s="285" t="s">
        <v>120</v>
      </c>
      <c r="H11" s="286">
        <v>160</v>
      </c>
      <c r="I11" s="287">
        <v>160</v>
      </c>
      <c r="J11" s="288"/>
      <c r="K11" s="289">
        <f>I11+J11</f>
        <v>160</v>
      </c>
    </row>
    <row r="12" spans="1:11" s="259" customFormat="1" ht="13.5" customHeight="1" thickBot="1">
      <c r="A12" s="260" t="s">
        <v>2</v>
      </c>
      <c r="B12" s="261" t="s">
        <v>4</v>
      </c>
      <c r="C12" s="262" t="s">
        <v>2</v>
      </c>
      <c r="D12" s="263" t="s">
        <v>2</v>
      </c>
      <c r="E12" s="263" t="s">
        <v>85</v>
      </c>
      <c r="F12" s="264"/>
      <c r="G12" s="265" t="s">
        <v>118</v>
      </c>
      <c r="H12" s="266">
        <f>H13+H14+H16+H17+H18+H20+H24</f>
        <v>5000</v>
      </c>
      <c r="I12" s="290">
        <f>I13+I14+I16+I17+I18+I20+I24</f>
        <v>45943.687</v>
      </c>
      <c r="J12" s="403">
        <f>J13+J14+J16+J17+J18+J20+J24</f>
        <v>900.8470000000001</v>
      </c>
      <c r="K12" s="292">
        <f>K13+K14+K16+K17+K18+K20+K24</f>
        <v>46844.534</v>
      </c>
    </row>
    <row r="13" spans="1:11" s="259" customFormat="1" ht="13.5" customHeight="1" thickBot="1">
      <c r="A13" s="293" t="s">
        <v>119</v>
      </c>
      <c r="B13" s="294" t="s">
        <v>117</v>
      </c>
      <c r="C13" s="295" t="s">
        <v>2</v>
      </c>
      <c r="D13" s="296">
        <v>2229</v>
      </c>
      <c r="E13" s="297">
        <v>2119</v>
      </c>
      <c r="F13" s="298"/>
      <c r="G13" s="299" t="s">
        <v>121</v>
      </c>
      <c r="H13" s="300">
        <v>3000</v>
      </c>
      <c r="I13" s="300">
        <v>3000</v>
      </c>
      <c r="J13" s="301"/>
      <c r="K13" s="302">
        <f>I13+J13</f>
        <v>3000</v>
      </c>
    </row>
    <row r="14" spans="1:256" s="278" customFormat="1" ht="22.5">
      <c r="A14" s="303" t="s">
        <v>119</v>
      </c>
      <c r="B14" s="304" t="s">
        <v>4</v>
      </c>
      <c r="C14" s="305" t="s">
        <v>149</v>
      </c>
      <c r="D14" s="306" t="s">
        <v>2</v>
      </c>
      <c r="E14" s="306" t="s">
        <v>2</v>
      </c>
      <c r="F14" s="306" t="s">
        <v>2</v>
      </c>
      <c r="G14" s="28" t="s">
        <v>150</v>
      </c>
      <c r="H14" s="307">
        <f>SUM(H15:H15)</f>
        <v>0</v>
      </c>
      <c r="I14" s="307">
        <f>SUM(I15:I15)</f>
        <v>19.108</v>
      </c>
      <c r="J14" s="308">
        <f>SUM(J15:J15)</f>
        <v>0</v>
      </c>
      <c r="K14" s="307">
        <f>SUM(K15:K15)</f>
        <v>19.108</v>
      </c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7"/>
      <c r="HJ14" s="277"/>
      <c r="HK14" s="277"/>
      <c r="HL14" s="277"/>
      <c r="HM14" s="277"/>
      <c r="HN14" s="277"/>
      <c r="HO14" s="277"/>
      <c r="HP14" s="277"/>
      <c r="HQ14" s="277"/>
      <c r="HR14" s="277"/>
      <c r="HS14" s="277"/>
      <c r="HT14" s="277"/>
      <c r="HU14" s="277"/>
      <c r="HV14" s="277"/>
      <c r="HW14" s="277"/>
      <c r="HX14" s="277"/>
      <c r="HY14" s="277"/>
      <c r="HZ14" s="277"/>
      <c r="IA14" s="277"/>
      <c r="IB14" s="277"/>
      <c r="IC14" s="277"/>
      <c r="ID14" s="277"/>
      <c r="IE14" s="277"/>
      <c r="IF14" s="277"/>
      <c r="IG14" s="277"/>
      <c r="IH14" s="277"/>
      <c r="II14" s="277"/>
      <c r="IJ14" s="277"/>
      <c r="IK14" s="277"/>
      <c r="IL14" s="277"/>
      <c r="IM14" s="277"/>
      <c r="IN14" s="277"/>
      <c r="IO14" s="277"/>
      <c r="IP14" s="277"/>
      <c r="IQ14" s="277"/>
      <c r="IR14" s="277"/>
      <c r="IS14" s="277"/>
      <c r="IT14" s="277"/>
      <c r="IU14" s="277"/>
      <c r="IV14" s="277"/>
    </row>
    <row r="15" spans="1:256" s="278" customFormat="1" ht="13.5" thickBot="1">
      <c r="A15" s="309"/>
      <c r="B15" s="310"/>
      <c r="C15" s="311"/>
      <c r="D15" s="312">
        <v>2299</v>
      </c>
      <c r="E15" s="312">
        <v>2211</v>
      </c>
      <c r="F15" s="313"/>
      <c r="G15" s="314" t="s">
        <v>260</v>
      </c>
      <c r="H15" s="315">
        <v>0</v>
      </c>
      <c r="I15" s="244">
        <v>19.108</v>
      </c>
      <c r="J15" s="316"/>
      <c r="K15" s="243">
        <f>I15+J15</f>
        <v>19.108</v>
      </c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  <c r="IB15" s="277"/>
      <c r="IC15" s="277"/>
      <c r="ID15" s="277"/>
      <c r="IE15" s="277"/>
      <c r="IF15" s="277"/>
      <c r="IG15" s="277"/>
      <c r="IH15" s="277"/>
      <c r="II15" s="277"/>
      <c r="IJ15" s="277"/>
      <c r="IK15" s="277"/>
      <c r="IL15" s="277"/>
      <c r="IM15" s="277"/>
      <c r="IN15" s="277"/>
      <c r="IO15" s="277"/>
      <c r="IP15" s="277"/>
      <c r="IQ15" s="277"/>
      <c r="IR15" s="277"/>
      <c r="IS15" s="277"/>
      <c r="IT15" s="277"/>
      <c r="IU15" s="277"/>
      <c r="IV15" s="277"/>
    </row>
    <row r="16" spans="1:11" s="259" customFormat="1" ht="13.5" customHeight="1" thickBot="1">
      <c r="A16" s="424" t="s">
        <v>119</v>
      </c>
      <c r="B16" s="425" t="s">
        <v>117</v>
      </c>
      <c r="C16" s="426" t="s">
        <v>2</v>
      </c>
      <c r="D16" s="427">
        <v>2299</v>
      </c>
      <c r="E16" s="428">
        <v>2211</v>
      </c>
      <c r="F16" s="429"/>
      <c r="G16" s="430" t="s">
        <v>290</v>
      </c>
      <c r="H16" s="431">
        <v>0</v>
      </c>
      <c r="I16" s="394">
        <v>0</v>
      </c>
      <c r="J16" s="434">
        <v>21</v>
      </c>
      <c r="K16" s="432">
        <f>I16+J16</f>
        <v>21</v>
      </c>
    </row>
    <row r="17" spans="1:11" s="259" customFormat="1" ht="13.5" customHeight="1" thickBot="1">
      <c r="A17" s="279" t="s">
        <v>119</v>
      </c>
      <c r="B17" s="317" t="s">
        <v>117</v>
      </c>
      <c r="C17" s="318" t="s">
        <v>2</v>
      </c>
      <c r="D17" s="319">
        <v>2299</v>
      </c>
      <c r="E17" s="320">
        <v>2212</v>
      </c>
      <c r="F17" s="321"/>
      <c r="G17" s="322" t="s">
        <v>261</v>
      </c>
      <c r="H17" s="323">
        <v>2000</v>
      </c>
      <c r="I17" s="392">
        <f>2000+600</f>
        <v>2600</v>
      </c>
      <c r="J17" s="433">
        <v>741.315</v>
      </c>
      <c r="K17" s="289">
        <f>I17+J17</f>
        <v>3341.315</v>
      </c>
    </row>
    <row r="18" spans="1:256" s="278" customFormat="1" ht="22.5">
      <c r="A18" s="324" t="s">
        <v>262</v>
      </c>
      <c r="B18" s="306" t="s">
        <v>4</v>
      </c>
      <c r="C18" s="325" t="s">
        <v>263</v>
      </c>
      <c r="D18" s="326" t="s">
        <v>2</v>
      </c>
      <c r="E18" s="327" t="s">
        <v>2</v>
      </c>
      <c r="F18" s="326" t="s">
        <v>2</v>
      </c>
      <c r="G18" s="328" t="s">
        <v>264</v>
      </c>
      <c r="H18" s="329">
        <f>SUM(H19:H19)</f>
        <v>0</v>
      </c>
      <c r="I18" s="329">
        <f>SUM(I19:I19)</f>
        <v>8533.57</v>
      </c>
      <c r="J18" s="329">
        <f>SUM(J19:J19)</f>
        <v>0</v>
      </c>
      <c r="K18" s="330">
        <f>SUM(K19:K19)</f>
        <v>8533.57</v>
      </c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  <c r="FL18" s="277"/>
      <c r="FM18" s="277"/>
      <c r="FN18" s="277"/>
      <c r="FO18" s="277"/>
      <c r="FP18" s="277"/>
      <c r="FQ18" s="277"/>
      <c r="FR18" s="277"/>
      <c r="FS18" s="277"/>
      <c r="FT18" s="277"/>
      <c r="FU18" s="277"/>
      <c r="FV18" s="277"/>
      <c r="FW18" s="277"/>
      <c r="FX18" s="277"/>
      <c r="FY18" s="277"/>
      <c r="FZ18" s="277"/>
      <c r="GA18" s="277"/>
      <c r="GB18" s="277"/>
      <c r="GC18" s="277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7"/>
      <c r="GQ18" s="277"/>
      <c r="GR18" s="277"/>
      <c r="GS18" s="277"/>
      <c r="GT18" s="277"/>
      <c r="GU18" s="277"/>
      <c r="GV18" s="277"/>
      <c r="GW18" s="277"/>
      <c r="GX18" s="277"/>
      <c r="GY18" s="277"/>
      <c r="GZ18" s="277"/>
      <c r="HA18" s="277"/>
      <c r="HB18" s="277"/>
      <c r="HC18" s="277"/>
      <c r="HD18" s="277"/>
      <c r="HE18" s="277"/>
      <c r="HF18" s="277"/>
      <c r="HG18" s="277"/>
      <c r="HH18" s="277"/>
      <c r="HI18" s="277"/>
      <c r="HJ18" s="277"/>
      <c r="HK18" s="277"/>
      <c r="HL18" s="277"/>
      <c r="HM18" s="277"/>
      <c r="HN18" s="277"/>
      <c r="HO18" s="277"/>
      <c r="HP18" s="277"/>
      <c r="HQ18" s="277"/>
      <c r="HR18" s="277"/>
      <c r="HS18" s="277"/>
      <c r="HT18" s="277"/>
      <c r="HU18" s="277"/>
      <c r="HV18" s="277"/>
      <c r="HW18" s="277"/>
      <c r="HX18" s="277"/>
      <c r="HY18" s="277"/>
      <c r="HZ18" s="277"/>
      <c r="IA18" s="277"/>
      <c r="IB18" s="277"/>
      <c r="IC18" s="277"/>
      <c r="ID18" s="277"/>
      <c r="IE18" s="277"/>
      <c r="IF18" s="277"/>
      <c r="IG18" s="277"/>
      <c r="IH18" s="277"/>
      <c r="II18" s="277"/>
      <c r="IJ18" s="277"/>
      <c r="IK18" s="277"/>
      <c r="IL18" s="277"/>
      <c r="IM18" s="277"/>
      <c r="IN18" s="277"/>
      <c r="IO18" s="277"/>
      <c r="IP18" s="277"/>
      <c r="IQ18" s="277"/>
      <c r="IR18" s="277"/>
      <c r="IS18" s="277"/>
      <c r="IT18" s="277"/>
      <c r="IU18" s="277"/>
      <c r="IV18" s="277"/>
    </row>
    <row r="19" spans="1:256" s="278" customFormat="1" ht="13.5" thickBot="1">
      <c r="A19" s="65"/>
      <c r="B19" s="66"/>
      <c r="C19" s="67"/>
      <c r="D19" s="331">
        <v>2212</v>
      </c>
      <c r="E19" s="320">
        <v>2229</v>
      </c>
      <c r="F19" s="332"/>
      <c r="G19" s="322" t="s">
        <v>265</v>
      </c>
      <c r="H19" s="323">
        <v>0</v>
      </c>
      <c r="I19" s="333">
        <v>8533.57</v>
      </c>
      <c r="J19" s="333"/>
      <c r="K19" s="334">
        <f>I19+J19</f>
        <v>8533.57</v>
      </c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  <c r="FL19" s="277"/>
      <c r="FM19" s="277"/>
      <c r="FN19" s="277"/>
      <c r="FO19" s="277"/>
      <c r="FP19" s="277"/>
      <c r="FQ19" s="277"/>
      <c r="FR19" s="277"/>
      <c r="FS19" s="277"/>
      <c r="FT19" s="277"/>
      <c r="FU19" s="277"/>
      <c r="FV19" s="277"/>
      <c r="FW19" s="277"/>
      <c r="FX19" s="277"/>
      <c r="FY19" s="277"/>
      <c r="FZ19" s="277"/>
      <c r="GA19" s="277"/>
      <c r="GB19" s="277"/>
      <c r="GC19" s="277"/>
      <c r="GD19" s="277"/>
      <c r="GE19" s="277"/>
      <c r="GF19" s="277"/>
      <c r="GG19" s="277"/>
      <c r="GH19" s="277"/>
      <c r="GI19" s="277"/>
      <c r="GJ19" s="277"/>
      <c r="GK19" s="277"/>
      <c r="GL19" s="277"/>
      <c r="GM19" s="277"/>
      <c r="GN19" s="277"/>
      <c r="GO19" s="277"/>
      <c r="GP19" s="277"/>
      <c r="GQ19" s="277"/>
      <c r="GR19" s="277"/>
      <c r="GS19" s="277"/>
      <c r="GT19" s="277"/>
      <c r="GU19" s="277"/>
      <c r="GV19" s="277"/>
      <c r="GW19" s="277"/>
      <c r="GX19" s="277"/>
      <c r="GY19" s="277"/>
      <c r="GZ19" s="277"/>
      <c r="HA19" s="277"/>
      <c r="HB19" s="277"/>
      <c r="HC19" s="277"/>
      <c r="HD19" s="277"/>
      <c r="HE19" s="277"/>
      <c r="HF19" s="277"/>
      <c r="HG19" s="277"/>
      <c r="HH19" s="277"/>
      <c r="HI19" s="277"/>
      <c r="HJ19" s="277"/>
      <c r="HK19" s="277"/>
      <c r="HL19" s="277"/>
      <c r="HM19" s="277"/>
      <c r="HN19" s="277"/>
      <c r="HO19" s="277"/>
      <c r="HP19" s="277"/>
      <c r="HQ19" s="277"/>
      <c r="HR19" s="277"/>
      <c r="HS19" s="277"/>
      <c r="HT19" s="277"/>
      <c r="HU19" s="277"/>
      <c r="HV19" s="277"/>
      <c r="HW19" s="277"/>
      <c r="HX19" s="277"/>
      <c r="HY19" s="277"/>
      <c r="HZ19" s="277"/>
      <c r="IA19" s="277"/>
      <c r="IB19" s="277"/>
      <c r="IC19" s="277"/>
      <c r="ID19" s="277"/>
      <c r="IE19" s="277"/>
      <c r="IF19" s="277"/>
      <c r="IG19" s="277"/>
      <c r="IH19" s="277"/>
      <c r="II19" s="277"/>
      <c r="IJ19" s="277"/>
      <c r="IK19" s="277"/>
      <c r="IL19" s="277"/>
      <c r="IM19" s="277"/>
      <c r="IN19" s="277"/>
      <c r="IO19" s="277"/>
      <c r="IP19" s="277"/>
      <c r="IQ19" s="277"/>
      <c r="IR19" s="277"/>
      <c r="IS19" s="277"/>
      <c r="IT19" s="277"/>
      <c r="IU19" s="277"/>
      <c r="IV19" s="277"/>
    </row>
    <row r="20" spans="1:255" s="278" customFormat="1" ht="12.75">
      <c r="A20" s="335" t="s">
        <v>119</v>
      </c>
      <c r="B20" s="68" t="s">
        <v>117</v>
      </c>
      <c r="C20" s="336" t="s">
        <v>2</v>
      </c>
      <c r="D20" s="63" t="s">
        <v>2</v>
      </c>
      <c r="E20" s="69">
        <v>2324</v>
      </c>
      <c r="F20" s="306" t="s">
        <v>2</v>
      </c>
      <c r="G20" s="70" t="s">
        <v>122</v>
      </c>
      <c r="H20" s="337">
        <f>SUM(H21:H23)</f>
        <v>0</v>
      </c>
      <c r="I20" s="329">
        <f>SUM(I21:I23)</f>
        <v>10791.009</v>
      </c>
      <c r="J20" s="419">
        <f>SUM(J21:J23)</f>
        <v>138.532</v>
      </c>
      <c r="K20" s="330">
        <f>SUM(K21:K23)</f>
        <v>10929.541</v>
      </c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7"/>
      <c r="FL20" s="277"/>
      <c r="FM20" s="277"/>
      <c r="FN20" s="277"/>
      <c r="FO20" s="277"/>
      <c r="FP20" s="277"/>
      <c r="FQ20" s="277"/>
      <c r="FR20" s="277"/>
      <c r="FS20" s="277"/>
      <c r="FT20" s="277"/>
      <c r="FU20" s="277"/>
      <c r="FV20" s="277"/>
      <c r="FW20" s="277"/>
      <c r="FX20" s="277"/>
      <c r="FY20" s="277"/>
      <c r="FZ20" s="277"/>
      <c r="GA20" s="277"/>
      <c r="GB20" s="277"/>
      <c r="GC20" s="277"/>
      <c r="GD20" s="277"/>
      <c r="GE20" s="277"/>
      <c r="GF20" s="277"/>
      <c r="GG20" s="277"/>
      <c r="GH20" s="277"/>
      <c r="GI20" s="277"/>
      <c r="GJ20" s="277"/>
      <c r="GK20" s="277"/>
      <c r="GL20" s="277"/>
      <c r="GM20" s="277"/>
      <c r="GN20" s="277"/>
      <c r="GO20" s="277"/>
      <c r="GP20" s="277"/>
      <c r="GQ20" s="277"/>
      <c r="GR20" s="277"/>
      <c r="GS20" s="277"/>
      <c r="GT20" s="277"/>
      <c r="GU20" s="277"/>
      <c r="GV20" s="277"/>
      <c r="GW20" s="277"/>
      <c r="GX20" s="277"/>
      <c r="GY20" s="277"/>
      <c r="GZ20" s="277"/>
      <c r="HA20" s="277"/>
      <c r="HB20" s="277"/>
      <c r="HC20" s="277"/>
      <c r="HD20" s="277"/>
      <c r="HE20" s="277"/>
      <c r="HF20" s="277"/>
      <c r="HG20" s="277"/>
      <c r="HH20" s="277"/>
      <c r="HI20" s="277"/>
      <c r="HJ20" s="277"/>
      <c r="HK20" s="277"/>
      <c r="HL20" s="277"/>
      <c r="HM20" s="277"/>
      <c r="HN20" s="277"/>
      <c r="HO20" s="277"/>
      <c r="HP20" s="277"/>
      <c r="HQ20" s="277"/>
      <c r="HR20" s="277"/>
      <c r="HS20" s="277"/>
      <c r="HT20" s="277"/>
      <c r="HU20" s="277"/>
      <c r="HV20" s="277"/>
      <c r="HW20" s="277"/>
      <c r="HX20" s="277"/>
      <c r="HY20" s="277"/>
      <c r="HZ20" s="277"/>
      <c r="IA20" s="277"/>
      <c r="IB20" s="277"/>
      <c r="IC20" s="277"/>
      <c r="ID20" s="277"/>
      <c r="IE20" s="277"/>
      <c r="IF20" s="277"/>
      <c r="IG20" s="277"/>
      <c r="IH20" s="277"/>
      <c r="II20" s="277"/>
      <c r="IJ20" s="277"/>
      <c r="IK20" s="277"/>
      <c r="IL20" s="277"/>
      <c r="IM20" s="277"/>
      <c r="IN20" s="277"/>
      <c r="IO20" s="277"/>
      <c r="IP20" s="277"/>
      <c r="IQ20" s="277"/>
      <c r="IR20" s="277"/>
      <c r="IS20" s="277"/>
      <c r="IT20" s="277"/>
      <c r="IU20" s="277"/>
    </row>
    <row r="21" spans="1:255" s="278" customFormat="1" ht="12.75">
      <c r="A21" s="338"/>
      <c r="B21" s="294"/>
      <c r="C21" s="339"/>
      <c r="D21" s="340">
        <v>2221</v>
      </c>
      <c r="E21" s="341"/>
      <c r="F21" s="342"/>
      <c r="G21" s="343" t="s">
        <v>123</v>
      </c>
      <c r="H21" s="344">
        <v>0</v>
      </c>
      <c r="I21" s="393">
        <v>6059.498</v>
      </c>
      <c r="J21" s="345"/>
      <c r="K21" s="345">
        <f>I21+J21</f>
        <v>6059.498</v>
      </c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  <c r="FL21" s="277"/>
      <c r="FM21" s="277"/>
      <c r="FN21" s="277"/>
      <c r="FO21" s="277"/>
      <c r="FP21" s="277"/>
      <c r="FQ21" s="277"/>
      <c r="FR21" s="277"/>
      <c r="FS21" s="277"/>
      <c r="FT21" s="277"/>
      <c r="FU21" s="277"/>
      <c r="FV21" s="277"/>
      <c r="FW21" s="277"/>
      <c r="FX21" s="277"/>
      <c r="FY21" s="277"/>
      <c r="FZ21" s="277"/>
      <c r="GA21" s="277"/>
      <c r="GB21" s="277"/>
      <c r="GC21" s="277"/>
      <c r="GD21" s="277"/>
      <c r="GE21" s="277"/>
      <c r="GF21" s="277"/>
      <c r="GG21" s="277"/>
      <c r="GH21" s="277"/>
      <c r="GI21" s="277"/>
      <c r="GJ21" s="277"/>
      <c r="GK21" s="277"/>
      <c r="GL21" s="277"/>
      <c r="GM21" s="277"/>
      <c r="GN21" s="277"/>
      <c r="GO21" s="277"/>
      <c r="GP21" s="277"/>
      <c r="GQ21" s="277"/>
      <c r="GR21" s="277"/>
      <c r="GS21" s="277"/>
      <c r="GT21" s="277"/>
      <c r="GU21" s="277"/>
      <c r="GV21" s="277"/>
      <c r="GW21" s="277"/>
      <c r="GX21" s="277"/>
      <c r="GY21" s="277"/>
      <c r="GZ21" s="277"/>
      <c r="HA21" s="277"/>
      <c r="HB21" s="277"/>
      <c r="HC21" s="277"/>
      <c r="HD21" s="277"/>
      <c r="HE21" s="277"/>
      <c r="HF21" s="277"/>
      <c r="HG21" s="277"/>
      <c r="HH21" s="277"/>
      <c r="HI21" s="277"/>
      <c r="HJ21" s="277"/>
      <c r="HK21" s="277"/>
      <c r="HL21" s="277"/>
      <c r="HM21" s="277"/>
      <c r="HN21" s="277"/>
      <c r="HO21" s="277"/>
      <c r="HP21" s="277"/>
      <c r="HQ21" s="277"/>
      <c r="HR21" s="277"/>
      <c r="HS21" s="277"/>
      <c r="HT21" s="277"/>
      <c r="HU21" s="277"/>
      <c r="HV21" s="277"/>
      <c r="HW21" s="277"/>
      <c r="HX21" s="277"/>
      <c r="HY21" s="277"/>
      <c r="HZ21" s="277"/>
      <c r="IA21" s="277"/>
      <c r="IB21" s="277"/>
      <c r="IC21" s="277"/>
      <c r="ID21" s="277"/>
      <c r="IE21" s="277"/>
      <c r="IF21" s="277"/>
      <c r="IG21" s="277"/>
      <c r="IH21" s="277"/>
      <c r="II21" s="277"/>
      <c r="IJ21" s="277"/>
      <c r="IK21" s="277"/>
      <c r="IL21" s="277"/>
      <c r="IM21" s="277"/>
      <c r="IN21" s="277"/>
      <c r="IO21" s="277"/>
      <c r="IP21" s="277"/>
      <c r="IQ21" s="277"/>
      <c r="IR21" s="277"/>
      <c r="IS21" s="277"/>
      <c r="IT21" s="277"/>
      <c r="IU21" s="277"/>
    </row>
    <row r="22" spans="1:255" s="278" customFormat="1" ht="12.75">
      <c r="A22" s="338"/>
      <c r="B22" s="294"/>
      <c r="C22" s="339"/>
      <c r="D22" s="340">
        <v>2242</v>
      </c>
      <c r="E22" s="341"/>
      <c r="F22" s="342"/>
      <c r="G22" s="343" t="s">
        <v>124</v>
      </c>
      <c r="H22" s="344">
        <v>0</v>
      </c>
      <c r="I22" s="344">
        <v>4731.511</v>
      </c>
      <c r="J22" s="345"/>
      <c r="K22" s="345">
        <f>I22+J22</f>
        <v>4731.511</v>
      </c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  <c r="GP22" s="277"/>
      <c r="GQ22" s="277"/>
      <c r="GR22" s="277"/>
      <c r="GS22" s="277"/>
      <c r="GT22" s="277"/>
      <c r="GU22" s="277"/>
      <c r="GV22" s="277"/>
      <c r="GW22" s="277"/>
      <c r="GX22" s="277"/>
      <c r="GY22" s="277"/>
      <c r="GZ22" s="277"/>
      <c r="HA22" s="277"/>
      <c r="HB22" s="277"/>
      <c r="HC22" s="277"/>
      <c r="HD22" s="277"/>
      <c r="HE22" s="277"/>
      <c r="HF22" s="277"/>
      <c r="HG22" s="277"/>
      <c r="HH22" s="277"/>
      <c r="HI22" s="277"/>
      <c r="HJ22" s="277"/>
      <c r="HK22" s="277"/>
      <c r="HL22" s="277"/>
      <c r="HM22" s="277"/>
      <c r="HN22" s="277"/>
      <c r="HO22" s="277"/>
      <c r="HP22" s="277"/>
      <c r="HQ22" s="277"/>
      <c r="HR22" s="277"/>
      <c r="HS22" s="277"/>
      <c r="HT22" s="277"/>
      <c r="HU22" s="277"/>
      <c r="HV22" s="277"/>
      <c r="HW22" s="277"/>
      <c r="HX22" s="277"/>
      <c r="HY22" s="277"/>
      <c r="HZ22" s="277"/>
      <c r="IA22" s="277"/>
      <c r="IB22" s="277"/>
      <c r="IC22" s="277"/>
      <c r="ID22" s="277"/>
      <c r="IE22" s="277"/>
      <c r="IF22" s="277"/>
      <c r="IG22" s="277"/>
      <c r="IH22" s="277"/>
      <c r="II22" s="277"/>
      <c r="IJ22" s="277"/>
      <c r="IK22" s="277"/>
      <c r="IL22" s="277"/>
      <c r="IM22" s="277"/>
      <c r="IN22" s="277"/>
      <c r="IO22" s="277"/>
      <c r="IP22" s="277"/>
      <c r="IQ22" s="277"/>
      <c r="IR22" s="277"/>
      <c r="IS22" s="277"/>
      <c r="IT22" s="277"/>
      <c r="IU22" s="277"/>
    </row>
    <row r="23" spans="1:255" s="278" customFormat="1" ht="13.5" thickBot="1">
      <c r="A23" s="411"/>
      <c r="B23" s="412"/>
      <c r="C23" s="413"/>
      <c r="D23" s="241">
        <v>2299</v>
      </c>
      <c r="E23" s="415"/>
      <c r="F23" s="416"/>
      <c r="G23" s="417" t="s">
        <v>288</v>
      </c>
      <c r="H23" s="414">
        <v>0</v>
      </c>
      <c r="I23" s="414">
        <v>0</v>
      </c>
      <c r="J23" s="418">
        <v>138.532</v>
      </c>
      <c r="K23" s="243">
        <f>I23+J23</f>
        <v>138.532</v>
      </c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  <c r="EV23" s="277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  <c r="FL23" s="277"/>
      <c r="FM23" s="277"/>
      <c r="FN23" s="277"/>
      <c r="FO23" s="277"/>
      <c r="FP23" s="277"/>
      <c r="FQ23" s="277"/>
      <c r="FR23" s="277"/>
      <c r="FS23" s="277"/>
      <c r="FT23" s="277"/>
      <c r="FU23" s="277"/>
      <c r="FV23" s="277"/>
      <c r="FW23" s="277"/>
      <c r="FX23" s="277"/>
      <c r="FY23" s="277"/>
      <c r="FZ23" s="277"/>
      <c r="GA23" s="277"/>
      <c r="GB23" s="277"/>
      <c r="GC23" s="277"/>
      <c r="GD23" s="277"/>
      <c r="GE23" s="277"/>
      <c r="GF23" s="277"/>
      <c r="GG23" s="277"/>
      <c r="GH23" s="277"/>
      <c r="GI23" s="277"/>
      <c r="GJ23" s="277"/>
      <c r="GK23" s="277"/>
      <c r="GL23" s="277"/>
      <c r="GM23" s="277"/>
      <c r="GN23" s="277"/>
      <c r="GO23" s="277"/>
      <c r="GP23" s="277"/>
      <c r="GQ23" s="277"/>
      <c r="GR23" s="277"/>
      <c r="GS23" s="277"/>
      <c r="GT23" s="277"/>
      <c r="GU23" s="277"/>
      <c r="GV23" s="277"/>
      <c r="GW23" s="277"/>
      <c r="GX23" s="277"/>
      <c r="GY23" s="277"/>
      <c r="GZ23" s="277"/>
      <c r="HA23" s="277"/>
      <c r="HB23" s="277"/>
      <c r="HC23" s="277"/>
      <c r="HD23" s="277"/>
      <c r="HE23" s="277"/>
      <c r="HF23" s="277"/>
      <c r="HG23" s="277"/>
      <c r="HH23" s="277"/>
      <c r="HI23" s="277"/>
      <c r="HJ23" s="277"/>
      <c r="HK23" s="277"/>
      <c r="HL23" s="277"/>
      <c r="HM23" s="277"/>
      <c r="HN23" s="277"/>
      <c r="HO23" s="277"/>
      <c r="HP23" s="277"/>
      <c r="HQ23" s="277"/>
      <c r="HR23" s="277"/>
      <c r="HS23" s="277"/>
      <c r="HT23" s="277"/>
      <c r="HU23" s="277"/>
      <c r="HV23" s="277"/>
      <c r="HW23" s="277"/>
      <c r="HX23" s="277"/>
      <c r="HY23" s="277"/>
      <c r="HZ23" s="277"/>
      <c r="IA23" s="277"/>
      <c r="IB23" s="277"/>
      <c r="IC23" s="277"/>
      <c r="ID23" s="277"/>
      <c r="IE23" s="277"/>
      <c r="IF23" s="277"/>
      <c r="IG23" s="277"/>
      <c r="IH23" s="277"/>
      <c r="II23" s="277"/>
      <c r="IJ23" s="277"/>
      <c r="IK23" s="277"/>
      <c r="IL23" s="277"/>
      <c r="IM23" s="277"/>
      <c r="IN23" s="277"/>
      <c r="IO23" s="277"/>
      <c r="IP23" s="277"/>
      <c r="IQ23" s="277"/>
      <c r="IR23" s="277"/>
      <c r="IS23" s="277"/>
      <c r="IT23" s="277"/>
      <c r="IU23" s="277"/>
    </row>
    <row r="24" spans="1:256" s="278" customFormat="1" ht="12.75">
      <c r="A24" s="346" t="s">
        <v>111</v>
      </c>
      <c r="B24" s="336" t="s">
        <v>4</v>
      </c>
      <c r="C24" s="347" t="s">
        <v>65</v>
      </c>
      <c r="D24" s="336" t="s">
        <v>2</v>
      </c>
      <c r="E24" s="336" t="s">
        <v>2</v>
      </c>
      <c r="F24" s="306" t="s">
        <v>2</v>
      </c>
      <c r="G24" s="35" t="s">
        <v>76</v>
      </c>
      <c r="H24" s="348">
        <f>SUM(H25:H25)</f>
        <v>0</v>
      </c>
      <c r="I24" s="307">
        <f>SUM(I25:I25)</f>
        <v>21000</v>
      </c>
      <c r="J24" s="308">
        <f>SUM(J25:J25)</f>
        <v>0</v>
      </c>
      <c r="K24" s="348">
        <f>SUM(K25:K25)</f>
        <v>21000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7"/>
      <c r="FL24" s="277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77"/>
      <c r="FY24" s="277"/>
      <c r="FZ24" s="277"/>
      <c r="GA24" s="277"/>
      <c r="GB24" s="277"/>
      <c r="GC24" s="277"/>
      <c r="GD24" s="277"/>
      <c r="GE24" s="277"/>
      <c r="GF24" s="277"/>
      <c r="GG24" s="277"/>
      <c r="GH24" s="277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7"/>
      <c r="HJ24" s="277"/>
      <c r="HK24" s="277"/>
      <c r="HL24" s="277"/>
      <c r="HM24" s="277"/>
      <c r="HN24" s="277"/>
      <c r="HO24" s="277"/>
      <c r="HP24" s="277"/>
      <c r="HQ24" s="277"/>
      <c r="HR24" s="277"/>
      <c r="HS24" s="277"/>
      <c r="HT24" s="277"/>
      <c r="HU24" s="277"/>
      <c r="HV24" s="277"/>
      <c r="HW24" s="277"/>
      <c r="HX24" s="277"/>
      <c r="HY24" s="277"/>
      <c r="HZ24" s="277"/>
      <c r="IA24" s="277"/>
      <c r="IB24" s="277"/>
      <c r="IC24" s="277"/>
      <c r="ID24" s="277"/>
      <c r="IE24" s="277"/>
      <c r="IF24" s="277"/>
      <c r="IG24" s="277"/>
      <c r="IH24" s="277"/>
      <c r="II24" s="277"/>
      <c r="IJ24" s="277"/>
      <c r="IK24" s="277"/>
      <c r="IL24" s="277"/>
      <c r="IM24" s="277"/>
      <c r="IN24" s="277"/>
      <c r="IO24" s="277"/>
      <c r="IP24" s="277"/>
      <c r="IQ24" s="277"/>
      <c r="IR24" s="277"/>
      <c r="IS24" s="277"/>
      <c r="IT24" s="277"/>
      <c r="IU24" s="277"/>
      <c r="IV24" s="277"/>
    </row>
    <row r="25" spans="1:256" s="278" customFormat="1" ht="23.25" thickBot="1">
      <c r="A25" s="349"/>
      <c r="B25" s="350"/>
      <c r="C25" s="351"/>
      <c r="D25" s="352"/>
      <c r="E25" s="352">
        <v>2451</v>
      </c>
      <c r="F25" s="353"/>
      <c r="G25" s="73" t="s">
        <v>266</v>
      </c>
      <c r="H25" s="333">
        <v>0</v>
      </c>
      <c r="I25" s="354">
        <v>21000</v>
      </c>
      <c r="J25" s="354"/>
      <c r="K25" s="243">
        <f>I25+J25</f>
        <v>21000</v>
      </c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  <c r="EV25" s="277"/>
      <c r="EW25" s="277"/>
      <c r="EX25" s="277"/>
      <c r="EY25" s="277"/>
      <c r="EZ25" s="277"/>
      <c r="FA25" s="277"/>
      <c r="FB25" s="277"/>
      <c r="FC25" s="277"/>
      <c r="FD25" s="277"/>
      <c r="FE25" s="277"/>
      <c r="FF25" s="277"/>
      <c r="FG25" s="277"/>
      <c r="FH25" s="277"/>
      <c r="FI25" s="277"/>
      <c r="FJ25" s="277"/>
      <c r="FK25" s="277"/>
      <c r="FL25" s="277"/>
      <c r="FM25" s="277"/>
      <c r="FN25" s="277"/>
      <c r="FO25" s="277"/>
      <c r="FP25" s="277"/>
      <c r="FQ25" s="277"/>
      <c r="FR25" s="277"/>
      <c r="FS25" s="277"/>
      <c r="FT25" s="277"/>
      <c r="FU25" s="277"/>
      <c r="FV25" s="277"/>
      <c r="FW25" s="277"/>
      <c r="FX25" s="277"/>
      <c r="FY25" s="277"/>
      <c r="FZ25" s="277"/>
      <c r="GA25" s="277"/>
      <c r="GB25" s="277"/>
      <c r="GC25" s="277"/>
      <c r="GD25" s="277"/>
      <c r="GE25" s="277"/>
      <c r="GF25" s="277"/>
      <c r="GG25" s="277"/>
      <c r="GH25" s="277"/>
      <c r="GI25" s="277"/>
      <c r="GJ25" s="277"/>
      <c r="GK25" s="277"/>
      <c r="GL25" s="277"/>
      <c r="GM25" s="277"/>
      <c r="GN25" s="277"/>
      <c r="GO25" s="277"/>
      <c r="GP25" s="277"/>
      <c r="GQ25" s="277"/>
      <c r="GR25" s="277"/>
      <c r="GS25" s="277"/>
      <c r="GT25" s="277"/>
      <c r="GU25" s="277"/>
      <c r="GV25" s="277"/>
      <c r="GW25" s="277"/>
      <c r="GX25" s="277"/>
      <c r="GY25" s="277"/>
      <c r="GZ25" s="277"/>
      <c r="HA25" s="277"/>
      <c r="HB25" s="277"/>
      <c r="HC25" s="277"/>
      <c r="HD25" s="277"/>
      <c r="HE25" s="277"/>
      <c r="HF25" s="277"/>
      <c r="HG25" s="277"/>
      <c r="HH25" s="277"/>
      <c r="HI25" s="277"/>
      <c r="HJ25" s="277"/>
      <c r="HK25" s="277"/>
      <c r="HL25" s="277"/>
      <c r="HM25" s="277"/>
      <c r="HN25" s="277"/>
      <c r="HO25" s="277"/>
      <c r="HP25" s="277"/>
      <c r="HQ25" s="277"/>
      <c r="HR25" s="277"/>
      <c r="HS25" s="277"/>
      <c r="HT25" s="277"/>
      <c r="HU25" s="277"/>
      <c r="HV25" s="277"/>
      <c r="HW25" s="277"/>
      <c r="HX25" s="277"/>
      <c r="HY25" s="277"/>
      <c r="HZ25" s="277"/>
      <c r="IA25" s="277"/>
      <c r="IB25" s="277"/>
      <c r="IC25" s="277"/>
      <c r="ID25" s="277"/>
      <c r="IE25" s="277"/>
      <c r="IF25" s="277"/>
      <c r="IG25" s="277"/>
      <c r="IH25" s="277"/>
      <c r="II25" s="277"/>
      <c r="IJ25" s="277"/>
      <c r="IK25" s="277"/>
      <c r="IL25" s="277"/>
      <c r="IM25" s="277"/>
      <c r="IN25" s="277"/>
      <c r="IO25" s="277"/>
      <c r="IP25" s="277"/>
      <c r="IQ25" s="277"/>
      <c r="IR25" s="277"/>
      <c r="IS25" s="277"/>
      <c r="IT25" s="277"/>
      <c r="IU25" s="277"/>
      <c r="IV25" s="277"/>
    </row>
    <row r="26" spans="1:11" s="259" customFormat="1" ht="13.5" customHeight="1" thickBot="1">
      <c r="A26" s="260" t="s">
        <v>2</v>
      </c>
      <c r="B26" s="261" t="s">
        <v>4</v>
      </c>
      <c r="C26" s="262" t="s">
        <v>2</v>
      </c>
      <c r="D26" s="263" t="s">
        <v>2</v>
      </c>
      <c r="E26" s="263" t="s">
        <v>87</v>
      </c>
      <c r="F26" s="264"/>
      <c r="G26" s="265" t="s">
        <v>125</v>
      </c>
      <c r="H26" s="355">
        <f>H27+H28</f>
        <v>0</v>
      </c>
      <c r="I26" s="290">
        <f>I27+I28</f>
        <v>4050</v>
      </c>
      <c r="J26" s="403">
        <f>J27+J28</f>
        <v>80.648</v>
      </c>
      <c r="K26" s="292">
        <f>K27+K28</f>
        <v>4130.648</v>
      </c>
    </row>
    <row r="27" spans="1:11" s="259" customFormat="1" ht="13.5" customHeight="1">
      <c r="A27" s="293" t="s">
        <v>119</v>
      </c>
      <c r="B27" s="356" t="s">
        <v>117</v>
      </c>
      <c r="C27" s="295" t="s">
        <v>2</v>
      </c>
      <c r="D27" s="357">
        <v>6172</v>
      </c>
      <c r="E27" s="357">
        <v>3111</v>
      </c>
      <c r="F27" s="358"/>
      <c r="G27" s="359" t="s">
        <v>267</v>
      </c>
      <c r="H27" s="360">
        <v>0</v>
      </c>
      <c r="I27" s="361">
        <v>0</v>
      </c>
      <c r="J27" s="362">
        <v>22.72</v>
      </c>
      <c r="K27" s="123">
        <f>I27+J27</f>
        <v>22.72</v>
      </c>
    </row>
    <row r="28" spans="1:11" s="259" customFormat="1" ht="13.5" customHeight="1" thickBot="1">
      <c r="A28" s="279" t="s">
        <v>119</v>
      </c>
      <c r="B28" s="317" t="s">
        <v>117</v>
      </c>
      <c r="C28" s="318" t="s">
        <v>2</v>
      </c>
      <c r="D28" s="363">
        <v>6172</v>
      </c>
      <c r="E28" s="363">
        <v>3112</v>
      </c>
      <c r="F28" s="364"/>
      <c r="G28" s="365" t="s">
        <v>268</v>
      </c>
      <c r="H28" s="366">
        <v>0</v>
      </c>
      <c r="I28" s="367">
        <v>4050</v>
      </c>
      <c r="J28" s="368">
        <v>57.928</v>
      </c>
      <c r="K28" s="289">
        <f>I28+J28</f>
        <v>4107.928</v>
      </c>
    </row>
    <row r="29" spans="1:11" s="259" customFormat="1" ht="13.5" customHeight="1" thickBot="1">
      <c r="A29" s="260" t="s">
        <v>2</v>
      </c>
      <c r="B29" s="261" t="s">
        <v>4</v>
      </c>
      <c r="C29" s="262" t="s">
        <v>2</v>
      </c>
      <c r="D29" s="263" t="s">
        <v>2</v>
      </c>
      <c r="E29" s="263" t="s">
        <v>126</v>
      </c>
      <c r="F29" s="264"/>
      <c r="G29" s="265" t="s">
        <v>127</v>
      </c>
      <c r="H29" s="355">
        <f>H30+H32+H34+H36+H38+H40+H41</f>
        <v>24770</v>
      </c>
      <c r="I29" s="290">
        <f>I30+I32+I34+I36+I38+I40+I41</f>
        <v>264237.604</v>
      </c>
      <c r="J29" s="403">
        <f>J30+J32+J34+J36+J38+J40+J41</f>
        <v>549.0509999999999</v>
      </c>
      <c r="K29" s="292">
        <f>K30+K32+K34+K36+K38+K40+K41</f>
        <v>264786.65499999997</v>
      </c>
    </row>
    <row r="30" spans="1:256" s="278" customFormat="1" ht="12.75">
      <c r="A30" s="303" t="s">
        <v>119</v>
      </c>
      <c r="B30" s="304" t="s">
        <v>4</v>
      </c>
      <c r="C30" s="305" t="s">
        <v>2</v>
      </c>
      <c r="D30" s="306" t="s">
        <v>2</v>
      </c>
      <c r="E30" s="306" t="s">
        <v>2</v>
      </c>
      <c r="F30" s="306" t="s">
        <v>2</v>
      </c>
      <c r="G30" s="71" t="s">
        <v>269</v>
      </c>
      <c r="H30" s="369">
        <f>SUM(H31:H31)</f>
        <v>0</v>
      </c>
      <c r="I30" s="308">
        <f>SUM(I31:I31)</f>
        <v>146851</v>
      </c>
      <c r="J30" s="308">
        <f>SUM(J31:J31)</f>
        <v>0</v>
      </c>
      <c r="K30" s="307">
        <f>SUM(K31:K31)</f>
        <v>146851</v>
      </c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  <c r="FL30" s="277"/>
      <c r="FM30" s="277"/>
      <c r="FN30" s="277"/>
      <c r="FO30" s="277"/>
      <c r="FP30" s="277"/>
      <c r="FQ30" s="277"/>
      <c r="FR30" s="277"/>
      <c r="FS30" s="277"/>
      <c r="FT30" s="277"/>
      <c r="FU30" s="277"/>
      <c r="FV30" s="277"/>
      <c r="FW30" s="277"/>
      <c r="FX30" s="277"/>
      <c r="FY30" s="277"/>
      <c r="FZ30" s="277"/>
      <c r="GA30" s="277"/>
      <c r="GB30" s="277"/>
      <c r="GC30" s="277"/>
      <c r="GD30" s="277"/>
      <c r="GE30" s="277"/>
      <c r="GF30" s="277"/>
      <c r="GG30" s="277"/>
      <c r="GH30" s="277"/>
      <c r="GI30" s="277"/>
      <c r="GJ30" s="277"/>
      <c r="GK30" s="277"/>
      <c r="GL30" s="277"/>
      <c r="GM30" s="277"/>
      <c r="GN30" s="277"/>
      <c r="GO30" s="277"/>
      <c r="GP30" s="277"/>
      <c r="GQ30" s="277"/>
      <c r="GR30" s="277"/>
      <c r="GS30" s="277"/>
      <c r="GT30" s="277"/>
      <c r="GU30" s="277"/>
      <c r="GV30" s="277"/>
      <c r="GW30" s="277"/>
      <c r="GX30" s="277"/>
      <c r="GY30" s="277"/>
      <c r="GZ30" s="277"/>
      <c r="HA30" s="277"/>
      <c r="HB30" s="277"/>
      <c r="HC30" s="277"/>
      <c r="HD30" s="277"/>
      <c r="HE30" s="277"/>
      <c r="HF30" s="277"/>
      <c r="HG30" s="277"/>
      <c r="HH30" s="277"/>
      <c r="HI30" s="277"/>
      <c r="HJ30" s="277"/>
      <c r="HK30" s="277"/>
      <c r="HL30" s="277"/>
      <c r="HM30" s="277"/>
      <c r="HN30" s="277"/>
      <c r="HO30" s="277"/>
      <c r="HP30" s="277"/>
      <c r="HQ30" s="277"/>
      <c r="HR30" s="277"/>
      <c r="HS30" s="277"/>
      <c r="HT30" s="277"/>
      <c r="HU30" s="277"/>
      <c r="HV30" s="277"/>
      <c r="HW30" s="277"/>
      <c r="HX30" s="277"/>
      <c r="HY30" s="277"/>
      <c r="HZ30" s="277"/>
      <c r="IA30" s="277"/>
      <c r="IB30" s="277"/>
      <c r="IC30" s="277"/>
      <c r="ID30" s="277"/>
      <c r="IE30" s="277"/>
      <c r="IF30" s="277"/>
      <c r="IG30" s="277"/>
      <c r="IH30" s="277"/>
      <c r="II30" s="277"/>
      <c r="IJ30" s="277"/>
      <c r="IK30" s="277"/>
      <c r="IL30" s="277"/>
      <c r="IM30" s="277"/>
      <c r="IN30" s="277"/>
      <c r="IO30" s="277"/>
      <c r="IP30" s="277"/>
      <c r="IQ30" s="277"/>
      <c r="IR30" s="277"/>
      <c r="IS30" s="277"/>
      <c r="IT30" s="277"/>
      <c r="IU30" s="277"/>
      <c r="IV30" s="277"/>
    </row>
    <row r="31" spans="1:256" s="278" customFormat="1" ht="13.5" thickBot="1">
      <c r="A31" s="309"/>
      <c r="B31" s="310"/>
      <c r="C31" s="311"/>
      <c r="D31" s="312"/>
      <c r="E31" s="312">
        <v>4113</v>
      </c>
      <c r="F31" s="313" t="s">
        <v>270</v>
      </c>
      <c r="G31" s="370" t="s">
        <v>271</v>
      </c>
      <c r="H31" s="371">
        <v>0</v>
      </c>
      <c r="I31" s="316">
        <v>146851</v>
      </c>
      <c r="J31" s="316"/>
      <c r="K31" s="243">
        <f>I31+J31</f>
        <v>146851</v>
      </c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277"/>
      <c r="FT31" s="277"/>
      <c r="FU31" s="277"/>
      <c r="FV31" s="277"/>
      <c r="FW31" s="277"/>
      <c r="FX31" s="277"/>
      <c r="FY31" s="277"/>
      <c r="FZ31" s="277"/>
      <c r="GA31" s="277"/>
      <c r="GB31" s="277"/>
      <c r="GC31" s="277"/>
      <c r="GD31" s="277"/>
      <c r="GE31" s="277"/>
      <c r="GF31" s="277"/>
      <c r="GG31" s="277"/>
      <c r="GH31" s="277"/>
      <c r="GI31" s="277"/>
      <c r="GJ31" s="277"/>
      <c r="GK31" s="277"/>
      <c r="GL31" s="277"/>
      <c r="GM31" s="277"/>
      <c r="GN31" s="277"/>
      <c r="GO31" s="277"/>
      <c r="GP31" s="277"/>
      <c r="GQ31" s="277"/>
      <c r="GR31" s="277"/>
      <c r="GS31" s="277"/>
      <c r="GT31" s="277"/>
      <c r="GU31" s="277"/>
      <c r="GV31" s="277"/>
      <c r="GW31" s="277"/>
      <c r="GX31" s="277"/>
      <c r="GY31" s="277"/>
      <c r="GZ31" s="277"/>
      <c r="HA31" s="277"/>
      <c r="HB31" s="277"/>
      <c r="HC31" s="277"/>
      <c r="HD31" s="277"/>
      <c r="HE31" s="277"/>
      <c r="HF31" s="277"/>
      <c r="HG31" s="277"/>
      <c r="HH31" s="277"/>
      <c r="HI31" s="277"/>
      <c r="HJ31" s="277"/>
      <c r="HK31" s="277"/>
      <c r="HL31" s="277"/>
      <c r="HM31" s="277"/>
      <c r="HN31" s="277"/>
      <c r="HO31" s="277"/>
      <c r="HP31" s="277"/>
      <c r="HQ31" s="277"/>
      <c r="HR31" s="277"/>
      <c r="HS31" s="277"/>
      <c r="HT31" s="277"/>
      <c r="HU31" s="277"/>
      <c r="HV31" s="277"/>
      <c r="HW31" s="277"/>
      <c r="HX31" s="277"/>
      <c r="HY31" s="277"/>
      <c r="HZ31" s="277"/>
      <c r="IA31" s="277"/>
      <c r="IB31" s="277"/>
      <c r="IC31" s="277"/>
      <c r="ID31" s="277"/>
      <c r="IE31" s="277"/>
      <c r="IF31" s="277"/>
      <c r="IG31" s="277"/>
      <c r="IH31" s="277"/>
      <c r="II31" s="277"/>
      <c r="IJ31" s="277"/>
      <c r="IK31" s="277"/>
      <c r="IL31" s="277"/>
      <c r="IM31" s="277"/>
      <c r="IN31" s="277"/>
      <c r="IO31" s="277"/>
      <c r="IP31" s="277"/>
      <c r="IQ31" s="277"/>
      <c r="IR31" s="277"/>
      <c r="IS31" s="277"/>
      <c r="IT31" s="277"/>
      <c r="IU31" s="277"/>
      <c r="IV31" s="277"/>
    </row>
    <row r="32" spans="1:11" s="278" customFormat="1" ht="22.5">
      <c r="A32" s="303" t="s">
        <v>119</v>
      </c>
      <c r="B32" s="304" t="s">
        <v>4</v>
      </c>
      <c r="C32" s="305" t="s">
        <v>2</v>
      </c>
      <c r="D32" s="306" t="s">
        <v>2</v>
      </c>
      <c r="E32" s="306" t="s">
        <v>2</v>
      </c>
      <c r="F32" s="306" t="s">
        <v>2</v>
      </c>
      <c r="G32" s="71" t="s">
        <v>272</v>
      </c>
      <c r="H32" s="369">
        <f>SUM(H33:H33)</f>
        <v>0</v>
      </c>
      <c r="I32" s="308">
        <f>SUM(I33:I33)</f>
        <v>92565.706</v>
      </c>
      <c r="J32" s="308">
        <f>SUM(J33:J33)</f>
        <v>0</v>
      </c>
      <c r="K32" s="307">
        <f>SUM(K33:K33)</f>
        <v>92565.706</v>
      </c>
    </row>
    <row r="33" spans="1:11" s="278" customFormat="1" ht="13.5" thickBot="1">
      <c r="A33" s="309"/>
      <c r="B33" s="310"/>
      <c r="C33" s="311"/>
      <c r="D33" s="312"/>
      <c r="E33" s="312">
        <v>4116</v>
      </c>
      <c r="F33" s="313" t="s">
        <v>273</v>
      </c>
      <c r="G33" s="370" t="s">
        <v>128</v>
      </c>
      <c r="H33" s="371">
        <v>0</v>
      </c>
      <c r="I33" s="393">
        <v>92565.706</v>
      </c>
      <c r="J33" s="316"/>
      <c r="K33" s="243">
        <f>I33+J33</f>
        <v>92565.706</v>
      </c>
    </row>
    <row r="34" spans="1:11" s="278" customFormat="1" ht="22.5">
      <c r="A34" s="404" t="s">
        <v>119</v>
      </c>
      <c r="B34" s="405" t="s">
        <v>117</v>
      </c>
      <c r="C34" s="406" t="s">
        <v>281</v>
      </c>
      <c r="D34" s="407" t="s">
        <v>2</v>
      </c>
      <c r="E34" s="407" t="s">
        <v>2</v>
      </c>
      <c r="F34" s="408" t="s">
        <v>2</v>
      </c>
      <c r="G34" s="400" t="s">
        <v>280</v>
      </c>
      <c r="H34" s="301">
        <f>SUM(H35:H35)</f>
        <v>0</v>
      </c>
      <c r="I34" s="409">
        <f>SUM(I35:I35)</f>
        <v>0</v>
      </c>
      <c r="J34" s="410">
        <f>SUM(J35:J35)</f>
        <v>385.039</v>
      </c>
      <c r="K34" s="409">
        <f>SUM(K35:K35)</f>
        <v>385.039</v>
      </c>
    </row>
    <row r="35" spans="1:11" s="278" customFormat="1" ht="13.5" thickBot="1">
      <c r="A35" s="279"/>
      <c r="B35" s="363"/>
      <c r="C35" s="141"/>
      <c r="D35" s="119"/>
      <c r="E35" s="119">
        <v>4118</v>
      </c>
      <c r="F35" s="133" t="s">
        <v>315</v>
      </c>
      <c r="G35" s="380" t="s">
        <v>279</v>
      </c>
      <c r="H35" s="366">
        <v>0</v>
      </c>
      <c r="I35" s="289">
        <v>0</v>
      </c>
      <c r="J35" s="401">
        <v>385.039</v>
      </c>
      <c r="K35" s="123">
        <f>I35+J35</f>
        <v>385.039</v>
      </c>
    </row>
    <row r="36" spans="1:11" s="278" customFormat="1" ht="22.5">
      <c r="A36" s="404" t="s">
        <v>119</v>
      </c>
      <c r="B36" s="405" t="s">
        <v>117</v>
      </c>
      <c r="C36" s="406" t="s">
        <v>283</v>
      </c>
      <c r="D36" s="407" t="s">
        <v>2</v>
      </c>
      <c r="E36" s="407" t="s">
        <v>2</v>
      </c>
      <c r="F36" s="408" t="s">
        <v>2</v>
      </c>
      <c r="G36" s="400" t="s">
        <v>282</v>
      </c>
      <c r="H36" s="301">
        <f>SUM(H37:H37)</f>
        <v>0</v>
      </c>
      <c r="I36" s="409">
        <f>SUM(I37:I37)</f>
        <v>0</v>
      </c>
      <c r="J36" s="410">
        <f>SUM(J37:J37)</f>
        <v>90.659</v>
      </c>
      <c r="K36" s="409">
        <f>SUM(K37:K37)</f>
        <v>90.659</v>
      </c>
    </row>
    <row r="37" spans="1:11" s="278" customFormat="1" ht="13.5" thickBot="1">
      <c r="A37" s="279"/>
      <c r="B37" s="363"/>
      <c r="C37" s="141"/>
      <c r="D37" s="119"/>
      <c r="E37" s="119">
        <v>4118</v>
      </c>
      <c r="F37" s="133" t="s">
        <v>315</v>
      </c>
      <c r="G37" s="380" t="s">
        <v>279</v>
      </c>
      <c r="H37" s="366">
        <v>0</v>
      </c>
      <c r="I37" s="289">
        <v>0</v>
      </c>
      <c r="J37" s="401">
        <v>90.659</v>
      </c>
      <c r="K37" s="123">
        <f>I37+J37</f>
        <v>90.659</v>
      </c>
    </row>
    <row r="38" spans="1:11" s="278" customFormat="1" ht="22.5">
      <c r="A38" s="404" t="s">
        <v>119</v>
      </c>
      <c r="B38" s="405" t="s">
        <v>117</v>
      </c>
      <c r="C38" s="406" t="s">
        <v>285</v>
      </c>
      <c r="D38" s="407" t="s">
        <v>2</v>
      </c>
      <c r="E38" s="407" t="s">
        <v>2</v>
      </c>
      <c r="F38" s="408" t="s">
        <v>2</v>
      </c>
      <c r="G38" s="400" t="s">
        <v>284</v>
      </c>
      <c r="H38" s="301">
        <f>SUM(H39:H39)</f>
        <v>0</v>
      </c>
      <c r="I38" s="409">
        <f>SUM(I39:I39)</f>
        <v>0</v>
      </c>
      <c r="J38" s="410">
        <f>SUM(J39:J39)</f>
        <v>73.353</v>
      </c>
      <c r="K38" s="409">
        <f>SUM(K39:K39)</f>
        <v>73.353</v>
      </c>
    </row>
    <row r="39" spans="1:11" s="278" customFormat="1" ht="13.5" thickBot="1">
      <c r="A39" s="377"/>
      <c r="B39" s="147"/>
      <c r="C39" s="130"/>
      <c r="D39" s="131"/>
      <c r="E39" s="131">
        <v>4118</v>
      </c>
      <c r="F39" s="133" t="s">
        <v>315</v>
      </c>
      <c r="G39" s="380" t="s">
        <v>279</v>
      </c>
      <c r="H39" s="399">
        <v>0</v>
      </c>
      <c r="I39" s="198">
        <v>0</v>
      </c>
      <c r="J39" s="402">
        <v>73.353</v>
      </c>
      <c r="K39" s="134">
        <f>I39+J39</f>
        <v>73.353</v>
      </c>
    </row>
    <row r="40" spans="1:11" s="259" customFormat="1" ht="13.5" customHeight="1" thickBot="1">
      <c r="A40" s="279" t="s">
        <v>119</v>
      </c>
      <c r="B40" s="317" t="s">
        <v>117</v>
      </c>
      <c r="C40" s="318" t="s">
        <v>2</v>
      </c>
      <c r="D40" s="280" t="s">
        <v>2</v>
      </c>
      <c r="E40" s="320">
        <v>4121</v>
      </c>
      <c r="F40" s="284"/>
      <c r="G40" s="372" t="s">
        <v>129</v>
      </c>
      <c r="H40" s="373">
        <v>24770</v>
      </c>
      <c r="I40" s="394">
        <v>24770</v>
      </c>
      <c r="J40" s="288"/>
      <c r="K40" s="198">
        <f>I40+J40</f>
        <v>24770</v>
      </c>
    </row>
    <row r="41" spans="1:11" ht="12.75">
      <c r="A41" s="374" t="s">
        <v>111</v>
      </c>
      <c r="B41" s="114" t="s">
        <v>4</v>
      </c>
      <c r="C41" s="99" t="s">
        <v>49</v>
      </c>
      <c r="D41" s="114" t="s">
        <v>2</v>
      </c>
      <c r="E41" s="114" t="s">
        <v>2</v>
      </c>
      <c r="F41" s="64" t="s">
        <v>2</v>
      </c>
      <c r="G41" s="28" t="s">
        <v>50</v>
      </c>
      <c r="H41" s="104">
        <f>SUM(H42:H42)</f>
        <v>0</v>
      </c>
      <c r="I41" s="375">
        <f>SUM(I42:I42)</f>
        <v>50.898</v>
      </c>
      <c r="J41" s="376">
        <f>SUM(J42:J42)</f>
        <v>0</v>
      </c>
      <c r="K41" s="104">
        <f>SUM(K42:K42)</f>
        <v>50.898</v>
      </c>
    </row>
    <row r="42" spans="1:11" ht="13.5" thickBot="1">
      <c r="A42" s="377"/>
      <c r="B42" s="147"/>
      <c r="C42" s="130"/>
      <c r="D42" s="131"/>
      <c r="E42" s="131">
        <v>4123</v>
      </c>
      <c r="F42" s="133" t="s">
        <v>274</v>
      </c>
      <c r="G42" s="73" t="s">
        <v>130</v>
      </c>
      <c r="H42" s="198">
        <v>0</v>
      </c>
      <c r="I42" s="135">
        <v>50.898</v>
      </c>
      <c r="J42" s="135"/>
      <c r="K42" s="134">
        <f>I42+J42</f>
        <v>50.898</v>
      </c>
    </row>
    <row r="43" spans="1:11" s="259" customFormat="1" ht="13.5" customHeight="1" thickBot="1">
      <c r="A43" s="260" t="s">
        <v>2</v>
      </c>
      <c r="B43" s="261" t="s">
        <v>4</v>
      </c>
      <c r="C43" s="262" t="s">
        <v>2</v>
      </c>
      <c r="D43" s="263" t="s">
        <v>2</v>
      </c>
      <c r="E43" s="263" t="s">
        <v>131</v>
      </c>
      <c r="F43" s="264"/>
      <c r="G43" s="265" t="s">
        <v>132</v>
      </c>
      <c r="H43" s="355">
        <f>H44+H46+H48</f>
        <v>0</v>
      </c>
      <c r="I43" s="291">
        <f>I44+I46+I48</f>
        <v>81571.39792999999</v>
      </c>
      <c r="J43" s="355">
        <f>J44+J46+J48</f>
        <v>0</v>
      </c>
      <c r="K43" s="291">
        <f>K44+K46+K48</f>
        <v>81571.39792999999</v>
      </c>
    </row>
    <row r="44" spans="1:11" ht="12.75" customHeight="1">
      <c r="A44" s="303" t="s">
        <v>119</v>
      </c>
      <c r="B44" s="304" t="s">
        <v>4</v>
      </c>
      <c r="C44" s="305" t="s">
        <v>2</v>
      </c>
      <c r="D44" s="306" t="s">
        <v>2</v>
      </c>
      <c r="E44" s="306" t="s">
        <v>2</v>
      </c>
      <c r="F44" s="306" t="s">
        <v>2</v>
      </c>
      <c r="G44" s="71" t="s">
        <v>133</v>
      </c>
      <c r="H44" s="369">
        <f>SUM(H45:H45)</f>
        <v>0</v>
      </c>
      <c r="I44" s="308">
        <f>SUM(I45:I45)</f>
        <v>76564.575</v>
      </c>
      <c r="J44" s="307">
        <f>SUM(J45:J45)</f>
        <v>0</v>
      </c>
      <c r="K44" s="307">
        <f>SUM(K45:K45)</f>
        <v>76564.575</v>
      </c>
    </row>
    <row r="45" spans="1:11" ht="13.5" thickBot="1">
      <c r="A45" s="309"/>
      <c r="B45" s="310"/>
      <c r="C45" s="311"/>
      <c r="D45" s="312"/>
      <c r="E45" s="312">
        <v>4216</v>
      </c>
      <c r="F45" s="313" t="s">
        <v>134</v>
      </c>
      <c r="G45" s="370" t="s">
        <v>135</v>
      </c>
      <c r="H45" s="371">
        <v>0</v>
      </c>
      <c r="I45" s="393">
        <v>76564.575</v>
      </c>
      <c r="J45" s="198"/>
      <c r="K45" s="243">
        <f>I45+J45</f>
        <v>76564.575</v>
      </c>
    </row>
    <row r="46" spans="1:11" ht="12.75">
      <c r="A46" s="382" t="s">
        <v>111</v>
      </c>
      <c r="B46" s="383" t="s">
        <v>4</v>
      </c>
      <c r="C46" s="99" t="s">
        <v>65</v>
      </c>
      <c r="D46" s="64" t="s">
        <v>2</v>
      </c>
      <c r="E46" s="64" t="s">
        <v>2</v>
      </c>
      <c r="F46" s="64" t="s">
        <v>2</v>
      </c>
      <c r="G46" s="35" t="s">
        <v>256</v>
      </c>
      <c r="H46" s="384">
        <f>SUM(H47:H47)</f>
        <v>0</v>
      </c>
      <c r="I46" s="376">
        <f>SUM(I47:I47)</f>
        <v>1268.82293</v>
      </c>
      <c r="J46" s="375">
        <f>SUM(J47:J47)</f>
        <v>0</v>
      </c>
      <c r="K46" s="375">
        <f>SUM(K47:K47)</f>
        <v>1268.82293</v>
      </c>
    </row>
    <row r="47" spans="1:11" ht="23.25" thickBot="1">
      <c r="A47" s="385"/>
      <c r="B47" s="386"/>
      <c r="C47" s="387"/>
      <c r="D47" s="388"/>
      <c r="E47" s="388">
        <v>4216</v>
      </c>
      <c r="F47" s="389" t="s">
        <v>64</v>
      </c>
      <c r="G47" s="370" t="s">
        <v>135</v>
      </c>
      <c r="H47" s="390">
        <v>0</v>
      </c>
      <c r="I47" s="198">
        <v>1268.82293</v>
      </c>
      <c r="J47" s="198"/>
      <c r="K47" s="134">
        <f>I47+J47</f>
        <v>1268.82293</v>
      </c>
    </row>
    <row r="48" spans="1:11" s="278" customFormat="1" ht="12.75">
      <c r="A48" s="346" t="s">
        <v>111</v>
      </c>
      <c r="B48" s="336" t="s">
        <v>4</v>
      </c>
      <c r="C48" s="347" t="s">
        <v>275</v>
      </c>
      <c r="D48" s="336" t="s">
        <v>2</v>
      </c>
      <c r="E48" s="336" t="s">
        <v>2</v>
      </c>
      <c r="F48" s="306" t="s">
        <v>2</v>
      </c>
      <c r="G48" s="72" t="s">
        <v>59</v>
      </c>
      <c r="H48" s="378">
        <f>SUM(H49:H49)</f>
        <v>0</v>
      </c>
      <c r="I48" s="307">
        <f>SUM(I49:I49)</f>
        <v>3738</v>
      </c>
      <c r="J48" s="308">
        <f>SUM(J49:J49)</f>
        <v>0</v>
      </c>
      <c r="K48" s="348">
        <f>SUM(K49:K49)</f>
        <v>3738</v>
      </c>
    </row>
    <row r="49" spans="1:11" s="278" customFormat="1" ht="12.75" customHeight="1" thickBot="1">
      <c r="A49" s="349"/>
      <c r="B49" s="350"/>
      <c r="C49" s="351"/>
      <c r="D49" s="352"/>
      <c r="E49" s="352">
        <v>4221</v>
      </c>
      <c r="F49" s="379"/>
      <c r="G49" s="380" t="s">
        <v>136</v>
      </c>
      <c r="H49" s="381">
        <v>0</v>
      </c>
      <c r="I49" s="354">
        <v>3738</v>
      </c>
      <c r="J49" s="354"/>
      <c r="K49" s="243">
        <f>I49+J49</f>
        <v>3738</v>
      </c>
    </row>
  </sheetData>
  <sheetProtection/>
  <mergeCells count="12">
    <mergeCell ref="H5:H6"/>
    <mergeCell ref="I5:I6"/>
    <mergeCell ref="J5:K5"/>
    <mergeCell ref="A1:K1"/>
    <mergeCell ref="A3:K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7" bottom="0.54" header="0.18" footer="0.17"/>
  <pageSetup fitToHeight="1" fitToWidth="1" horizontalDpi="600" verticalDpi="600" orientation="portrait" paperSize="9" scale="88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.140625" style="435" customWidth="1"/>
    <col min="2" max="2" width="6.140625" style="435" bestFit="1" customWidth="1"/>
    <col min="3" max="4" width="4.7109375" style="435" customWidth="1"/>
    <col min="5" max="5" width="4.421875" style="435" bestFit="1" customWidth="1"/>
    <col min="6" max="6" width="38.7109375" style="435" customWidth="1"/>
    <col min="7" max="7" width="7.8515625" style="490" bestFit="1" customWidth="1"/>
    <col min="8" max="9" width="7.7109375" style="435" customWidth="1"/>
    <col min="10" max="16384" width="9.140625" style="435" customWidth="1"/>
  </cols>
  <sheetData>
    <row r="1" spans="1:10" ht="18">
      <c r="A1" s="534" t="s">
        <v>319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12.75">
      <c r="A2" s="436"/>
      <c r="B2" s="436"/>
      <c r="C2" s="436"/>
      <c r="D2" s="436"/>
      <c r="E2" s="436"/>
      <c r="F2" s="436"/>
      <c r="G2" s="436"/>
      <c r="H2" s="437"/>
      <c r="I2" s="437"/>
      <c r="J2" s="437"/>
    </row>
    <row r="3" spans="1:10" ht="15.75">
      <c r="A3" s="535" t="s">
        <v>291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12.75">
      <c r="A4" s="436"/>
      <c r="B4" s="436"/>
      <c r="C4" s="436"/>
      <c r="D4" s="436"/>
      <c r="E4" s="436"/>
      <c r="F4" s="436"/>
      <c r="G4" s="436"/>
      <c r="H4" s="437"/>
      <c r="I4" s="437"/>
      <c r="J4" s="437"/>
    </row>
    <row r="5" spans="1:10" ht="15.75">
      <c r="A5" s="535" t="s">
        <v>292</v>
      </c>
      <c r="B5" s="535"/>
      <c r="C5" s="535"/>
      <c r="D5" s="535"/>
      <c r="E5" s="535"/>
      <c r="F5" s="535"/>
      <c r="G5" s="535"/>
      <c r="H5" s="535"/>
      <c r="I5" s="535"/>
      <c r="J5" s="535"/>
    </row>
    <row r="6" spans="1:10" ht="13.5" thickBot="1">
      <c r="A6" s="437"/>
      <c r="B6" s="437"/>
      <c r="C6" s="437"/>
      <c r="D6" s="437"/>
      <c r="E6" s="437"/>
      <c r="F6" s="437"/>
      <c r="G6" s="438"/>
      <c r="H6" s="437"/>
      <c r="I6" s="437"/>
      <c r="J6" s="438" t="s">
        <v>293</v>
      </c>
    </row>
    <row r="7" spans="1:10" s="446" customFormat="1" ht="23.25" thickBot="1">
      <c r="A7" s="439" t="s">
        <v>3</v>
      </c>
      <c r="B7" s="536" t="s">
        <v>5</v>
      </c>
      <c r="C7" s="537"/>
      <c r="D7" s="441" t="s">
        <v>6</v>
      </c>
      <c r="E7" s="440" t="s">
        <v>7</v>
      </c>
      <c r="F7" s="442" t="s">
        <v>294</v>
      </c>
      <c r="G7" s="443" t="s">
        <v>141</v>
      </c>
      <c r="H7" s="444" t="s">
        <v>142</v>
      </c>
      <c r="I7" s="516" t="s">
        <v>318</v>
      </c>
      <c r="J7" s="445" t="s">
        <v>143</v>
      </c>
    </row>
    <row r="8" spans="1:10" ht="13.5" customHeight="1" thickBot="1">
      <c r="A8" s="447" t="s">
        <v>4</v>
      </c>
      <c r="B8" s="538" t="s">
        <v>2</v>
      </c>
      <c r="C8" s="539"/>
      <c r="D8" s="449" t="s">
        <v>2</v>
      </c>
      <c r="E8" s="448" t="s">
        <v>2</v>
      </c>
      <c r="F8" s="450" t="s">
        <v>295</v>
      </c>
      <c r="G8" s="451">
        <f>G9</f>
        <v>11500</v>
      </c>
      <c r="H8" s="451">
        <f>H9</f>
        <v>18597.57</v>
      </c>
      <c r="I8" s="492">
        <f>I9</f>
        <v>3.226</v>
      </c>
      <c r="J8" s="452">
        <f>J9</f>
        <v>18600.796</v>
      </c>
    </row>
    <row r="9" spans="1:10" s="461" customFormat="1" ht="12.75">
      <c r="A9" s="453" t="s">
        <v>117</v>
      </c>
      <c r="B9" s="454" t="s">
        <v>2</v>
      </c>
      <c r="C9" s="455" t="s">
        <v>2</v>
      </c>
      <c r="D9" s="456" t="s">
        <v>2</v>
      </c>
      <c r="E9" s="457" t="s">
        <v>2</v>
      </c>
      <c r="F9" s="458" t="s">
        <v>296</v>
      </c>
      <c r="G9" s="459">
        <f>G10+G15+G17+G19+G24+G29</f>
        <v>11500</v>
      </c>
      <c r="H9" s="459">
        <f>H10+H15+H17+H19+H24+H29</f>
        <v>18597.57</v>
      </c>
      <c r="I9" s="493">
        <f>I10+I15+I17+I19+I24+I29</f>
        <v>3.226</v>
      </c>
      <c r="J9" s="460">
        <f>J10+J15+J17+J19+J24+J29</f>
        <v>18600.796</v>
      </c>
    </row>
    <row r="10" spans="1:10" s="470" customFormat="1" ht="12.75">
      <c r="A10" s="462" t="s">
        <v>297</v>
      </c>
      <c r="B10" s="463" t="s">
        <v>298</v>
      </c>
      <c r="C10" s="464" t="s">
        <v>299</v>
      </c>
      <c r="D10" s="465" t="s">
        <v>2</v>
      </c>
      <c r="E10" s="466" t="s">
        <v>2</v>
      </c>
      <c r="F10" s="467" t="s">
        <v>300</v>
      </c>
      <c r="G10" s="468">
        <f>SUM(G11:G14)</f>
        <v>100</v>
      </c>
      <c r="H10" s="468">
        <f>SUM(H11:H14)</f>
        <v>100</v>
      </c>
      <c r="I10" s="468">
        <f>SUM(I11:I14)</f>
        <v>0</v>
      </c>
      <c r="J10" s="469">
        <f>SUM(J11:J14)</f>
        <v>100</v>
      </c>
    </row>
    <row r="11" spans="1:10" ht="12.75">
      <c r="A11" s="471"/>
      <c r="B11" s="472"/>
      <c r="C11" s="473"/>
      <c r="D11" s="503">
        <v>6172</v>
      </c>
      <c r="E11" s="474">
        <v>5139</v>
      </c>
      <c r="F11" s="475" t="s">
        <v>34</v>
      </c>
      <c r="G11" s="476">
        <v>10</v>
      </c>
      <c r="H11" s="476">
        <v>10</v>
      </c>
      <c r="I11" s="476"/>
      <c r="J11" s="477">
        <f aca="true" t="shared" si="0" ref="J11:J30">H11+I11</f>
        <v>10</v>
      </c>
    </row>
    <row r="12" spans="1:10" ht="12.75">
      <c r="A12" s="471"/>
      <c r="B12" s="472"/>
      <c r="C12" s="473"/>
      <c r="D12" s="504">
        <v>6172</v>
      </c>
      <c r="E12" s="474">
        <v>5166</v>
      </c>
      <c r="F12" s="478" t="s">
        <v>301</v>
      </c>
      <c r="G12" s="479">
        <v>35</v>
      </c>
      <c r="H12" s="479">
        <v>35</v>
      </c>
      <c r="I12" s="479"/>
      <c r="J12" s="480">
        <f t="shared" si="0"/>
        <v>35</v>
      </c>
    </row>
    <row r="13" spans="1:10" ht="12.75">
      <c r="A13" s="471"/>
      <c r="B13" s="472"/>
      <c r="C13" s="473"/>
      <c r="D13" s="503">
        <v>6172</v>
      </c>
      <c r="E13" s="474">
        <v>5169</v>
      </c>
      <c r="F13" s="478" t="s">
        <v>302</v>
      </c>
      <c r="G13" s="476">
        <v>35</v>
      </c>
      <c r="H13" s="476">
        <v>35</v>
      </c>
      <c r="I13" s="476"/>
      <c r="J13" s="477">
        <f t="shared" si="0"/>
        <v>35</v>
      </c>
    </row>
    <row r="14" spans="1:10" ht="12.75">
      <c r="A14" s="471"/>
      <c r="B14" s="472"/>
      <c r="C14" s="473"/>
      <c r="D14" s="503">
        <v>6172</v>
      </c>
      <c r="E14" s="481">
        <v>5175</v>
      </c>
      <c r="F14" s="478" t="s">
        <v>33</v>
      </c>
      <c r="G14" s="476">
        <v>20</v>
      </c>
      <c r="H14" s="476">
        <v>20</v>
      </c>
      <c r="I14" s="476"/>
      <c r="J14" s="477">
        <f t="shared" si="0"/>
        <v>20</v>
      </c>
    </row>
    <row r="15" spans="1:10" ht="12.75">
      <c r="A15" s="482" t="s">
        <v>297</v>
      </c>
      <c r="B15" s="463" t="s">
        <v>303</v>
      </c>
      <c r="C15" s="483" t="s">
        <v>299</v>
      </c>
      <c r="D15" s="465" t="s">
        <v>2</v>
      </c>
      <c r="E15" s="466" t="s">
        <v>2</v>
      </c>
      <c r="F15" s="467" t="s">
        <v>304</v>
      </c>
      <c r="G15" s="468">
        <f>G16</f>
        <v>500</v>
      </c>
      <c r="H15" s="468">
        <f>H16</f>
        <v>500</v>
      </c>
      <c r="I15" s="468">
        <f>I16</f>
        <v>0</v>
      </c>
      <c r="J15" s="469">
        <f>J16</f>
        <v>500</v>
      </c>
    </row>
    <row r="16" spans="1:10" ht="12.75">
      <c r="A16" s="471"/>
      <c r="B16" s="472"/>
      <c r="C16" s="473"/>
      <c r="D16" s="504">
        <v>6172</v>
      </c>
      <c r="E16" s="474">
        <v>5166</v>
      </c>
      <c r="F16" s="478" t="s">
        <v>301</v>
      </c>
      <c r="G16" s="479">
        <v>500</v>
      </c>
      <c r="H16" s="479">
        <v>500</v>
      </c>
      <c r="I16" s="479"/>
      <c r="J16" s="480">
        <f t="shared" si="0"/>
        <v>500</v>
      </c>
    </row>
    <row r="17" spans="1:10" ht="12.75">
      <c r="A17" s="482" t="s">
        <v>297</v>
      </c>
      <c r="B17" s="463" t="s">
        <v>305</v>
      </c>
      <c r="C17" s="483" t="s">
        <v>299</v>
      </c>
      <c r="D17" s="465" t="s">
        <v>2</v>
      </c>
      <c r="E17" s="466" t="s">
        <v>2</v>
      </c>
      <c r="F17" s="467" t="s">
        <v>306</v>
      </c>
      <c r="G17" s="468">
        <f>G18</f>
        <v>300</v>
      </c>
      <c r="H17" s="468">
        <f>H18</f>
        <v>300</v>
      </c>
      <c r="I17" s="468">
        <f>I18</f>
        <v>0</v>
      </c>
      <c r="J17" s="469">
        <f>J18</f>
        <v>300</v>
      </c>
    </row>
    <row r="18" spans="1:10" ht="12.75">
      <c r="A18" s="471"/>
      <c r="B18" s="472"/>
      <c r="C18" s="473"/>
      <c r="D18" s="504">
        <v>6172</v>
      </c>
      <c r="E18" s="474">
        <v>5166</v>
      </c>
      <c r="F18" s="478" t="s">
        <v>301</v>
      </c>
      <c r="G18" s="479">
        <v>300</v>
      </c>
      <c r="H18" s="479">
        <v>300</v>
      </c>
      <c r="I18" s="479"/>
      <c r="J18" s="480">
        <f t="shared" si="0"/>
        <v>300</v>
      </c>
    </row>
    <row r="19" spans="1:10" s="470" customFormat="1" ht="12.75">
      <c r="A19" s="482" t="s">
        <v>297</v>
      </c>
      <c r="B19" s="484" t="s">
        <v>307</v>
      </c>
      <c r="C19" s="483" t="s">
        <v>299</v>
      </c>
      <c r="D19" s="465" t="s">
        <v>2</v>
      </c>
      <c r="E19" s="466" t="s">
        <v>2</v>
      </c>
      <c r="F19" s="467" t="s">
        <v>308</v>
      </c>
      <c r="G19" s="485">
        <f>SUM(G20:G23)</f>
        <v>10200</v>
      </c>
      <c r="H19" s="485">
        <f>SUM(H20:H23)</f>
        <v>17297.57</v>
      </c>
      <c r="I19" s="494">
        <f>SUM(I20:I23)</f>
        <v>3.226</v>
      </c>
      <c r="J19" s="486">
        <f>SUM(J20:J23)</f>
        <v>17300.796</v>
      </c>
    </row>
    <row r="20" spans="1:10" ht="12.75">
      <c r="A20" s="471"/>
      <c r="B20" s="472"/>
      <c r="C20" s="473"/>
      <c r="D20" s="503">
        <v>6172</v>
      </c>
      <c r="E20" s="474">
        <v>5139</v>
      </c>
      <c r="F20" s="475" t="s">
        <v>34</v>
      </c>
      <c r="G20" s="476">
        <v>200</v>
      </c>
      <c r="H20" s="476">
        <v>200</v>
      </c>
      <c r="I20" s="476"/>
      <c r="J20" s="477">
        <f t="shared" si="0"/>
        <v>200</v>
      </c>
    </row>
    <row r="21" spans="1:10" ht="12.75">
      <c r="A21" s="471"/>
      <c r="B21" s="472"/>
      <c r="C21" s="473"/>
      <c r="D21" s="503">
        <v>6399</v>
      </c>
      <c r="E21" s="481">
        <v>5362</v>
      </c>
      <c r="F21" s="478" t="s">
        <v>309</v>
      </c>
      <c r="G21" s="476">
        <v>10000</v>
      </c>
      <c r="H21" s="476">
        <v>17092.97</v>
      </c>
      <c r="I21" s="491">
        <f>0.04*'příjmy OD'!J26+0.00008</f>
        <v>3.226</v>
      </c>
      <c r="J21" s="477">
        <f t="shared" si="0"/>
        <v>17096.196</v>
      </c>
    </row>
    <row r="22" spans="1:10" ht="12.75">
      <c r="A22" s="471"/>
      <c r="B22" s="472"/>
      <c r="C22" s="473"/>
      <c r="D22" s="503">
        <v>6399</v>
      </c>
      <c r="E22" s="481">
        <v>5363</v>
      </c>
      <c r="F22" s="475" t="s">
        <v>70</v>
      </c>
      <c r="G22" s="476">
        <v>0</v>
      </c>
      <c r="H22" s="476">
        <v>3.6</v>
      </c>
      <c r="I22" s="491"/>
      <c r="J22" s="477">
        <f t="shared" si="0"/>
        <v>3.6</v>
      </c>
    </row>
    <row r="23" spans="1:10" ht="12.75">
      <c r="A23" s="471"/>
      <c r="B23" s="472"/>
      <c r="C23" s="473"/>
      <c r="D23" s="503">
        <v>6399</v>
      </c>
      <c r="E23" s="481">
        <v>5909</v>
      </c>
      <c r="F23" s="475" t="s">
        <v>316</v>
      </c>
      <c r="G23" s="476">
        <v>0</v>
      </c>
      <c r="H23" s="476">
        <v>1</v>
      </c>
      <c r="I23" s="491"/>
      <c r="J23" s="477">
        <f t="shared" si="0"/>
        <v>1</v>
      </c>
    </row>
    <row r="24" spans="1:10" s="470" customFormat="1" ht="12.75">
      <c r="A24" s="482" t="s">
        <v>297</v>
      </c>
      <c r="B24" s="484" t="s">
        <v>310</v>
      </c>
      <c r="C24" s="483" t="s">
        <v>299</v>
      </c>
      <c r="D24" s="465" t="s">
        <v>2</v>
      </c>
      <c r="E24" s="466" t="s">
        <v>2</v>
      </c>
      <c r="F24" s="467" t="s">
        <v>311</v>
      </c>
      <c r="G24" s="485">
        <f>SUM(G25:G28)</f>
        <v>100</v>
      </c>
      <c r="H24" s="485">
        <f>SUM(H25:H28)</f>
        <v>100</v>
      </c>
      <c r="I24" s="485">
        <f>SUM(I25:I28)</f>
        <v>0</v>
      </c>
      <c r="J24" s="486">
        <f>SUM(J25:J28)</f>
        <v>100</v>
      </c>
    </row>
    <row r="25" spans="1:10" ht="12.75">
      <c r="A25" s="471"/>
      <c r="B25" s="472"/>
      <c r="C25" s="473"/>
      <c r="D25" s="503">
        <v>6172</v>
      </c>
      <c r="E25" s="474">
        <v>5139</v>
      </c>
      <c r="F25" s="475" t="s">
        <v>34</v>
      </c>
      <c r="G25" s="476">
        <v>20</v>
      </c>
      <c r="H25" s="476">
        <v>20</v>
      </c>
      <c r="I25" s="476"/>
      <c r="J25" s="477">
        <f>H25+I25</f>
        <v>20</v>
      </c>
    </row>
    <row r="26" spans="1:10" ht="12.75">
      <c r="A26" s="471"/>
      <c r="B26" s="472"/>
      <c r="C26" s="473"/>
      <c r="D26" s="503">
        <v>6172</v>
      </c>
      <c r="E26" s="474">
        <v>5164</v>
      </c>
      <c r="F26" s="475" t="s">
        <v>312</v>
      </c>
      <c r="G26" s="476">
        <v>10</v>
      </c>
      <c r="H26" s="476">
        <v>10</v>
      </c>
      <c r="I26" s="476"/>
      <c r="J26" s="477">
        <f>H26+I26</f>
        <v>10</v>
      </c>
    </row>
    <row r="27" spans="1:10" ht="12.75">
      <c r="A27" s="471"/>
      <c r="B27" s="472"/>
      <c r="C27" s="473"/>
      <c r="D27" s="503">
        <v>6172</v>
      </c>
      <c r="E27" s="474">
        <v>5169</v>
      </c>
      <c r="F27" s="475" t="s">
        <v>32</v>
      </c>
      <c r="G27" s="476">
        <v>50</v>
      </c>
      <c r="H27" s="476">
        <v>50</v>
      </c>
      <c r="I27" s="476"/>
      <c r="J27" s="477">
        <f t="shared" si="0"/>
        <v>50</v>
      </c>
    </row>
    <row r="28" spans="1:10" ht="12.75">
      <c r="A28" s="471"/>
      <c r="B28" s="472"/>
      <c r="C28" s="473"/>
      <c r="D28" s="503">
        <v>6172</v>
      </c>
      <c r="E28" s="474">
        <v>5175</v>
      </c>
      <c r="F28" s="475" t="s">
        <v>33</v>
      </c>
      <c r="G28" s="476">
        <v>20</v>
      </c>
      <c r="H28" s="476">
        <v>20</v>
      </c>
      <c r="I28" s="476"/>
      <c r="J28" s="477">
        <f t="shared" si="0"/>
        <v>20</v>
      </c>
    </row>
    <row r="29" spans="1:10" s="470" customFormat="1" ht="12.75">
      <c r="A29" s="487" t="s">
        <v>297</v>
      </c>
      <c r="B29" s="484" t="s">
        <v>313</v>
      </c>
      <c r="C29" s="483" t="s">
        <v>299</v>
      </c>
      <c r="D29" s="505" t="s">
        <v>2</v>
      </c>
      <c r="E29" s="488" t="s">
        <v>2</v>
      </c>
      <c r="F29" s="489" t="s">
        <v>314</v>
      </c>
      <c r="G29" s="468">
        <f>SUM(G30:G31)</f>
        <v>300</v>
      </c>
      <c r="H29" s="468">
        <f>SUM(H30:H31)</f>
        <v>300</v>
      </c>
      <c r="I29" s="468">
        <f>SUM(I30:I31)</f>
        <v>0</v>
      </c>
      <c r="J29" s="469">
        <f>SUM(J30:J31)</f>
        <v>300</v>
      </c>
    </row>
    <row r="30" spans="1:10" ht="12.75">
      <c r="A30" s="514"/>
      <c r="B30" s="472"/>
      <c r="C30" s="515"/>
      <c r="D30" s="504">
        <v>6310</v>
      </c>
      <c r="E30" s="481">
        <v>5163</v>
      </c>
      <c r="F30" s="478" t="s">
        <v>41</v>
      </c>
      <c r="G30" s="476">
        <v>300</v>
      </c>
      <c r="H30" s="476">
        <v>298.1</v>
      </c>
      <c r="I30" s="476"/>
      <c r="J30" s="477">
        <f t="shared" si="0"/>
        <v>298.1</v>
      </c>
    </row>
    <row r="31" spans="1:10" ht="13.5" thickBot="1">
      <c r="A31" s="506"/>
      <c r="B31" s="507"/>
      <c r="C31" s="508"/>
      <c r="D31" s="509">
        <v>6310</v>
      </c>
      <c r="E31" s="510">
        <v>5169</v>
      </c>
      <c r="F31" s="511" t="s">
        <v>32</v>
      </c>
      <c r="G31" s="512">
        <v>0</v>
      </c>
      <c r="H31" s="512">
        <v>1.9</v>
      </c>
      <c r="I31" s="512"/>
      <c r="J31" s="513">
        <f>H31+I31</f>
        <v>1.9</v>
      </c>
    </row>
  </sheetData>
  <sheetProtection/>
  <mergeCells count="5">
    <mergeCell ref="A1:J1"/>
    <mergeCell ref="A3:J3"/>
    <mergeCell ref="A5:J5"/>
    <mergeCell ref="B7:C7"/>
    <mergeCell ref="B8:C8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5"/>
  <sheetViews>
    <sheetView tabSelected="1" zoomScalePageLayoutView="0" workbookViewId="0" topLeftCell="A1">
      <pane xSplit="1" ySplit="7" topLeftCell="B16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6" sqref="J166"/>
    </sheetView>
  </sheetViews>
  <sheetFormatPr defaultColWidth="9.140625" defaultRowHeight="12.75"/>
  <cols>
    <col min="1" max="2" width="3.00390625" style="84" customWidth="1"/>
    <col min="3" max="3" width="9.140625" style="84" customWidth="1"/>
    <col min="4" max="4" width="4.28125" style="84" customWidth="1"/>
    <col min="5" max="5" width="5.28125" style="84" customWidth="1"/>
    <col min="6" max="6" width="7.8515625" style="84" bestFit="1" customWidth="1"/>
    <col min="7" max="7" width="43.7109375" style="84" customWidth="1"/>
    <col min="8" max="8" width="8.140625" style="84" customWidth="1"/>
    <col min="9" max="9" width="8.7109375" style="84" customWidth="1"/>
    <col min="10" max="10" width="9.00390625" style="84" customWidth="1"/>
    <col min="11" max="11" width="9.421875" style="84" customWidth="1"/>
    <col min="12" max="16384" width="9.140625" style="84" customWidth="1"/>
  </cols>
  <sheetData>
    <row r="1" spans="1:11" s="23" customFormat="1" ht="18">
      <c r="A1" s="551" t="s">
        <v>112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s="24" customFormat="1" ht="12.75">
      <c r="A2" s="25"/>
      <c r="B2" s="77"/>
      <c r="C2" s="78"/>
      <c r="D2" s="77"/>
      <c r="E2" s="77"/>
      <c r="F2" s="79"/>
      <c r="G2" s="80"/>
      <c r="H2" s="81"/>
      <c r="I2" s="81"/>
      <c r="J2" s="81"/>
      <c r="K2" s="26"/>
    </row>
    <row r="3" spans="1:11" s="24" customFormat="1" ht="15.75" customHeight="1">
      <c r="A3" s="552" t="s">
        <v>77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1" ht="13.5" thickBot="1">
      <c r="A4" s="82"/>
      <c r="B4" s="82"/>
      <c r="C4" s="82"/>
      <c r="D4" s="82"/>
      <c r="E4" s="82"/>
      <c r="F4" s="82"/>
      <c r="G4" s="82"/>
      <c r="H4" s="82"/>
      <c r="I4" s="83"/>
      <c r="K4" s="83" t="s">
        <v>36</v>
      </c>
    </row>
    <row r="5" spans="1:11" ht="12.75" customHeight="1" thickBot="1">
      <c r="A5" s="553" t="s">
        <v>9</v>
      </c>
      <c r="B5" s="555" t="s">
        <v>3</v>
      </c>
      <c r="C5" s="540" t="s">
        <v>5</v>
      </c>
      <c r="D5" s="540" t="s">
        <v>6</v>
      </c>
      <c r="E5" s="540" t="s">
        <v>7</v>
      </c>
      <c r="F5" s="544" t="s">
        <v>37</v>
      </c>
      <c r="G5" s="542" t="s">
        <v>38</v>
      </c>
      <c r="H5" s="546" t="s">
        <v>141</v>
      </c>
      <c r="I5" s="542" t="s">
        <v>142</v>
      </c>
      <c r="J5" s="519" t="s">
        <v>317</v>
      </c>
      <c r="K5" s="520"/>
    </row>
    <row r="6" spans="1:11" ht="12.75" customHeight="1" thickBot="1">
      <c r="A6" s="554"/>
      <c r="B6" s="556"/>
      <c r="C6" s="541"/>
      <c r="D6" s="541"/>
      <c r="E6" s="541"/>
      <c r="F6" s="545"/>
      <c r="G6" s="543"/>
      <c r="H6" s="547"/>
      <c r="I6" s="543"/>
      <c r="J6" s="27" t="s">
        <v>8</v>
      </c>
      <c r="K6" s="85" t="s">
        <v>143</v>
      </c>
    </row>
    <row r="7" spans="1:11" s="24" customFormat="1" ht="12.75" customHeight="1" thickBot="1">
      <c r="A7" s="548" t="s">
        <v>113</v>
      </c>
      <c r="B7" s="86" t="s">
        <v>4</v>
      </c>
      <c r="C7" s="87" t="s">
        <v>5</v>
      </c>
      <c r="D7" s="87" t="s">
        <v>6</v>
      </c>
      <c r="E7" s="87" t="s">
        <v>7</v>
      </c>
      <c r="F7" s="88"/>
      <c r="G7" s="89" t="s">
        <v>39</v>
      </c>
      <c r="H7" s="90">
        <f>H8+H167</f>
        <v>16362</v>
      </c>
      <c r="I7" s="90">
        <f>I8+I167</f>
        <v>245724.02093000003</v>
      </c>
      <c r="J7" s="90">
        <f>J8+J167</f>
        <v>1660.92</v>
      </c>
      <c r="K7" s="90">
        <f>K8+K167</f>
        <v>247384.94093000004</v>
      </c>
    </row>
    <row r="8" spans="1:11" ht="12.75" customHeight="1" thickBot="1">
      <c r="A8" s="549"/>
      <c r="B8" s="91" t="s">
        <v>4</v>
      </c>
      <c r="C8" s="92" t="s">
        <v>2</v>
      </c>
      <c r="D8" s="93" t="s">
        <v>2</v>
      </c>
      <c r="E8" s="94" t="s">
        <v>2</v>
      </c>
      <c r="F8" s="95"/>
      <c r="G8" s="29" t="s">
        <v>40</v>
      </c>
      <c r="H8" s="96">
        <f>H9+H11+H16+H20+H24+H34+H45+H47+H49+H54+H59+H62+H65+H68+H71+H74+H78+H81+H84+H87+H89+H91+H95+H97+H99+H101+H103+H105+H107+H109+H111+H113+H115+H117+H119+H121+H123+H125+H127+H129+H131+H133+H135+H137+H139+H141+H143+H145+H147+H149+H151+H153+H155+H157+H159+H161+H163+H165</f>
        <v>16017</v>
      </c>
      <c r="I8" s="96">
        <f>I9+I11+I16+I20+I24+I34+I45+I47+I49+I54+I59+I62+I65+I68+I71+I74+I78+I81+I84+I87+I89+I91+I95+I97+I99+I101+I103+I105+I107+I109+I111+I113+I115+I117+I119+I121+I123+I125+I127+I129+I131+I133+I135+I137+I139+I141+I143+I145+I147+I149+I151+I153+I155+I157+I159+I161+I163+I165</f>
        <v>240910.19800000003</v>
      </c>
      <c r="J8" s="96">
        <f>J9+J11+J16+J20+J24+J34+J45+J47+J49+J54+J59+J62+J65+J68+J71+J74+J78+J81+J84+J87+J89+J91+J95+J97+J99+J101+J103+J105+J107+J109+J111+J113+J115+J117+J119+J121+J123+J125+J127+J129+J131+J133+J135+J137+J139+J141+J143+J145+J147+J149+J151+J153+J155+J157+J159+J161+J163+J165</f>
        <v>0</v>
      </c>
      <c r="K8" s="97">
        <f>K9+K11+K16+K20+K24+K34+K45+K47+K49+K54+K59+K62+K65+K68+K71+K74+K78+K81+K84+K87+K89+K91+K95+K97+K99+K101+K103+K105+K107+K109+K111+K113+K115+K117+K119+K121+K123+K125+K127+K129+K131+K133+K135+K137+K139+K141+K143+K145+K147+K149+K151+K153+K155+K157+K159+K161+K163+K165</f>
        <v>240910.19800000003</v>
      </c>
    </row>
    <row r="9" spans="1:11" ht="12.75" customHeight="1">
      <c r="A9" s="549"/>
      <c r="B9" s="98" t="s">
        <v>4</v>
      </c>
      <c r="C9" s="99" t="s">
        <v>149</v>
      </c>
      <c r="D9" s="100" t="s">
        <v>2</v>
      </c>
      <c r="E9" s="101" t="s">
        <v>2</v>
      </c>
      <c r="F9" s="102"/>
      <c r="G9" s="28" t="s">
        <v>150</v>
      </c>
      <c r="H9" s="103">
        <f>SUM(H10:H10)</f>
        <v>0</v>
      </c>
      <c r="I9" s="103">
        <f>SUM(I10:I10)</f>
        <v>19.108</v>
      </c>
      <c r="J9" s="103">
        <f>SUM(J10:J10)</f>
        <v>0</v>
      </c>
      <c r="K9" s="104">
        <f>SUM(K10:K10)</f>
        <v>19.108</v>
      </c>
    </row>
    <row r="10" spans="1:11" ht="12.75" customHeight="1" thickBot="1">
      <c r="A10" s="549"/>
      <c r="B10" s="105"/>
      <c r="C10" s="106"/>
      <c r="D10" s="107">
        <v>6409</v>
      </c>
      <c r="E10" s="108">
        <v>5363</v>
      </c>
      <c r="F10" s="109"/>
      <c r="G10" s="110" t="s">
        <v>70</v>
      </c>
      <c r="H10" s="111">
        <v>0</v>
      </c>
      <c r="I10" s="112">
        <v>19.108</v>
      </c>
      <c r="J10" s="112"/>
      <c r="K10" s="113">
        <f>I10+J10</f>
        <v>19.108</v>
      </c>
    </row>
    <row r="11" spans="1:11" ht="12.75" customHeight="1">
      <c r="A11" s="549"/>
      <c r="B11" s="98" t="s">
        <v>4</v>
      </c>
      <c r="C11" s="99" t="s">
        <v>42</v>
      </c>
      <c r="D11" s="114"/>
      <c r="E11" s="115" t="s">
        <v>2</v>
      </c>
      <c r="F11" s="116"/>
      <c r="G11" s="30" t="s">
        <v>43</v>
      </c>
      <c r="H11" s="104">
        <f>SUM(H12:H15)</f>
        <v>0</v>
      </c>
      <c r="I11" s="103">
        <f>SUM(I12:I15)</f>
        <v>3158</v>
      </c>
      <c r="J11" s="103">
        <f>SUM(J12:J15)</f>
        <v>0</v>
      </c>
      <c r="K11" s="104">
        <f>SUM(K12:K15)</f>
        <v>3158</v>
      </c>
    </row>
    <row r="12" spans="1:11" ht="12.75" customHeight="1">
      <c r="A12" s="549"/>
      <c r="B12" s="117"/>
      <c r="C12" s="118"/>
      <c r="D12" s="119">
        <v>2212</v>
      </c>
      <c r="E12" s="120">
        <v>6121</v>
      </c>
      <c r="F12" s="121">
        <v>38100000</v>
      </c>
      <c r="G12" s="122" t="s">
        <v>151</v>
      </c>
      <c r="H12" s="123">
        <v>0</v>
      </c>
      <c r="I12" s="124">
        <v>237</v>
      </c>
      <c r="J12" s="125"/>
      <c r="K12" s="126">
        <f>I12+J12</f>
        <v>237</v>
      </c>
    </row>
    <row r="13" spans="1:11" ht="12.75" customHeight="1">
      <c r="A13" s="549"/>
      <c r="B13" s="127"/>
      <c r="C13" s="118"/>
      <c r="D13" s="119">
        <v>2212</v>
      </c>
      <c r="E13" s="120">
        <v>6121</v>
      </c>
      <c r="F13" s="128" t="s">
        <v>44</v>
      </c>
      <c r="G13" s="122" t="s">
        <v>151</v>
      </c>
      <c r="H13" s="123">
        <v>0</v>
      </c>
      <c r="I13" s="124">
        <v>236</v>
      </c>
      <c r="J13" s="125"/>
      <c r="K13" s="126">
        <f>I13+J13</f>
        <v>236</v>
      </c>
    </row>
    <row r="14" spans="1:11" ht="12.75" customHeight="1">
      <c r="A14" s="549"/>
      <c r="B14" s="127"/>
      <c r="C14" s="118"/>
      <c r="D14" s="119">
        <v>2212</v>
      </c>
      <c r="E14" s="120">
        <v>6121</v>
      </c>
      <c r="F14" s="128" t="s">
        <v>45</v>
      </c>
      <c r="G14" s="122" t="s">
        <v>151</v>
      </c>
      <c r="H14" s="123">
        <v>0</v>
      </c>
      <c r="I14" s="124">
        <v>2680</v>
      </c>
      <c r="J14" s="125"/>
      <c r="K14" s="126">
        <f>I14+J14</f>
        <v>2680</v>
      </c>
    </row>
    <row r="15" spans="1:11" ht="12.75" customHeight="1" thickBot="1">
      <c r="A15" s="549"/>
      <c r="B15" s="129"/>
      <c r="C15" s="130"/>
      <c r="D15" s="131">
        <v>6310</v>
      </c>
      <c r="E15" s="132">
        <v>5163</v>
      </c>
      <c r="F15" s="133"/>
      <c r="G15" s="32" t="s">
        <v>41</v>
      </c>
      <c r="H15" s="134">
        <v>0</v>
      </c>
      <c r="I15" s="135">
        <v>5</v>
      </c>
      <c r="J15" s="134"/>
      <c r="K15" s="126">
        <f>I15+J15</f>
        <v>5</v>
      </c>
    </row>
    <row r="16" spans="1:11" ht="12.75" customHeight="1">
      <c r="A16" s="549"/>
      <c r="B16" s="98" t="s">
        <v>4</v>
      </c>
      <c r="C16" s="99" t="s">
        <v>48</v>
      </c>
      <c r="D16" s="114"/>
      <c r="E16" s="115" t="s">
        <v>2</v>
      </c>
      <c r="F16" s="116"/>
      <c r="G16" s="30" t="s">
        <v>71</v>
      </c>
      <c r="H16" s="103">
        <f>SUM(H17:H19)</f>
        <v>0</v>
      </c>
      <c r="I16" s="103">
        <f>SUM(I17:I19)</f>
        <v>359.94</v>
      </c>
      <c r="J16" s="103">
        <f>SUM(J17:J19)</f>
        <v>0</v>
      </c>
      <c r="K16" s="104">
        <f>SUM(K17:K19)</f>
        <v>359.94</v>
      </c>
    </row>
    <row r="17" spans="1:11" ht="12.75" customHeight="1">
      <c r="A17" s="549"/>
      <c r="B17" s="136"/>
      <c r="C17" s="137"/>
      <c r="D17" s="119">
        <v>6310</v>
      </c>
      <c r="E17" s="120">
        <v>5163</v>
      </c>
      <c r="F17" s="128"/>
      <c r="G17" s="33" t="s">
        <v>41</v>
      </c>
      <c r="H17" s="138">
        <v>0</v>
      </c>
      <c r="I17" s="139">
        <v>5</v>
      </c>
      <c r="J17" s="140"/>
      <c r="K17" s="126">
        <f>I17+J17</f>
        <v>5</v>
      </c>
    </row>
    <row r="18" spans="1:11" ht="12.75" customHeight="1">
      <c r="A18" s="549"/>
      <c r="B18" s="136"/>
      <c r="C18" s="141"/>
      <c r="D18" s="119">
        <v>6402</v>
      </c>
      <c r="E18" s="142">
        <v>5368</v>
      </c>
      <c r="F18" s="143"/>
      <c r="G18" s="33" t="s">
        <v>47</v>
      </c>
      <c r="H18" s="138">
        <v>0</v>
      </c>
      <c r="I18" s="144">
        <v>269.94</v>
      </c>
      <c r="J18" s="144"/>
      <c r="K18" s="126">
        <f>I18+J18</f>
        <v>269.94</v>
      </c>
    </row>
    <row r="19" spans="1:11" ht="12.75" customHeight="1" thickBot="1">
      <c r="A19" s="549"/>
      <c r="B19" s="145"/>
      <c r="C19" s="146" t="s">
        <v>72</v>
      </c>
      <c r="D19" s="147">
        <v>2212</v>
      </c>
      <c r="E19" s="148">
        <v>6351</v>
      </c>
      <c r="F19" s="149" t="s">
        <v>46</v>
      </c>
      <c r="G19" s="62" t="s">
        <v>35</v>
      </c>
      <c r="H19" s="112">
        <v>0</v>
      </c>
      <c r="I19" s="150">
        <v>85</v>
      </c>
      <c r="J19" s="111"/>
      <c r="K19" s="113">
        <f>I19+J19</f>
        <v>85</v>
      </c>
    </row>
    <row r="20" spans="1:11" ht="12.75" customHeight="1">
      <c r="A20" s="549"/>
      <c r="B20" s="98" t="s">
        <v>4</v>
      </c>
      <c r="C20" s="99" t="s">
        <v>49</v>
      </c>
      <c r="D20" s="114"/>
      <c r="E20" s="115" t="s">
        <v>2</v>
      </c>
      <c r="F20" s="116"/>
      <c r="G20" s="30" t="s">
        <v>50</v>
      </c>
      <c r="H20" s="103">
        <f>SUM(H21:H23)</f>
        <v>0</v>
      </c>
      <c r="I20" s="103">
        <f>SUM(I21:I23)</f>
        <v>288.81</v>
      </c>
      <c r="J20" s="103">
        <f>SUM(J21:J23)</f>
        <v>0</v>
      </c>
      <c r="K20" s="104">
        <f>SUM(K21:K23)</f>
        <v>288.81</v>
      </c>
    </row>
    <row r="21" spans="1:11" ht="12.75" customHeight="1">
      <c r="A21" s="549"/>
      <c r="B21" s="136"/>
      <c r="C21" s="118"/>
      <c r="D21" s="119">
        <v>6310</v>
      </c>
      <c r="E21" s="120">
        <v>5163</v>
      </c>
      <c r="F21" s="128"/>
      <c r="G21" s="33" t="s">
        <v>41</v>
      </c>
      <c r="H21" s="138">
        <v>0</v>
      </c>
      <c r="I21" s="138">
        <v>5</v>
      </c>
      <c r="J21" s="123"/>
      <c r="K21" s="126">
        <f>I21+J21</f>
        <v>5</v>
      </c>
    </row>
    <row r="22" spans="1:11" ht="12.75" customHeight="1">
      <c r="A22" s="549"/>
      <c r="B22" s="136"/>
      <c r="C22" s="141"/>
      <c r="D22" s="119">
        <v>6402</v>
      </c>
      <c r="E22" s="142">
        <v>5368</v>
      </c>
      <c r="F22" s="143"/>
      <c r="G22" s="33" t="s">
        <v>47</v>
      </c>
      <c r="H22" s="138">
        <v>0</v>
      </c>
      <c r="I22" s="151">
        <f>283.81-0.3411</f>
        <v>283.4689</v>
      </c>
      <c r="J22" s="144"/>
      <c r="K22" s="126">
        <f>I22+J22</f>
        <v>283.4689</v>
      </c>
    </row>
    <row r="23" spans="1:11" ht="12.75" customHeight="1" thickBot="1">
      <c r="A23" s="549"/>
      <c r="B23" s="105"/>
      <c r="C23" s="106"/>
      <c r="D23" s="107">
        <v>6409</v>
      </c>
      <c r="E23" s="108">
        <v>5363</v>
      </c>
      <c r="F23" s="109"/>
      <c r="G23" s="110" t="s">
        <v>70</v>
      </c>
      <c r="H23" s="111">
        <v>0</v>
      </c>
      <c r="I23" s="152">
        <v>0.3411</v>
      </c>
      <c r="J23" s="112"/>
      <c r="K23" s="113">
        <f>I23+J23</f>
        <v>0.3411</v>
      </c>
    </row>
    <row r="24" spans="1:11" ht="12.75" customHeight="1">
      <c r="A24" s="549"/>
      <c r="B24" s="98" t="s">
        <v>4</v>
      </c>
      <c r="C24" s="99" t="s">
        <v>51</v>
      </c>
      <c r="D24" s="114"/>
      <c r="E24" s="115" t="s">
        <v>2</v>
      </c>
      <c r="F24" s="116"/>
      <c r="G24" s="30" t="s">
        <v>73</v>
      </c>
      <c r="H24" s="104">
        <f>SUM(H25:H33)</f>
        <v>0</v>
      </c>
      <c r="I24" s="103">
        <f>SUM(I25:I33)</f>
        <v>37460</v>
      </c>
      <c r="J24" s="103">
        <f>SUM(J25:J33)</f>
        <v>0</v>
      </c>
      <c r="K24" s="104">
        <f>SUM(K25:K33)</f>
        <v>37460</v>
      </c>
    </row>
    <row r="25" spans="1:11" ht="12.75" customHeight="1">
      <c r="A25" s="549"/>
      <c r="B25" s="117"/>
      <c r="C25" s="118"/>
      <c r="D25" s="119">
        <v>2212</v>
      </c>
      <c r="E25" s="120">
        <v>6121</v>
      </c>
      <c r="F25" s="121">
        <v>38100000</v>
      </c>
      <c r="G25" s="122" t="s">
        <v>151</v>
      </c>
      <c r="H25" s="123">
        <v>0</v>
      </c>
      <c r="I25" s="153">
        <f>2752-18.1</f>
        <v>2733.9</v>
      </c>
      <c r="J25" s="154"/>
      <c r="K25" s="126">
        <f aca="true" t="shared" si="0" ref="K25:K33">I25+J25</f>
        <v>2733.9</v>
      </c>
    </row>
    <row r="26" spans="1:11" ht="12.75" customHeight="1">
      <c r="A26" s="549"/>
      <c r="B26" s="127"/>
      <c r="C26" s="118"/>
      <c r="D26" s="119">
        <v>2212</v>
      </c>
      <c r="E26" s="120">
        <v>6121</v>
      </c>
      <c r="F26" s="128" t="s">
        <v>44</v>
      </c>
      <c r="G26" s="122" t="s">
        <v>151</v>
      </c>
      <c r="H26" s="123">
        <v>0</v>
      </c>
      <c r="I26" s="153">
        <v>2752</v>
      </c>
      <c r="J26" s="154"/>
      <c r="K26" s="126">
        <f t="shared" si="0"/>
        <v>2752</v>
      </c>
    </row>
    <row r="27" spans="1:11" ht="12.75" customHeight="1">
      <c r="A27" s="549"/>
      <c r="B27" s="127"/>
      <c r="C27" s="118"/>
      <c r="D27" s="119">
        <v>2212</v>
      </c>
      <c r="E27" s="120">
        <v>6121</v>
      </c>
      <c r="F27" s="128" t="s">
        <v>45</v>
      </c>
      <c r="G27" s="122" t="s">
        <v>151</v>
      </c>
      <c r="H27" s="123">
        <v>0</v>
      </c>
      <c r="I27" s="153">
        <v>31191</v>
      </c>
      <c r="J27" s="154"/>
      <c r="K27" s="126">
        <f t="shared" si="0"/>
        <v>31191</v>
      </c>
    </row>
    <row r="28" spans="1:11" ht="12.75" customHeight="1">
      <c r="A28" s="549"/>
      <c r="B28" s="117"/>
      <c r="C28" s="118"/>
      <c r="D28" s="119">
        <v>2212</v>
      </c>
      <c r="E28" s="120">
        <v>6121</v>
      </c>
      <c r="F28" s="109" t="s">
        <v>46</v>
      </c>
      <c r="G28" s="122" t="s">
        <v>151</v>
      </c>
      <c r="H28" s="123">
        <v>0</v>
      </c>
      <c r="I28" s="153">
        <f>18.1+700</f>
        <v>718.1</v>
      </c>
      <c r="J28" s="154"/>
      <c r="K28" s="126">
        <f>I28+J28</f>
        <v>718.1</v>
      </c>
    </row>
    <row r="29" spans="1:11" ht="12.75" customHeight="1">
      <c r="A29" s="549"/>
      <c r="B29" s="127"/>
      <c r="C29" s="118"/>
      <c r="D29" s="107">
        <v>2212</v>
      </c>
      <c r="E29" s="108">
        <v>5139</v>
      </c>
      <c r="F29" s="155">
        <v>38100000</v>
      </c>
      <c r="G29" s="156" t="s">
        <v>34</v>
      </c>
      <c r="H29" s="138">
        <v>0</v>
      </c>
      <c r="I29" s="157">
        <v>1.5</v>
      </c>
      <c r="J29" s="125"/>
      <c r="K29" s="126">
        <f t="shared" si="0"/>
        <v>1.5</v>
      </c>
    </row>
    <row r="30" spans="1:11" ht="12.75" customHeight="1">
      <c r="A30" s="549"/>
      <c r="B30" s="127"/>
      <c r="C30" s="118"/>
      <c r="D30" s="119">
        <v>2212</v>
      </c>
      <c r="E30" s="108">
        <v>5139</v>
      </c>
      <c r="F30" s="158">
        <v>38585005</v>
      </c>
      <c r="G30" s="156" t="s">
        <v>34</v>
      </c>
      <c r="H30" s="138">
        <v>0</v>
      </c>
      <c r="I30" s="157">
        <f>10*0.85</f>
        <v>8.5</v>
      </c>
      <c r="J30" s="125"/>
      <c r="K30" s="126">
        <f t="shared" si="0"/>
        <v>8.5</v>
      </c>
    </row>
    <row r="31" spans="1:11" ht="12.75" customHeight="1">
      <c r="A31" s="549"/>
      <c r="B31" s="127"/>
      <c r="C31" s="118"/>
      <c r="D31" s="119">
        <v>2212</v>
      </c>
      <c r="E31" s="108">
        <v>5169</v>
      </c>
      <c r="F31" s="121">
        <v>38100000</v>
      </c>
      <c r="G31" s="159" t="s">
        <v>32</v>
      </c>
      <c r="H31" s="138">
        <v>0</v>
      </c>
      <c r="I31" s="157">
        <v>7.5</v>
      </c>
      <c r="J31" s="125"/>
      <c r="K31" s="126">
        <f t="shared" si="0"/>
        <v>7.5</v>
      </c>
    </row>
    <row r="32" spans="1:11" ht="12.75" customHeight="1">
      <c r="A32" s="549"/>
      <c r="B32" s="136"/>
      <c r="C32" s="137"/>
      <c r="D32" s="119">
        <v>2212</v>
      </c>
      <c r="E32" s="120">
        <v>5169</v>
      </c>
      <c r="F32" s="160">
        <v>38585005</v>
      </c>
      <c r="G32" s="159" t="s">
        <v>32</v>
      </c>
      <c r="H32" s="138">
        <v>0</v>
      </c>
      <c r="I32" s="157">
        <f>50*0.85</f>
        <v>42.5</v>
      </c>
      <c r="J32" s="125"/>
      <c r="K32" s="126">
        <f t="shared" si="0"/>
        <v>42.5</v>
      </c>
    </row>
    <row r="33" spans="1:11" ht="12.75" customHeight="1" thickBot="1">
      <c r="A33" s="549"/>
      <c r="B33" s="136"/>
      <c r="C33" s="141"/>
      <c r="D33" s="119">
        <v>6310</v>
      </c>
      <c r="E33" s="120">
        <v>5163</v>
      </c>
      <c r="F33" s="128"/>
      <c r="G33" s="33" t="s">
        <v>41</v>
      </c>
      <c r="H33" s="123">
        <v>0</v>
      </c>
      <c r="I33" s="138">
        <v>5</v>
      </c>
      <c r="J33" s="134"/>
      <c r="K33" s="126">
        <f t="shared" si="0"/>
        <v>5</v>
      </c>
    </row>
    <row r="34" spans="1:11" ht="12.75" customHeight="1">
      <c r="A34" s="549"/>
      <c r="B34" s="98" t="s">
        <v>4</v>
      </c>
      <c r="C34" s="99" t="s">
        <v>52</v>
      </c>
      <c r="D34" s="114"/>
      <c r="E34" s="115" t="s">
        <v>2</v>
      </c>
      <c r="F34" s="116"/>
      <c r="G34" s="30" t="s">
        <v>53</v>
      </c>
      <c r="H34" s="103">
        <f>SUM(H35:H44)</f>
        <v>0</v>
      </c>
      <c r="I34" s="103">
        <f>SUM(I35:I44)</f>
        <v>36230</v>
      </c>
      <c r="J34" s="103">
        <f>SUM(J35:J44)</f>
        <v>0</v>
      </c>
      <c r="K34" s="104">
        <f>SUM(K35:K44)</f>
        <v>36230</v>
      </c>
    </row>
    <row r="35" spans="1:11" ht="12.75" customHeight="1">
      <c r="A35" s="549"/>
      <c r="B35" s="117"/>
      <c r="C35" s="118"/>
      <c r="D35" s="119">
        <v>2212</v>
      </c>
      <c r="E35" s="120">
        <v>6121</v>
      </c>
      <c r="F35" s="121">
        <v>38100000</v>
      </c>
      <c r="G35" s="122" t="s">
        <v>151</v>
      </c>
      <c r="H35" s="138">
        <v>0</v>
      </c>
      <c r="I35" s="125">
        <v>2675</v>
      </c>
      <c r="J35" s="138"/>
      <c r="K35" s="126">
        <f aca="true" t="shared" si="1" ref="K35:K44">I35+J35</f>
        <v>2675</v>
      </c>
    </row>
    <row r="36" spans="1:11" ht="12.75" customHeight="1">
      <c r="A36" s="549"/>
      <c r="B36" s="127"/>
      <c r="C36" s="118"/>
      <c r="D36" s="119">
        <v>2212</v>
      </c>
      <c r="E36" s="120">
        <v>6121</v>
      </c>
      <c r="F36" s="128" t="s">
        <v>44</v>
      </c>
      <c r="G36" s="122" t="s">
        <v>151</v>
      </c>
      <c r="H36" s="138">
        <v>0</v>
      </c>
      <c r="I36" s="125">
        <f>2675-753.16</f>
        <v>1921.8400000000001</v>
      </c>
      <c r="J36" s="138"/>
      <c r="K36" s="126">
        <f t="shared" si="1"/>
        <v>1921.8400000000001</v>
      </c>
    </row>
    <row r="37" spans="1:11" ht="12.75" customHeight="1">
      <c r="A37" s="549"/>
      <c r="B37" s="127"/>
      <c r="C37" s="118"/>
      <c r="D37" s="119">
        <v>2212</v>
      </c>
      <c r="E37" s="120">
        <v>6121</v>
      </c>
      <c r="F37" s="128" t="s">
        <v>45</v>
      </c>
      <c r="G37" s="122" t="s">
        <v>151</v>
      </c>
      <c r="H37" s="138">
        <v>0</v>
      </c>
      <c r="I37" s="125">
        <f>30315-8535.76</f>
        <v>21779.239999999998</v>
      </c>
      <c r="J37" s="138"/>
      <c r="K37" s="126">
        <f t="shared" si="1"/>
        <v>21779.239999999998</v>
      </c>
    </row>
    <row r="38" spans="1:11" ht="12.75" customHeight="1">
      <c r="A38" s="549"/>
      <c r="B38" s="117"/>
      <c r="C38" s="118"/>
      <c r="D38" s="119">
        <v>2212</v>
      </c>
      <c r="E38" s="120">
        <v>6121</v>
      </c>
      <c r="F38" s="109" t="s">
        <v>46</v>
      </c>
      <c r="G38" s="122" t="s">
        <v>151</v>
      </c>
      <c r="H38" s="123">
        <v>0</v>
      </c>
      <c r="I38" s="153">
        <v>500</v>
      </c>
      <c r="J38" s="154"/>
      <c r="K38" s="126">
        <f>I38+J38</f>
        <v>500</v>
      </c>
    </row>
    <row r="39" spans="1:11" ht="12.75" customHeight="1">
      <c r="A39" s="549"/>
      <c r="B39" s="127"/>
      <c r="C39" s="118"/>
      <c r="D39" s="107">
        <v>2212</v>
      </c>
      <c r="E39" s="108">
        <v>5139</v>
      </c>
      <c r="F39" s="155">
        <v>38100000</v>
      </c>
      <c r="G39" s="156" t="s">
        <v>34</v>
      </c>
      <c r="H39" s="138">
        <v>0</v>
      </c>
      <c r="I39" s="125">
        <v>1.5</v>
      </c>
      <c r="J39" s="138"/>
      <c r="K39" s="126">
        <f t="shared" si="1"/>
        <v>1.5</v>
      </c>
    </row>
    <row r="40" spans="1:11" ht="12.75" customHeight="1">
      <c r="A40" s="549"/>
      <c r="B40" s="127"/>
      <c r="C40" s="118"/>
      <c r="D40" s="119">
        <v>2212</v>
      </c>
      <c r="E40" s="108">
        <v>5139</v>
      </c>
      <c r="F40" s="158">
        <v>38585005</v>
      </c>
      <c r="G40" s="156" t="s">
        <v>34</v>
      </c>
      <c r="H40" s="138">
        <v>0</v>
      </c>
      <c r="I40" s="125">
        <f>10*0.85</f>
        <v>8.5</v>
      </c>
      <c r="J40" s="138"/>
      <c r="K40" s="126">
        <f t="shared" si="1"/>
        <v>8.5</v>
      </c>
    </row>
    <row r="41" spans="1:11" ht="12.75" customHeight="1">
      <c r="A41" s="549"/>
      <c r="B41" s="127"/>
      <c r="C41" s="118"/>
      <c r="D41" s="119">
        <v>2212</v>
      </c>
      <c r="E41" s="108">
        <v>5169</v>
      </c>
      <c r="F41" s="121">
        <v>38100000</v>
      </c>
      <c r="G41" s="159" t="s">
        <v>32</v>
      </c>
      <c r="H41" s="138">
        <v>0</v>
      </c>
      <c r="I41" s="125">
        <v>7.5</v>
      </c>
      <c r="J41" s="138"/>
      <c r="K41" s="126">
        <f t="shared" si="1"/>
        <v>7.5</v>
      </c>
    </row>
    <row r="42" spans="1:11" ht="12.75" customHeight="1">
      <c r="A42" s="549"/>
      <c r="B42" s="127"/>
      <c r="C42" s="118"/>
      <c r="D42" s="119">
        <v>2212</v>
      </c>
      <c r="E42" s="108">
        <v>5169</v>
      </c>
      <c r="F42" s="158">
        <v>38585005</v>
      </c>
      <c r="G42" s="159" t="s">
        <v>32</v>
      </c>
      <c r="H42" s="138">
        <v>0</v>
      </c>
      <c r="I42" s="125">
        <f>50*0.85</f>
        <v>42.5</v>
      </c>
      <c r="J42" s="138"/>
      <c r="K42" s="126">
        <f t="shared" si="1"/>
        <v>42.5</v>
      </c>
    </row>
    <row r="43" spans="1:11" ht="12.75" customHeight="1">
      <c r="A43" s="549"/>
      <c r="B43" s="136"/>
      <c r="C43" s="141"/>
      <c r="D43" s="119">
        <v>6310</v>
      </c>
      <c r="E43" s="120">
        <v>5163</v>
      </c>
      <c r="F43" s="128"/>
      <c r="G43" s="33" t="s">
        <v>41</v>
      </c>
      <c r="H43" s="138">
        <v>0</v>
      </c>
      <c r="I43" s="123">
        <v>5</v>
      </c>
      <c r="J43" s="138"/>
      <c r="K43" s="126">
        <f t="shared" si="1"/>
        <v>5</v>
      </c>
    </row>
    <row r="44" spans="1:11" ht="12.75" customHeight="1" thickBot="1">
      <c r="A44" s="549"/>
      <c r="B44" s="105"/>
      <c r="C44" s="161"/>
      <c r="D44" s="107">
        <v>6402</v>
      </c>
      <c r="E44" s="162">
        <v>5368</v>
      </c>
      <c r="F44" s="163"/>
      <c r="G44" s="31" t="s">
        <v>47</v>
      </c>
      <c r="H44" s="112">
        <v>0</v>
      </c>
      <c r="I44" s="164">
        <v>9288.92</v>
      </c>
      <c r="J44" s="112"/>
      <c r="K44" s="126">
        <f t="shared" si="1"/>
        <v>9288.92</v>
      </c>
    </row>
    <row r="45" spans="1:11" ht="12.75" customHeight="1">
      <c r="A45" s="549"/>
      <c r="B45" s="165" t="s">
        <v>4</v>
      </c>
      <c r="C45" s="99" t="s">
        <v>54</v>
      </c>
      <c r="D45" s="114"/>
      <c r="E45" s="115" t="s">
        <v>2</v>
      </c>
      <c r="F45" s="116"/>
      <c r="G45" s="30" t="s">
        <v>55</v>
      </c>
      <c r="H45" s="103">
        <f>SUM(H46:H46)</f>
        <v>0</v>
      </c>
      <c r="I45" s="104">
        <f>SUM(I46:I46)</f>
        <v>181.7</v>
      </c>
      <c r="J45" s="104">
        <f>SUM(J46:J46)</f>
        <v>0</v>
      </c>
      <c r="K45" s="104">
        <f>SUM(K46:K46)</f>
        <v>181.7</v>
      </c>
    </row>
    <row r="46" spans="1:11" ht="12.75" customHeight="1" thickBot="1">
      <c r="A46" s="549"/>
      <c r="B46" s="166"/>
      <c r="C46" s="167"/>
      <c r="D46" s="147">
        <v>6402</v>
      </c>
      <c r="E46" s="168">
        <v>5368</v>
      </c>
      <c r="F46" s="149"/>
      <c r="G46" s="169" t="s">
        <v>47</v>
      </c>
      <c r="H46" s="135">
        <v>0</v>
      </c>
      <c r="I46" s="164">
        <v>181.7</v>
      </c>
      <c r="J46" s="170"/>
      <c r="K46" s="171">
        <f>I46+J46</f>
        <v>181.7</v>
      </c>
    </row>
    <row r="47" spans="1:11" ht="12.75" customHeight="1">
      <c r="A47" s="549"/>
      <c r="B47" s="172" t="s">
        <v>4</v>
      </c>
      <c r="C47" s="173" t="s">
        <v>56</v>
      </c>
      <c r="D47" s="174"/>
      <c r="E47" s="175" t="s">
        <v>2</v>
      </c>
      <c r="F47" s="176"/>
      <c r="G47" s="34" t="s">
        <v>57</v>
      </c>
      <c r="H47" s="177">
        <f>SUM(H48:H48)</f>
        <v>0</v>
      </c>
      <c r="I47" s="177">
        <f>SUM(I48:I48)</f>
        <v>2.17</v>
      </c>
      <c r="J47" s="178">
        <f>SUM(J48:J48)</f>
        <v>0</v>
      </c>
      <c r="K47" s="178">
        <f>SUM(K48:K48)</f>
        <v>2.17</v>
      </c>
    </row>
    <row r="48" spans="1:11" ht="12.75" customHeight="1" thickBot="1">
      <c r="A48" s="549"/>
      <c r="B48" s="105"/>
      <c r="C48" s="106"/>
      <c r="D48" s="107">
        <v>6409</v>
      </c>
      <c r="E48" s="108">
        <v>5363</v>
      </c>
      <c r="F48" s="109"/>
      <c r="G48" s="110" t="s">
        <v>70</v>
      </c>
      <c r="H48" s="111">
        <v>0</v>
      </c>
      <c r="I48" s="135">
        <v>2.17</v>
      </c>
      <c r="J48" s="135"/>
      <c r="K48" s="113">
        <f>I48+J48</f>
        <v>2.17</v>
      </c>
    </row>
    <row r="49" spans="1:11" ht="26.25" customHeight="1">
      <c r="A49" s="549"/>
      <c r="B49" s="98" t="s">
        <v>4</v>
      </c>
      <c r="C49" s="99" t="s">
        <v>58</v>
      </c>
      <c r="D49" s="114"/>
      <c r="E49" s="115" t="s">
        <v>2</v>
      </c>
      <c r="F49" s="116"/>
      <c r="G49" s="179" t="s">
        <v>59</v>
      </c>
      <c r="H49" s="103">
        <f>SUM(H50:H53)</f>
        <v>14521</v>
      </c>
      <c r="I49" s="104">
        <f>SUM(I50:I53)</f>
        <v>44688</v>
      </c>
      <c r="J49" s="103">
        <f>SUM(J50:J53)</f>
        <v>0</v>
      </c>
      <c r="K49" s="104">
        <f>SUM(K50:K53)</f>
        <v>44688</v>
      </c>
    </row>
    <row r="50" spans="1:11" ht="12.75" customHeight="1">
      <c r="A50" s="549"/>
      <c r="B50" s="117"/>
      <c r="C50" s="118"/>
      <c r="D50" s="119">
        <v>2212</v>
      </c>
      <c r="E50" s="120">
        <v>6121</v>
      </c>
      <c r="F50" s="121">
        <v>38100000</v>
      </c>
      <c r="G50" s="33" t="s">
        <v>151</v>
      </c>
      <c r="H50" s="138">
        <v>2177</v>
      </c>
      <c r="I50" s="123">
        <f>2177+3860</f>
        <v>6037</v>
      </c>
      <c r="J50" s="180"/>
      <c r="K50" s="126">
        <f>I50+J50</f>
        <v>6037</v>
      </c>
    </row>
    <row r="51" spans="1:11" ht="12.75" customHeight="1">
      <c r="A51" s="549"/>
      <c r="B51" s="127"/>
      <c r="C51" s="118"/>
      <c r="D51" s="107">
        <v>2212</v>
      </c>
      <c r="E51" s="108">
        <v>6121</v>
      </c>
      <c r="F51" s="128" t="s">
        <v>45</v>
      </c>
      <c r="G51" s="33" t="s">
        <v>151</v>
      </c>
      <c r="H51" s="150">
        <v>12339</v>
      </c>
      <c r="I51" s="111">
        <f>12339+21870</f>
        <v>34209</v>
      </c>
      <c r="J51" s="125"/>
      <c r="K51" s="126">
        <f>I51+J51</f>
        <v>34209</v>
      </c>
    </row>
    <row r="52" spans="1:11" ht="12.75" customHeight="1">
      <c r="A52" s="549"/>
      <c r="B52" s="117"/>
      <c r="C52" s="118"/>
      <c r="D52" s="119">
        <v>2212</v>
      </c>
      <c r="E52" s="120">
        <v>6121</v>
      </c>
      <c r="F52" s="109" t="s">
        <v>46</v>
      </c>
      <c r="G52" s="122" t="s">
        <v>151</v>
      </c>
      <c r="H52" s="123">
        <v>0</v>
      </c>
      <c r="I52" s="154">
        <f>3738+700</f>
        <v>4438</v>
      </c>
      <c r="J52" s="154"/>
      <c r="K52" s="126">
        <f>I52+J52</f>
        <v>4438</v>
      </c>
    </row>
    <row r="53" spans="1:11" ht="12.75" customHeight="1" thickBot="1">
      <c r="A53" s="549"/>
      <c r="B53" s="136"/>
      <c r="C53" s="141"/>
      <c r="D53" s="119">
        <v>6310</v>
      </c>
      <c r="E53" s="120">
        <v>5163</v>
      </c>
      <c r="F53" s="109" t="s">
        <v>46</v>
      </c>
      <c r="G53" s="33" t="s">
        <v>41</v>
      </c>
      <c r="H53" s="135">
        <v>5</v>
      </c>
      <c r="I53" s="134">
        <f>5+5-6</f>
        <v>4</v>
      </c>
      <c r="J53" s="170"/>
      <c r="K53" s="171">
        <f>I53+J53</f>
        <v>4</v>
      </c>
    </row>
    <row r="54" spans="1:11" ht="12.75" customHeight="1">
      <c r="A54" s="549"/>
      <c r="B54" s="165" t="s">
        <v>4</v>
      </c>
      <c r="C54" s="99" t="s">
        <v>74</v>
      </c>
      <c r="D54" s="114"/>
      <c r="E54" s="115" t="s">
        <v>2</v>
      </c>
      <c r="F54" s="116"/>
      <c r="G54" s="30" t="s">
        <v>75</v>
      </c>
      <c r="H54" s="103">
        <f>SUM(H55:H58)</f>
        <v>0</v>
      </c>
      <c r="I54" s="104">
        <f>SUM(I55:I58)</f>
        <v>32440</v>
      </c>
      <c r="J54" s="104">
        <f>SUM(J55:J58)</f>
        <v>0</v>
      </c>
      <c r="K54" s="104">
        <f>SUM(K55:K58)</f>
        <v>32440</v>
      </c>
    </row>
    <row r="55" spans="1:11" ht="12.75" customHeight="1">
      <c r="A55" s="549"/>
      <c r="B55" s="181"/>
      <c r="C55" s="118"/>
      <c r="D55" s="119">
        <v>2212</v>
      </c>
      <c r="E55" s="120">
        <v>6121</v>
      </c>
      <c r="F55" s="121">
        <v>38100000</v>
      </c>
      <c r="G55" s="122" t="s">
        <v>151</v>
      </c>
      <c r="H55" s="138">
        <v>0</v>
      </c>
      <c r="I55" s="123">
        <v>4850</v>
      </c>
      <c r="J55" s="182"/>
      <c r="K55" s="126">
        <f>I55+J55</f>
        <v>4850</v>
      </c>
    </row>
    <row r="56" spans="1:11" ht="12.75" customHeight="1">
      <c r="A56" s="549"/>
      <c r="B56" s="183"/>
      <c r="C56" s="118"/>
      <c r="D56" s="107">
        <v>2212</v>
      </c>
      <c r="E56" s="108">
        <v>6121</v>
      </c>
      <c r="F56" s="128" t="s">
        <v>45</v>
      </c>
      <c r="G56" s="122" t="s">
        <v>151</v>
      </c>
      <c r="H56" s="150">
        <v>0</v>
      </c>
      <c r="I56" s="111">
        <v>27485</v>
      </c>
      <c r="J56" s="182"/>
      <c r="K56" s="126">
        <f>I56+J56</f>
        <v>27485</v>
      </c>
    </row>
    <row r="57" spans="1:11" ht="12.75" customHeight="1">
      <c r="A57" s="549"/>
      <c r="B57" s="117"/>
      <c r="C57" s="118"/>
      <c r="D57" s="119">
        <v>2212</v>
      </c>
      <c r="E57" s="120">
        <v>6121</v>
      </c>
      <c r="F57" s="109" t="s">
        <v>46</v>
      </c>
      <c r="G57" s="122" t="s">
        <v>151</v>
      </c>
      <c r="H57" s="123">
        <v>0</v>
      </c>
      <c r="I57" s="154">
        <v>100</v>
      </c>
      <c r="J57" s="154"/>
      <c r="K57" s="126">
        <f>I57+J57</f>
        <v>100</v>
      </c>
    </row>
    <row r="58" spans="1:11" ht="12.75" customHeight="1" thickBot="1">
      <c r="A58" s="549"/>
      <c r="B58" s="184"/>
      <c r="C58" s="130"/>
      <c r="D58" s="131">
        <v>6310</v>
      </c>
      <c r="E58" s="132">
        <v>5163</v>
      </c>
      <c r="F58" s="133"/>
      <c r="G58" s="32" t="s">
        <v>41</v>
      </c>
      <c r="H58" s="135">
        <v>0</v>
      </c>
      <c r="I58" s="134">
        <v>5</v>
      </c>
      <c r="J58" s="182"/>
      <c r="K58" s="171">
        <f>I58+J58</f>
        <v>5</v>
      </c>
    </row>
    <row r="59" spans="1:11" ht="26.25" customHeight="1">
      <c r="A59" s="549"/>
      <c r="B59" s="98" t="s">
        <v>4</v>
      </c>
      <c r="C59" s="99" t="s">
        <v>152</v>
      </c>
      <c r="D59" s="114"/>
      <c r="E59" s="115" t="s">
        <v>2</v>
      </c>
      <c r="F59" s="116"/>
      <c r="G59" s="179" t="s">
        <v>153</v>
      </c>
      <c r="H59" s="103">
        <f>SUM(H60:H61)</f>
        <v>148</v>
      </c>
      <c r="I59" s="104">
        <f>SUM(I60:I61)</f>
        <v>148</v>
      </c>
      <c r="J59" s="104">
        <f>SUM(J60:J61)</f>
        <v>0</v>
      </c>
      <c r="K59" s="104">
        <f>SUM(K60:K61)</f>
        <v>148</v>
      </c>
    </row>
    <row r="60" spans="1:11" ht="12.75" customHeight="1">
      <c r="A60" s="549"/>
      <c r="B60" s="117"/>
      <c r="C60" s="118"/>
      <c r="D60" s="119">
        <v>2299</v>
      </c>
      <c r="E60" s="119">
        <v>5213</v>
      </c>
      <c r="F60" s="141">
        <v>38100000</v>
      </c>
      <c r="G60" s="122" t="s">
        <v>154</v>
      </c>
      <c r="H60" s="138">
        <v>40</v>
      </c>
      <c r="I60" s="125">
        <v>40</v>
      </c>
      <c r="J60" s="125"/>
      <c r="K60" s="126">
        <f aca="true" t="shared" si="2" ref="K60:K67">I60+J60</f>
        <v>40</v>
      </c>
    </row>
    <row r="61" spans="1:11" ht="12.75" customHeight="1" thickBot="1">
      <c r="A61" s="549"/>
      <c r="B61" s="127"/>
      <c r="C61" s="118"/>
      <c r="D61" s="119">
        <v>2299</v>
      </c>
      <c r="E61" s="119">
        <v>6313</v>
      </c>
      <c r="F61" s="141">
        <v>38100000</v>
      </c>
      <c r="G61" s="122" t="s">
        <v>155</v>
      </c>
      <c r="H61" s="150">
        <v>108</v>
      </c>
      <c r="I61" s="125">
        <v>108</v>
      </c>
      <c r="J61" s="125"/>
      <c r="K61" s="126">
        <f t="shared" si="2"/>
        <v>108</v>
      </c>
    </row>
    <row r="62" spans="1:11" ht="26.25" customHeight="1">
      <c r="A62" s="549"/>
      <c r="B62" s="165" t="s">
        <v>4</v>
      </c>
      <c r="C62" s="99" t="s">
        <v>156</v>
      </c>
      <c r="D62" s="114"/>
      <c r="E62" s="115" t="s">
        <v>2</v>
      </c>
      <c r="F62" s="116"/>
      <c r="G62" s="179" t="s">
        <v>157</v>
      </c>
      <c r="H62" s="103">
        <f>SUM(H63:H64)</f>
        <v>840</v>
      </c>
      <c r="I62" s="104">
        <f>SUM(I63:I64)</f>
        <v>8894</v>
      </c>
      <c r="J62" s="104">
        <f>SUM(J63:J64)</f>
        <v>0</v>
      </c>
      <c r="K62" s="104">
        <f>SUM(K63:K64)</f>
        <v>8894</v>
      </c>
    </row>
    <row r="63" spans="1:11" ht="12.75" customHeight="1">
      <c r="A63" s="549"/>
      <c r="B63" s="181"/>
      <c r="C63" s="118"/>
      <c r="D63" s="119">
        <v>2299</v>
      </c>
      <c r="E63" s="119">
        <v>5613</v>
      </c>
      <c r="F63" s="141">
        <v>38100000</v>
      </c>
      <c r="G63" s="122" t="s">
        <v>158</v>
      </c>
      <c r="H63" s="138">
        <v>225</v>
      </c>
      <c r="I63" s="125">
        <f>225+2162</f>
        <v>2387</v>
      </c>
      <c r="J63" s="125"/>
      <c r="K63" s="126">
        <f t="shared" si="2"/>
        <v>2387</v>
      </c>
    </row>
    <row r="64" spans="1:11" ht="12.75" customHeight="1" thickBot="1">
      <c r="A64" s="549"/>
      <c r="B64" s="166"/>
      <c r="C64" s="186"/>
      <c r="D64" s="131">
        <v>2299</v>
      </c>
      <c r="E64" s="131">
        <v>6413</v>
      </c>
      <c r="F64" s="130">
        <v>38100000</v>
      </c>
      <c r="G64" s="188" t="s">
        <v>159</v>
      </c>
      <c r="H64" s="135">
        <v>615</v>
      </c>
      <c r="I64" s="189">
        <f>615+5892</f>
        <v>6507</v>
      </c>
      <c r="J64" s="189"/>
      <c r="K64" s="171">
        <f t="shared" si="2"/>
        <v>6507</v>
      </c>
    </row>
    <row r="65" spans="1:11" ht="26.25" customHeight="1">
      <c r="A65" s="549"/>
      <c r="B65" s="165" t="s">
        <v>4</v>
      </c>
      <c r="C65" s="99" t="s">
        <v>160</v>
      </c>
      <c r="D65" s="114"/>
      <c r="E65" s="115" t="s">
        <v>2</v>
      </c>
      <c r="F65" s="116"/>
      <c r="G65" s="179" t="s">
        <v>161</v>
      </c>
      <c r="H65" s="103">
        <f>SUM(H66:H67)</f>
        <v>208</v>
      </c>
      <c r="I65" s="104">
        <f>SUM(I66:I67)</f>
        <v>2198</v>
      </c>
      <c r="J65" s="104">
        <f>SUM(J66:J67)</f>
        <v>0</v>
      </c>
      <c r="K65" s="104">
        <f>SUM(K66:K67)</f>
        <v>2198</v>
      </c>
    </row>
    <row r="66" spans="1:11" ht="12.75" customHeight="1">
      <c r="A66" s="549"/>
      <c r="B66" s="181"/>
      <c r="C66" s="118"/>
      <c r="D66" s="119">
        <v>2299</v>
      </c>
      <c r="E66" s="119">
        <v>5613</v>
      </c>
      <c r="F66" s="185" t="s">
        <v>46</v>
      </c>
      <c r="G66" s="122" t="s">
        <v>158</v>
      </c>
      <c r="H66" s="138">
        <v>56</v>
      </c>
      <c r="I66" s="125">
        <f>56+534</f>
        <v>590</v>
      </c>
      <c r="J66" s="125"/>
      <c r="K66" s="126">
        <f t="shared" si="2"/>
        <v>590</v>
      </c>
    </row>
    <row r="67" spans="1:11" ht="12.75" customHeight="1" thickBot="1">
      <c r="A67" s="549"/>
      <c r="B67" s="166"/>
      <c r="C67" s="186"/>
      <c r="D67" s="131">
        <v>2299</v>
      </c>
      <c r="E67" s="131">
        <v>6413</v>
      </c>
      <c r="F67" s="187" t="s">
        <v>46</v>
      </c>
      <c r="G67" s="188" t="s">
        <v>159</v>
      </c>
      <c r="H67" s="135">
        <v>152</v>
      </c>
      <c r="I67" s="189">
        <f>152+1456</f>
        <v>1608</v>
      </c>
      <c r="J67" s="189"/>
      <c r="K67" s="171">
        <f t="shared" si="2"/>
        <v>1608</v>
      </c>
    </row>
    <row r="68" spans="1:11" s="192" customFormat="1" ht="12" customHeight="1">
      <c r="A68" s="549"/>
      <c r="B68" s="190" t="s">
        <v>4</v>
      </c>
      <c r="C68" s="99" t="s">
        <v>162</v>
      </c>
      <c r="D68" s="114"/>
      <c r="E68" s="115" t="s">
        <v>2</v>
      </c>
      <c r="F68" s="116"/>
      <c r="G68" s="191" t="s">
        <v>163</v>
      </c>
      <c r="H68" s="103">
        <f>SUM(H69:H70)</f>
        <v>0</v>
      </c>
      <c r="I68" s="104">
        <f>SUM(I69:I70)</f>
        <v>5351</v>
      </c>
      <c r="J68" s="104">
        <f>SUM(J69:J70)</f>
        <v>0</v>
      </c>
      <c r="K68" s="104">
        <f>SUM(K69:K70)</f>
        <v>5351</v>
      </c>
    </row>
    <row r="69" spans="1:11" s="192" customFormat="1" ht="12" customHeight="1">
      <c r="A69" s="549"/>
      <c r="B69" s="193"/>
      <c r="C69" s="137"/>
      <c r="D69" s="119">
        <v>2212</v>
      </c>
      <c r="E69" s="120">
        <v>6121</v>
      </c>
      <c r="F69" s="128" t="s">
        <v>45</v>
      </c>
      <c r="G69" s="194" t="s">
        <v>151</v>
      </c>
      <c r="H69" s="123">
        <v>0</v>
      </c>
      <c r="I69" s="123">
        <f>1350+4000</f>
        <v>5350</v>
      </c>
      <c r="J69" s="123"/>
      <c r="K69" s="123">
        <f>I69+J69</f>
        <v>5350</v>
      </c>
    </row>
    <row r="70" spans="1:11" ht="12.75" customHeight="1" thickBot="1">
      <c r="A70" s="549"/>
      <c r="B70" s="166"/>
      <c r="C70" s="130"/>
      <c r="D70" s="131">
        <v>6310</v>
      </c>
      <c r="E70" s="132">
        <v>5163</v>
      </c>
      <c r="F70" s="133" t="s">
        <v>46</v>
      </c>
      <c r="G70" s="32" t="s">
        <v>41</v>
      </c>
      <c r="H70" s="135">
        <v>0</v>
      </c>
      <c r="I70" s="134">
        <v>1</v>
      </c>
      <c r="J70" s="134"/>
      <c r="K70" s="171">
        <f>I70+J70</f>
        <v>1</v>
      </c>
    </row>
    <row r="71" spans="1:11" s="192" customFormat="1" ht="12" customHeight="1">
      <c r="A71" s="549"/>
      <c r="B71" s="190" t="s">
        <v>4</v>
      </c>
      <c r="C71" s="99" t="s">
        <v>164</v>
      </c>
      <c r="D71" s="114"/>
      <c r="E71" s="115" t="s">
        <v>2</v>
      </c>
      <c r="F71" s="116"/>
      <c r="G71" s="191" t="s">
        <v>165</v>
      </c>
      <c r="H71" s="103">
        <f>SUM(H72:H73)</f>
        <v>0</v>
      </c>
      <c r="I71" s="104">
        <f>SUM(I72:I73)</f>
        <v>3351</v>
      </c>
      <c r="J71" s="104">
        <f>SUM(J72:J73)</f>
        <v>0</v>
      </c>
      <c r="K71" s="104">
        <f>SUM(K72:K73)</f>
        <v>3351</v>
      </c>
    </row>
    <row r="72" spans="1:11" s="192" customFormat="1" ht="12" customHeight="1">
      <c r="A72" s="549"/>
      <c r="B72" s="193"/>
      <c r="C72" s="137"/>
      <c r="D72" s="119">
        <v>2212</v>
      </c>
      <c r="E72" s="120">
        <v>6121</v>
      </c>
      <c r="F72" s="128" t="s">
        <v>45</v>
      </c>
      <c r="G72" s="194" t="s">
        <v>151</v>
      </c>
      <c r="H72" s="123">
        <v>0</v>
      </c>
      <c r="I72" s="123">
        <f>1350+2000</f>
        <v>3350</v>
      </c>
      <c r="J72" s="123"/>
      <c r="K72" s="123">
        <f>I72+J72</f>
        <v>3350</v>
      </c>
    </row>
    <row r="73" spans="1:11" ht="12.75" customHeight="1" thickBot="1">
      <c r="A73" s="549"/>
      <c r="B73" s="195"/>
      <c r="C73" s="196"/>
      <c r="D73" s="147">
        <v>6310</v>
      </c>
      <c r="E73" s="148">
        <v>5163</v>
      </c>
      <c r="F73" s="197" t="s">
        <v>46</v>
      </c>
      <c r="G73" s="169" t="s">
        <v>41</v>
      </c>
      <c r="H73" s="112">
        <v>0</v>
      </c>
      <c r="I73" s="198">
        <v>1</v>
      </c>
      <c r="J73" s="198"/>
      <c r="K73" s="199">
        <f>I73+J73</f>
        <v>1</v>
      </c>
    </row>
    <row r="74" spans="1:11" s="192" customFormat="1" ht="12" customHeight="1">
      <c r="A74" s="549"/>
      <c r="B74" s="190" t="s">
        <v>4</v>
      </c>
      <c r="C74" s="99" t="s">
        <v>166</v>
      </c>
      <c r="D74" s="114"/>
      <c r="E74" s="115" t="s">
        <v>2</v>
      </c>
      <c r="F74" s="116"/>
      <c r="G74" s="191" t="s">
        <v>167</v>
      </c>
      <c r="H74" s="103">
        <f>SUM(H75:H77)</f>
        <v>0</v>
      </c>
      <c r="I74" s="104">
        <f>SUM(I75:I77)</f>
        <v>19501</v>
      </c>
      <c r="J74" s="103">
        <f>SUM(J75:J77)</f>
        <v>0</v>
      </c>
      <c r="K74" s="104">
        <f>SUM(K75:K77)</f>
        <v>19501</v>
      </c>
    </row>
    <row r="75" spans="1:11" ht="12.75" customHeight="1">
      <c r="A75" s="549"/>
      <c r="B75" s="117"/>
      <c r="C75" s="118"/>
      <c r="D75" s="119">
        <v>2212</v>
      </c>
      <c r="E75" s="120">
        <v>6121</v>
      </c>
      <c r="F75" s="185" t="s">
        <v>46</v>
      </c>
      <c r="G75" s="122" t="s">
        <v>151</v>
      </c>
      <c r="H75" s="123">
        <v>0</v>
      </c>
      <c r="I75" s="124">
        <v>1500</v>
      </c>
      <c r="J75" s="125"/>
      <c r="K75" s="126">
        <f>I75+J75</f>
        <v>1500</v>
      </c>
    </row>
    <row r="76" spans="1:12" s="192" customFormat="1" ht="12" customHeight="1">
      <c r="A76" s="549"/>
      <c r="B76" s="200"/>
      <c r="C76" s="118"/>
      <c r="D76" s="119">
        <v>2212</v>
      </c>
      <c r="E76" s="120">
        <v>6121</v>
      </c>
      <c r="F76" s="128" t="s">
        <v>45</v>
      </c>
      <c r="G76" s="201" t="s">
        <v>151</v>
      </c>
      <c r="H76" s="123">
        <v>0</v>
      </c>
      <c r="I76" s="123">
        <f>2000+8000+21000-13000</f>
        <v>18000</v>
      </c>
      <c r="J76" s="123"/>
      <c r="K76" s="111">
        <f>I76+J76</f>
        <v>18000</v>
      </c>
      <c r="L76" s="202"/>
    </row>
    <row r="77" spans="1:11" ht="12.75" customHeight="1" thickBot="1">
      <c r="A77" s="549"/>
      <c r="B77" s="195"/>
      <c r="C77" s="196"/>
      <c r="D77" s="147">
        <v>6310</v>
      </c>
      <c r="E77" s="148">
        <v>5163</v>
      </c>
      <c r="F77" s="197" t="s">
        <v>46</v>
      </c>
      <c r="G77" s="169" t="s">
        <v>41</v>
      </c>
      <c r="H77" s="112">
        <v>0</v>
      </c>
      <c r="I77" s="198">
        <v>1</v>
      </c>
      <c r="J77" s="198"/>
      <c r="K77" s="199">
        <f>I77+J77</f>
        <v>1</v>
      </c>
    </row>
    <row r="78" spans="1:11" s="192" customFormat="1" ht="12" customHeight="1">
      <c r="A78" s="549"/>
      <c r="B78" s="190" t="s">
        <v>4</v>
      </c>
      <c r="C78" s="99" t="s">
        <v>168</v>
      </c>
      <c r="D78" s="114"/>
      <c r="E78" s="115" t="s">
        <v>2</v>
      </c>
      <c r="F78" s="116"/>
      <c r="G78" s="191" t="s">
        <v>169</v>
      </c>
      <c r="H78" s="103">
        <f>SUM(H79:H80)</f>
        <v>0</v>
      </c>
      <c r="I78" s="104">
        <f>SUM(I79:I80)</f>
        <v>1301</v>
      </c>
      <c r="J78" s="104">
        <f>SUM(J79:J80)</f>
        <v>0</v>
      </c>
      <c r="K78" s="104">
        <f>SUM(K79:K80)</f>
        <v>1301</v>
      </c>
    </row>
    <row r="79" spans="1:11" s="192" customFormat="1" ht="12" customHeight="1">
      <c r="A79" s="549"/>
      <c r="B79" s="193"/>
      <c r="C79" s="137"/>
      <c r="D79" s="119">
        <v>2212</v>
      </c>
      <c r="E79" s="120">
        <v>6121</v>
      </c>
      <c r="F79" s="128" t="s">
        <v>45</v>
      </c>
      <c r="G79" s="194" t="s">
        <v>151</v>
      </c>
      <c r="H79" s="123">
        <v>0</v>
      </c>
      <c r="I79" s="123">
        <v>1300</v>
      </c>
      <c r="J79" s="123"/>
      <c r="K79" s="123">
        <f>I79+J79</f>
        <v>1300</v>
      </c>
    </row>
    <row r="80" spans="1:11" ht="12.75" customHeight="1" thickBot="1">
      <c r="A80" s="549"/>
      <c r="B80" s="195"/>
      <c r="C80" s="196"/>
      <c r="D80" s="147">
        <v>6310</v>
      </c>
      <c r="E80" s="148">
        <v>5163</v>
      </c>
      <c r="F80" s="197" t="s">
        <v>46</v>
      </c>
      <c r="G80" s="169" t="s">
        <v>41</v>
      </c>
      <c r="H80" s="112">
        <v>0</v>
      </c>
      <c r="I80" s="198">
        <v>1</v>
      </c>
      <c r="J80" s="198"/>
      <c r="K80" s="199">
        <f>I80+J80</f>
        <v>1</v>
      </c>
    </row>
    <row r="81" spans="1:11" s="192" customFormat="1" ht="12" customHeight="1">
      <c r="A81" s="549"/>
      <c r="B81" s="190" t="s">
        <v>4</v>
      </c>
      <c r="C81" s="99" t="s">
        <v>170</v>
      </c>
      <c r="D81" s="114"/>
      <c r="E81" s="115" t="s">
        <v>2</v>
      </c>
      <c r="F81" s="116"/>
      <c r="G81" s="191" t="s">
        <v>171</v>
      </c>
      <c r="H81" s="103">
        <f>SUM(H82:H83)</f>
        <v>0</v>
      </c>
      <c r="I81" s="104">
        <f>SUM(I82:I83)</f>
        <v>10001</v>
      </c>
      <c r="J81" s="104">
        <f>SUM(J82:J83)</f>
        <v>0</v>
      </c>
      <c r="K81" s="104">
        <f>SUM(K82:K83)</f>
        <v>10001</v>
      </c>
    </row>
    <row r="82" spans="1:11" s="192" customFormat="1" ht="12" customHeight="1">
      <c r="A82" s="549"/>
      <c r="B82" s="193"/>
      <c r="C82" s="137"/>
      <c r="D82" s="119">
        <v>2212</v>
      </c>
      <c r="E82" s="120">
        <v>6121</v>
      </c>
      <c r="F82" s="128" t="s">
        <v>45</v>
      </c>
      <c r="G82" s="194" t="s">
        <v>151</v>
      </c>
      <c r="H82" s="123">
        <v>0</v>
      </c>
      <c r="I82" s="123">
        <f>2000+8000</f>
        <v>10000</v>
      </c>
      <c r="J82" s="123"/>
      <c r="K82" s="123">
        <f>I82+J82</f>
        <v>10000</v>
      </c>
    </row>
    <row r="83" spans="1:11" ht="12.75" customHeight="1" thickBot="1">
      <c r="A83" s="549"/>
      <c r="B83" s="195"/>
      <c r="C83" s="196"/>
      <c r="D83" s="147">
        <v>6310</v>
      </c>
      <c r="E83" s="148">
        <v>5163</v>
      </c>
      <c r="F83" s="197" t="s">
        <v>46</v>
      </c>
      <c r="G83" s="169" t="s">
        <v>41</v>
      </c>
      <c r="H83" s="112">
        <v>0</v>
      </c>
      <c r="I83" s="198">
        <v>1</v>
      </c>
      <c r="J83" s="198"/>
      <c r="K83" s="199">
        <f>I83+J83</f>
        <v>1</v>
      </c>
    </row>
    <row r="84" spans="1:11" s="192" customFormat="1" ht="12" customHeight="1">
      <c r="A84" s="549"/>
      <c r="B84" s="203" t="s">
        <v>4</v>
      </c>
      <c r="C84" s="173" t="s">
        <v>172</v>
      </c>
      <c r="D84" s="174"/>
      <c r="E84" s="175" t="s">
        <v>2</v>
      </c>
      <c r="F84" s="176"/>
      <c r="G84" s="204" t="s">
        <v>173</v>
      </c>
      <c r="H84" s="103">
        <f>SUM(H85:H86)</f>
        <v>0</v>
      </c>
      <c r="I84" s="104">
        <f>SUM(I85:I86)</f>
        <v>10001</v>
      </c>
      <c r="J84" s="104">
        <f>SUM(J85:J86)</f>
        <v>0</v>
      </c>
      <c r="K84" s="104">
        <f>SUM(K85:K86)</f>
        <v>10001</v>
      </c>
    </row>
    <row r="85" spans="1:11" s="192" customFormat="1" ht="11.25" customHeight="1">
      <c r="A85" s="549"/>
      <c r="B85" s="200"/>
      <c r="C85" s="118"/>
      <c r="D85" s="119">
        <v>2212</v>
      </c>
      <c r="E85" s="120">
        <v>6121</v>
      </c>
      <c r="F85" s="128" t="s">
        <v>45</v>
      </c>
      <c r="G85" s="201" t="s">
        <v>151</v>
      </c>
      <c r="H85" s="123">
        <v>0</v>
      </c>
      <c r="I85" s="123">
        <f>2000+8000</f>
        <v>10000</v>
      </c>
      <c r="J85" s="123"/>
      <c r="K85" s="111">
        <f>I85+J85</f>
        <v>10000</v>
      </c>
    </row>
    <row r="86" spans="1:11" ht="12.75" customHeight="1" thickBot="1">
      <c r="A86" s="549"/>
      <c r="B86" s="166"/>
      <c r="C86" s="130"/>
      <c r="D86" s="131">
        <v>6310</v>
      </c>
      <c r="E86" s="132">
        <v>5163</v>
      </c>
      <c r="F86" s="133" t="s">
        <v>46</v>
      </c>
      <c r="G86" s="32" t="s">
        <v>41</v>
      </c>
      <c r="H86" s="135">
        <v>0</v>
      </c>
      <c r="I86" s="134">
        <v>1</v>
      </c>
      <c r="J86" s="134"/>
      <c r="K86" s="171">
        <f>I86+J86</f>
        <v>1</v>
      </c>
    </row>
    <row r="87" spans="1:11" s="192" customFormat="1" ht="12" customHeight="1">
      <c r="A87" s="549"/>
      <c r="B87" s="190" t="s">
        <v>4</v>
      </c>
      <c r="C87" s="99" t="s">
        <v>174</v>
      </c>
      <c r="D87" s="114"/>
      <c r="E87" s="115" t="s">
        <v>2</v>
      </c>
      <c r="F87" s="116"/>
      <c r="G87" s="191" t="s">
        <v>175</v>
      </c>
      <c r="H87" s="104">
        <f>SUM(H88:H88)</f>
        <v>0</v>
      </c>
      <c r="I87" s="242">
        <f>SUM(I88:I88)</f>
        <v>0.0009999999997489795</v>
      </c>
      <c r="J87" s="104">
        <f>SUM(J88:J88)</f>
        <v>0</v>
      </c>
      <c r="K87" s="104">
        <f>SUM(K88:K88)</f>
        <v>0.0009999999997489795</v>
      </c>
    </row>
    <row r="88" spans="1:11" s="192" customFormat="1" ht="12" customHeight="1" thickBot="1">
      <c r="A88" s="549"/>
      <c r="B88" s="205"/>
      <c r="C88" s="186"/>
      <c r="D88" s="131">
        <v>2212</v>
      </c>
      <c r="E88" s="132">
        <v>5901</v>
      </c>
      <c r="F88" s="133" t="s">
        <v>46</v>
      </c>
      <c r="G88" s="206" t="s">
        <v>176</v>
      </c>
      <c r="H88" s="134">
        <v>0</v>
      </c>
      <c r="I88" s="244">
        <f>7000+8533.57-15007.509-526.06</f>
        <v>0.0009999999997489795</v>
      </c>
      <c r="J88" s="134"/>
      <c r="K88" s="134">
        <f>I88+J88</f>
        <v>0.0009999999997489795</v>
      </c>
    </row>
    <row r="89" spans="1:11" s="192" customFormat="1" ht="12" customHeight="1">
      <c r="A89" s="549"/>
      <c r="B89" s="190" t="s">
        <v>4</v>
      </c>
      <c r="C89" s="99" t="s">
        <v>177</v>
      </c>
      <c r="D89" s="114"/>
      <c r="E89" s="115" t="s">
        <v>2</v>
      </c>
      <c r="F89" s="116"/>
      <c r="G89" s="191" t="s">
        <v>178</v>
      </c>
      <c r="H89" s="178">
        <f>SUM(H90:H90)</f>
        <v>0</v>
      </c>
      <c r="I89" s="242">
        <f>SUM(I90:I90)</f>
        <v>1386.41</v>
      </c>
      <c r="J89" s="178">
        <f>SUM(J90:J90)</f>
        <v>0</v>
      </c>
      <c r="K89" s="178">
        <f>SUM(K90:K90)</f>
        <v>1386.41</v>
      </c>
    </row>
    <row r="90" spans="1:11" s="192" customFormat="1" ht="12" customHeight="1" thickBot="1">
      <c r="A90" s="549"/>
      <c r="B90" s="207"/>
      <c r="C90" s="167"/>
      <c r="D90" s="131">
        <v>2212</v>
      </c>
      <c r="E90" s="132">
        <v>5901</v>
      </c>
      <c r="F90" s="133" t="s">
        <v>46</v>
      </c>
      <c r="G90" s="206" t="s">
        <v>176</v>
      </c>
      <c r="H90" s="134">
        <v>0</v>
      </c>
      <c r="I90" s="243">
        <f>3000-1613.59</f>
        <v>1386.41</v>
      </c>
      <c r="J90" s="134"/>
      <c r="K90" s="198">
        <f>I90+J90</f>
        <v>1386.41</v>
      </c>
    </row>
    <row r="91" spans="1:11" s="192" customFormat="1" ht="12" customHeight="1">
      <c r="A91" s="549"/>
      <c r="B91" s="190" t="s">
        <v>4</v>
      </c>
      <c r="C91" s="99" t="s">
        <v>179</v>
      </c>
      <c r="D91" s="114"/>
      <c r="E91" s="115" t="s">
        <v>2</v>
      </c>
      <c r="F91" s="116"/>
      <c r="G91" s="191" t="s">
        <v>180</v>
      </c>
      <c r="H91" s="104">
        <f>SUM(H92:H94)</f>
        <v>0</v>
      </c>
      <c r="I91" s="104">
        <f>SUM(I92:I94)</f>
        <v>5000</v>
      </c>
      <c r="J91" s="104">
        <f>SUM(J92:J94)</f>
        <v>0</v>
      </c>
      <c r="K91" s="104">
        <f>SUM(K92:K94)</f>
        <v>5000</v>
      </c>
    </row>
    <row r="92" spans="1:11" s="192" customFormat="1" ht="12" customHeight="1">
      <c r="A92" s="549"/>
      <c r="B92" s="193"/>
      <c r="C92" s="141"/>
      <c r="D92" s="119">
        <v>2212</v>
      </c>
      <c r="E92" s="120">
        <v>6351</v>
      </c>
      <c r="F92" s="128" t="s">
        <v>181</v>
      </c>
      <c r="G92" s="208" t="s">
        <v>35</v>
      </c>
      <c r="H92" s="123">
        <v>0</v>
      </c>
      <c r="I92" s="123">
        <v>0</v>
      </c>
      <c r="J92" s="123"/>
      <c r="K92" s="126">
        <f>I92+J92</f>
        <v>0</v>
      </c>
    </row>
    <row r="93" spans="1:11" s="192" customFormat="1" ht="12" customHeight="1">
      <c r="A93" s="549"/>
      <c r="B93" s="200"/>
      <c r="C93" s="161"/>
      <c r="D93" s="107">
        <v>2212</v>
      </c>
      <c r="E93" s="108">
        <v>6356</v>
      </c>
      <c r="F93" s="109" t="s">
        <v>182</v>
      </c>
      <c r="G93" s="208" t="s">
        <v>183</v>
      </c>
      <c r="H93" s="111">
        <v>0</v>
      </c>
      <c r="I93" s="111">
        <v>0</v>
      </c>
      <c r="J93" s="111"/>
      <c r="K93" s="126">
        <f>I93+J93</f>
        <v>0</v>
      </c>
    </row>
    <row r="94" spans="1:11" s="192" customFormat="1" ht="12" customHeight="1" thickBot="1">
      <c r="A94" s="549"/>
      <c r="B94" s="207"/>
      <c r="C94" s="167"/>
      <c r="D94" s="147">
        <v>2212</v>
      </c>
      <c r="E94" s="148">
        <v>6356</v>
      </c>
      <c r="F94" s="197" t="s">
        <v>184</v>
      </c>
      <c r="G94" s="209" t="s">
        <v>183</v>
      </c>
      <c r="H94" s="198">
        <v>0</v>
      </c>
      <c r="I94" s="198">
        <v>5000</v>
      </c>
      <c r="J94" s="198"/>
      <c r="K94" s="198">
        <f>I94+J94</f>
        <v>5000</v>
      </c>
    </row>
    <row r="95" spans="1:11" s="192" customFormat="1" ht="12" customHeight="1">
      <c r="A95" s="549"/>
      <c r="B95" s="190" t="s">
        <v>4</v>
      </c>
      <c r="C95" s="99" t="s">
        <v>185</v>
      </c>
      <c r="D95" s="114"/>
      <c r="E95" s="115" t="s">
        <v>2</v>
      </c>
      <c r="F95" s="116"/>
      <c r="G95" s="191" t="s">
        <v>186</v>
      </c>
      <c r="H95" s="104">
        <f>SUM(H96:H96)</f>
        <v>0</v>
      </c>
      <c r="I95" s="210">
        <f>SUM(I96:I96)</f>
        <v>264.385</v>
      </c>
      <c r="J95" s="178">
        <f>SUM(J96:J96)</f>
        <v>0</v>
      </c>
      <c r="K95" s="104">
        <f>SUM(K96:K96)</f>
        <v>264.385</v>
      </c>
    </row>
    <row r="96" spans="1:11" s="192" customFormat="1" ht="12" customHeight="1" thickBot="1">
      <c r="A96" s="549"/>
      <c r="B96" s="207"/>
      <c r="C96" s="167"/>
      <c r="D96" s="131">
        <v>2212</v>
      </c>
      <c r="E96" s="132">
        <v>5169</v>
      </c>
      <c r="F96" s="187" t="s">
        <v>46</v>
      </c>
      <c r="G96" s="211" t="s">
        <v>32</v>
      </c>
      <c r="H96" s="134">
        <v>0</v>
      </c>
      <c r="I96" s="212">
        <v>264.385</v>
      </c>
      <c r="J96" s="134"/>
      <c r="K96" s="198">
        <f>I96+J96</f>
        <v>264.385</v>
      </c>
    </row>
    <row r="97" spans="1:11" s="192" customFormat="1" ht="12" customHeight="1">
      <c r="A97" s="549"/>
      <c r="B97" s="190" t="s">
        <v>4</v>
      </c>
      <c r="C97" s="99" t="s">
        <v>187</v>
      </c>
      <c r="D97" s="114"/>
      <c r="E97" s="115" t="s">
        <v>2</v>
      </c>
      <c r="F97" s="116"/>
      <c r="G97" s="191" t="s">
        <v>188</v>
      </c>
      <c r="H97" s="104">
        <f>SUM(H98:H98)</f>
        <v>0</v>
      </c>
      <c r="I97" s="210">
        <f>SUM(I98:I98)</f>
        <v>554.785</v>
      </c>
      <c r="J97" s="178">
        <f>SUM(J98:J98)</f>
        <v>0</v>
      </c>
      <c r="K97" s="104">
        <f>SUM(K98:K98)</f>
        <v>554.785</v>
      </c>
    </row>
    <row r="98" spans="1:11" s="192" customFormat="1" ht="12" customHeight="1" thickBot="1">
      <c r="A98" s="549"/>
      <c r="B98" s="207"/>
      <c r="C98" s="167"/>
      <c r="D98" s="131">
        <v>2212</v>
      </c>
      <c r="E98" s="132">
        <v>5169</v>
      </c>
      <c r="F98" s="187" t="s">
        <v>46</v>
      </c>
      <c r="G98" s="211" t="s">
        <v>32</v>
      </c>
      <c r="H98" s="134">
        <v>0</v>
      </c>
      <c r="I98" s="212">
        <v>554.785</v>
      </c>
      <c r="J98" s="134"/>
      <c r="K98" s="198">
        <f>I98+J98</f>
        <v>554.785</v>
      </c>
    </row>
    <row r="99" spans="1:11" s="192" customFormat="1" ht="12" customHeight="1">
      <c r="A99" s="549"/>
      <c r="B99" s="190" t="s">
        <v>4</v>
      </c>
      <c r="C99" s="99" t="s">
        <v>189</v>
      </c>
      <c r="D99" s="114"/>
      <c r="E99" s="115" t="s">
        <v>2</v>
      </c>
      <c r="F99" s="116"/>
      <c r="G99" s="191" t="s">
        <v>190</v>
      </c>
      <c r="H99" s="104">
        <f>SUM(H100:H100)</f>
        <v>0</v>
      </c>
      <c r="I99" s="210">
        <f>SUM(I100:I100)</f>
        <v>769.56</v>
      </c>
      <c r="J99" s="178">
        <f>SUM(J100:J100)</f>
        <v>0</v>
      </c>
      <c r="K99" s="104">
        <f>SUM(K100:K100)</f>
        <v>769.56</v>
      </c>
    </row>
    <row r="100" spans="1:11" s="192" customFormat="1" ht="12" customHeight="1" thickBot="1">
      <c r="A100" s="549"/>
      <c r="B100" s="207"/>
      <c r="C100" s="167"/>
      <c r="D100" s="131">
        <v>2212</v>
      </c>
      <c r="E100" s="132">
        <v>5169</v>
      </c>
      <c r="F100" s="187" t="s">
        <v>46</v>
      </c>
      <c r="G100" s="211" t="s">
        <v>32</v>
      </c>
      <c r="H100" s="134">
        <v>0</v>
      </c>
      <c r="I100" s="212">
        <v>769.56</v>
      </c>
      <c r="J100" s="134"/>
      <c r="K100" s="198">
        <f>I100+J100</f>
        <v>769.56</v>
      </c>
    </row>
    <row r="101" spans="1:11" s="192" customFormat="1" ht="12" customHeight="1">
      <c r="A101" s="549"/>
      <c r="B101" s="190" t="s">
        <v>4</v>
      </c>
      <c r="C101" s="99" t="s">
        <v>191</v>
      </c>
      <c r="D101" s="114"/>
      <c r="E101" s="115" t="s">
        <v>2</v>
      </c>
      <c r="F101" s="116"/>
      <c r="G101" s="191" t="s">
        <v>192</v>
      </c>
      <c r="H101" s="104">
        <f>SUM(H102:H102)</f>
        <v>0</v>
      </c>
      <c r="I101" s="210">
        <f>SUM(I102:I102)</f>
        <v>99.22</v>
      </c>
      <c r="J101" s="178">
        <f>SUM(J102:J102)</f>
        <v>0</v>
      </c>
      <c r="K101" s="104">
        <f>SUM(K102:K102)</f>
        <v>99.22</v>
      </c>
    </row>
    <row r="102" spans="1:11" s="192" customFormat="1" ht="12" customHeight="1" thickBot="1">
      <c r="A102" s="549"/>
      <c r="B102" s="207"/>
      <c r="C102" s="167"/>
      <c r="D102" s="131">
        <v>2212</v>
      </c>
      <c r="E102" s="132">
        <v>5169</v>
      </c>
      <c r="F102" s="187" t="s">
        <v>46</v>
      </c>
      <c r="G102" s="211" t="s">
        <v>32</v>
      </c>
      <c r="H102" s="134">
        <v>0</v>
      </c>
      <c r="I102" s="212">
        <v>99.22</v>
      </c>
      <c r="J102" s="134"/>
      <c r="K102" s="198">
        <f>I102+J102</f>
        <v>99.22</v>
      </c>
    </row>
    <row r="103" spans="1:11" s="192" customFormat="1" ht="12" customHeight="1">
      <c r="A103" s="549"/>
      <c r="B103" s="190" t="s">
        <v>4</v>
      </c>
      <c r="C103" s="99" t="s">
        <v>193</v>
      </c>
      <c r="D103" s="114"/>
      <c r="E103" s="115" t="s">
        <v>2</v>
      </c>
      <c r="F103" s="116"/>
      <c r="G103" s="191" t="s">
        <v>194</v>
      </c>
      <c r="H103" s="104">
        <f>SUM(H104:H104)</f>
        <v>0</v>
      </c>
      <c r="I103" s="210">
        <f>SUM(I104:I104)</f>
        <v>531.19</v>
      </c>
      <c r="J103" s="178">
        <f>SUM(J104:J104)</f>
        <v>0</v>
      </c>
      <c r="K103" s="104">
        <f>SUM(K104:K104)</f>
        <v>531.19</v>
      </c>
    </row>
    <row r="104" spans="1:11" s="192" customFormat="1" ht="12" customHeight="1" thickBot="1">
      <c r="A104" s="549"/>
      <c r="B104" s="207"/>
      <c r="C104" s="167"/>
      <c r="D104" s="131">
        <v>2212</v>
      </c>
      <c r="E104" s="132">
        <v>5169</v>
      </c>
      <c r="F104" s="187" t="s">
        <v>46</v>
      </c>
      <c r="G104" s="211" t="s">
        <v>32</v>
      </c>
      <c r="H104" s="134">
        <v>0</v>
      </c>
      <c r="I104" s="212">
        <v>531.19</v>
      </c>
      <c r="J104" s="134"/>
      <c r="K104" s="198">
        <f>I104+J104</f>
        <v>531.19</v>
      </c>
    </row>
    <row r="105" spans="1:11" s="192" customFormat="1" ht="12" customHeight="1">
      <c r="A105" s="549"/>
      <c r="B105" s="190" t="s">
        <v>4</v>
      </c>
      <c r="C105" s="99" t="s">
        <v>195</v>
      </c>
      <c r="D105" s="114"/>
      <c r="E105" s="115" t="s">
        <v>2</v>
      </c>
      <c r="F105" s="116"/>
      <c r="G105" s="191" t="s">
        <v>196</v>
      </c>
      <c r="H105" s="104">
        <f>SUM(H106:H106)</f>
        <v>0</v>
      </c>
      <c r="I105" s="210">
        <f>SUM(I106:I106)</f>
        <v>598.95</v>
      </c>
      <c r="J105" s="178">
        <f>SUM(J106:J106)</f>
        <v>0</v>
      </c>
      <c r="K105" s="104">
        <f>SUM(K106:K106)</f>
        <v>598.95</v>
      </c>
    </row>
    <row r="106" spans="1:11" s="192" customFormat="1" ht="12" customHeight="1" thickBot="1">
      <c r="A106" s="549"/>
      <c r="B106" s="207"/>
      <c r="C106" s="167"/>
      <c r="D106" s="131">
        <v>2212</v>
      </c>
      <c r="E106" s="132">
        <v>5169</v>
      </c>
      <c r="F106" s="187" t="s">
        <v>46</v>
      </c>
      <c r="G106" s="211" t="s">
        <v>32</v>
      </c>
      <c r="H106" s="134">
        <v>0</v>
      </c>
      <c r="I106" s="212">
        <v>598.95</v>
      </c>
      <c r="J106" s="134"/>
      <c r="K106" s="198">
        <f>I106+J106</f>
        <v>598.95</v>
      </c>
    </row>
    <row r="107" spans="1:11" s="192" customFormat="1" ht="12" customHeight="1">
      <c r="A107" s="549"/>
      <c r="B107" s="190" t="s">
        <v>4</v>
      </c>
      <c r="C107" s="99" t="s">
        <v>197</v>
      </c>
      <c r="D107" s="114"/>
      <c r="E107" s="115" t="s">
        <v>2</v>
      </c>
      <c r="F107" s="116"/>
      <c r="G107" s="191" t="s">
        <v>198</v>
      </c>
      <c r="H107" s="104">
        <f>SUM(H108:H108)</f>
        <v>0</v>
      </c>
      <c r="I107" s="210">
        <f>SUM(I108:I108)</f>
        <v>505.78</v>
      </c>
      <c r="J107" s="178">
        <f>SUM(J108:J108)</f>
        <v>0</v>
      </c>
      <c r="K107" s="104">
        <f>SUM(K108:K108)</f>
        <v>505.78</v>
      </c>
    </row>
    <row r="108" spans="1:11" s="192" customFormat="1" ht="12" customHeight="1" thickBot="1">
      <c r="A108" s="549"/>
      <c r="B108" s="207"/>
      <c r="C108" s="167"/>
      <c r="D108" s="131">
        <v>2212</v>
      </c>
      <c r="E108" s="132">
        <v>5169</v>
      </c>
      <c r="F108" s="187" t="s">
        <v>46</v>
      </c>
      <c r="G108" s="211" t="s">
        <v>32</v>
      </c>
      <c r="H108" s="134">
        <v>0</v>
      </c>
      <c r="I108" s="212">
        <v>505.78</v>
      </c>
      <c r="J108" s="134"/>
      <c r="K108" s="198">
        <f>I108+J108</f>
        <v>505.78</v>
      </c>
    </row>
    <row r="109" spans="1:11" s="192" customFormat="1" ht="12" customHeight="1">
      <c r="A109" s="549"/>
      <c r="B109" s="190" t="s">
        <v>4</v>
      </c>
      <c r="C109" s="99" t="s">
        <v>199</v>
      </c>
      <c r="D109" s="114"/>
      <c r="E109" s="115" t="s">
        <v>2</v>
      </c>
      <c r="F109" s="116"/>
      <c r="G109" s="191" t="s">
        <v>200</v>
      </c>
      <c r="H109" s="104">
        <f>SUM(H110:H110)</f>
        <v>0</v>
      </c>
      <c r="I109" s="210">
        <f>SUM(I110:I110)</f>
        <v>638.88</v>
      </c>
      <c r="J109" s="178">
        <f>SUM(J110:J110)</f>
        <v>0</v>
      </c>
      <c r="K109" s="104">
        <f>SUM(K110:K110)</f>
        <v>638.88</v>
      </c>
    </row>
    <row r="110" spans="1:11" s="192" customFormat="1" ht="12" customHeight="1" thickBot="1">
      <c r="A110" s="549"/>
      <c r="B110" s="207"/>
      <c r="C110" s="167"/>
      <c r="D110" s="131">
        <v>2212</v>
      </c>
      <c r="E110" s="132">
        <v>5169</v>
      </c>
      <c r="F110" s="187" t="s">
        <v>46</v>
      </c>
      <c r="G110" s="211" t="s">
        <v>32</v>
      </c>
      <c r="H110" s="134">
        <v>0</v>
      </c>
      <c r="I110" s="212">
        <v>638.88</v>
      </c>
      <c r="J110" s="134"/>
      <c r="K110" s="198">
        <f>I110+J110</f>
        <v>638.88</v>
      </c>
    </row>
    <row r="111" spans="1:11" s="192" customFormat="1" ht="12" customHeight="1">
      <c r="A111" s="549"/>
      <c r="B111" s="190" t="s">
        <v>4</v>
      </c>
      <c r="C111" s="99" t="s">
        <v>201</v>
      </c>
      <c r="D111" s="114"/>
      <c r="E111" s="115" t="s">
        <v>2</v>
      </c>
      <c r="F111" s="116"/>
      <c r="G111" s="191" t="s">
        <v>202</v>
      </c>
      <c r="H111" s="104">
        <f>SUM(H112:H112)</f>
        <v>0</v>
      </c>
      <c r="I111" s="210">
        <f>SUM(I112:I112)</f>
        <v>1097.47</v>
      </c>
      <c r="J111" s="178">
        <f>SUM(J112:J112)</f>
        <v>0</v>
      </c>
      <c r="K111" s="104">
        <f>SUM(K112:K112)</f>
        <v>1097.47</v>
      </c>
    </row>
    <row r="112" spans="1:11" s="192" customFormat="1" ht="12" customHeight="1" thickBot="1">
      <c r="A112" s="549"/>
      <c r="B112" s="207"/>
      <c r="C112" s="167"/>
      <c r="D112" s="131">
        <v>2212</v>
      </c>
      <c r="E112" s="132">
        <v>5169</v>
      </c>
      <c r="F112" s="187" t="s">
        <v>46</v>
      </c>
      <c r="G112" s="211" t="s">
        <v>32</v>
      </c>
      <c r="H112" s="134">
        <v>0</v>
      </c>
      <c r="I112" s="212">
        <v>1097.47</v>
      </c>
      <c r="J112" s="134"/>
      <c r="K112" s="198">
        <f>I112+J112</f>
        <v>1097.47</v>
      </c>
    </row>
    <row r="113" spans="1:11" s="192" customFormat="1" ht="12" customHeight="1">
      <c r="A113" s="549"/>
      <c r="B113" s="190" t="s">
        <v>4</v>
      </c>
      <c r="C113" s="99" t="s">
        <v>203</v>
      </c>
      <c r="D113" s="114"/>
      <c r="E113" s="115" t="s">
        <v>2</v>
      </c>
      <c r="F113" s="116"/>
      <c r="G113" s="191" t="s">
        <v>204</v>
      </c>
      <c r="H113" s="104">
        <f>SUM(H114:H114)</f>
        <v>0</v>
      </c>
      <c r="I113" s="210">
        <f>SUM(I114:I114)</f>
        <v>318.23</v>
      </c>
      <c r="J113" s="178">
        <f>SUM(J114:J114)</f>
        <v>0</v>
      </c>
      <c r="K113" s="104">
        <f>SUM(K114:K114)</f>
        <v>318.23</v>
      </c>
    </row>
    <row r="114" spans="1:11" s="192" customFormat="1" ht="12" customHeight="1" thickBot="1">
      <c r="A114" s="549"/>
      <c r="B114" s="207"/>
      <c r="C114" s="167"/>
      <c r="D114" s="131">
        <v>2212</v>
      </c>
      <c r="E114" s="132">
        <v>5169</v>
      </c>
      <c r="F114" s="187" t="s">
        <v>46</v>
      </c>
      <c r="G114" s="211" t="s">
        <v>32</v>
      </c>
      <c r="H114" s="134">
        <v>0</v>
      </c>
      <c r="I114" s="212">
        <v>318.23</v>
      </c>
      <c r="J114" s="134"/>
      <c r="K114" s="198">
        <f>I114+J114</f>
        <v>318.23</v>
      </c>
    </row>
    <row r="115" spans="1:11" s="192" customFormat="1" ht="12" customHeight="1">
      <c r="A115" s="549"/>
      <c r="B115" s="190" t="s">
        <v>4</v>
      </c>
      <c r="C115" s="99" t="s">
        <v>205</v>
      </c>
      <c r="D115" s="114"/>
      <c r="E115" s="115" t="s">
        <v>2</v>
      </c>
      <c r="F115" s="116"/>
      <c r="G115" s="191" t="s">
        <v>206</v>
      </c>
      <c r="H115" s="104">
        <f>SUM(H116:H116)</f>
        <v>0</v>
      </c>
      <c r="I115" s="210">
        <f>SUM(I116:I116)</f>
        <v>983.73</v>
      </c>
      <c r="J115" s="178">
        <f>SUM(J116:J116)</f>
        <v>0</v>
      </c>
      <c r="K115" s="104">
        <f>SUM(K116:K116)</f>
        <v>983.73</v>
      </c>
    </row>
    <row r="116" spans="1:11" s="192" customFormat="1" ht="12" customHeight="1" thickBot="1">
      <c r="A116" s="549"/>
      <c r="B116" s="207"/>
      <c r="C116" s="167"/>
      <c r="D116" s="131">
        <v>2212</v>
      </c>
      <c r="E116" s="132">
        <v>5169</v>
      </c>
      <c r="F116" s="187" t="s">
        <v>46</v>
      </c>
      <c r="G116" s="211" t="s">
        <v>32</v>
      </c>
      <c r="H116" s="134">
        <v>0</v>
      </c>
      <c r="I116" s="212">
        <v>983.73</v>
      </c>
      <c r="J116" s="134"/>
      <c r="K116" s="198">
        <f>I116+J116</f>
        <v>983.73</v>
      </c>
    </row>
    <row r="117" spans="1:11" s="192" customFormat="1" ht="12" customHeight="1">
      <c r="A117" s="549"/>
      <c r="B117" s="190" t="s">
        <v>4</v>
      </c>
      <c r="C117" s="99" t="s">
        <v>207</v>
      </c>
      <c r="D117" s="114"/>
      <c r="E117" s="115" t="s">
        <v>2</v>
      </c>
      <c r="F117" s="116"/>
      <c r="G117" s="191" t="s">
        <v>208</v>
      </c>
      <c r="H117" s="104">
        <f>SUM(H118:H118)</f>
        <v>0</v>
      </c>
      <c r="I117" s="210">
        <f>SUM(I118:I118)</f>
        <v>533.005</v>
      </c>
      <c r="J117" s="178">
        <f>SUM(J118:J118)</f>
        <v>0</v>
      </c>
      <c r="K117" s="104">
        <f>SUM(K118:K118)</f>
        <v>533.005</v>
      </c>
    </row>
    <row r="118" spans="1:11" s="192" customFormat="1" ht="12" customHeight="1" thickBot="1">
      <c r="A118" s="549"/>
      <c r="B118" s="207"/>
      <c r="C118" s="167"/>
      <c r="D118" s="131">
        <v>2212</v>
      </c>
      <c r="E118" s="132">
        <v>5169</v>
      </c>
      <c r="F118" s="187" t="s">
        <v>46</v>
      </c>
      <c r="G118" s="211" t="s">
        <v>32</v>
      </c>
      <c r="H118" s="134">
        <v>0</v>
      </c>
      <c r="I118" s="212">
        <v>533.005</v>
      </c>
      <c r="J118" s="134"/>
      <c r="K118" s="198">
        <f>I118+J118</f>
        <v>533.005</v>
      </c>
    </row>
    <row r="119" spans="1:11" s="192" customFormat="1" ht="12" customHeight="1">
      <c r="A119" s="549"/>
      <c r="B119" s="190" t="s">
        <v>4</v>
      </c>
      <c r="C119" s="99" t="s">
        <v>209</v>
      </c>
      <c r="D119" s="114"/>
      <c r="E119" s="115" t="s">
        <v>2</v>
      </c>
      <c r="F119" s="116"/>
      <c r="G119" s="191" t="s">
        <v>210</v>
      </c>
      <c r="H119" s="104">
        <f>SUM(H120:H120)</f>
        <v>0</v>
      </c>
      <c r="I119" s="210">
        <f>SUM(I120:I120)</f>
        <v>592.295</v>
      </c>
      <c r="J119" s="178">
        <f>SUM(J120:J120)</f>
        <v>0</v>
      </c>
      <c r="K119" s="104">
        <f>SUM(K120:K120)</f>
        <v>592.295</v>
      </c>
    </row>
    <row r="120" spans="1:11" s="192" customFormat="1" ht="12" customHeight="1" thickBot="1">
      <c r="A120" s="549"/>
      <c r="B120" s="207"/>
      <c r="C120" s="167"/>
      <c r="D120" s="131">
        <v>2212</v>
      </c>
      <c r="E120" s="132">
        <v>5169</v>
      </c>
      <c r="F120" s="187" t="s">
        <v>46</v>
      </c>
      <c r="G120" s="211" t="s">
        <v>32</v>
      </c>
      <c r="H120" s="134">
        <v>0</v>
      </c>
      <c r="I120" s="212">
        <v>592.295</v>
      </c>
      <c r="J120" s="134"/>
      <c r="K120" s="198">
        <f>I120+J120</f>
        <v>592.295</v>
      </c>
    </row>
    <row r="121" spans="1:11" s="192" customFormat="1" ht="12" customHeight="1">
      <c r="A121" s="549"/>
      <c r="B121" s="190" t="s">
        <v>4</v>
      </c>
      <c r="C121" s="99" t="s">
        <v>211</v>
      </c>
      <c r="D121" s="114"/>
      <c r="E121" s="115" t="s">
        <v>2</v>
      </c>
      <c r="F121" s="116"/>
      <c r="G121" s="191" t="s">
        <v>212</v>
      </c>
      <c r="H121" s="104">
        <f>SUM(H122:H122)</f>
        <v>0</v>
      </c>
      <c r="I121" s="210">
        <f>SUM(I122:I122)</f>
        <v>222.035</v>
      </c>
      <c r="J121" s="178">
        <f>SUM(J122:J122)</f>
        <v>0</v>
      </c>
      <c r="K121" s="104">
        <f>SUM(K122:K122)</f>
        <v>222.035</v>
      </c>
    </row>
    <row r="122" spans="1:11" s="192" customFormat="1" ht="12" customHeight="1" thickBot="1">
      <c r="A122" s="549"/>
      <c r="B122" s="207"/>
      <c r="C122" s="167"/>
      <c r="D122" s="131">
        <v>2212</v>
      </c>
      <c r="E122" s="132">
        <v>5169</v>
      </c>
      <c r="F122" s="187" t="s">
        <v>46</v>
      </c>
      <c r="G122" s="211" t="s">
        <v>32</v>
      </c>
      <c r="H122" s="134">
        <v>0</v>
      </c>
      <c r="I122" s="212">
        <v>222.035</v>
      </c>
      <c r="J122" s="134"/>
      <c r="K122" s="198">
        <f>I122+J122</f>
        <v>222.035</v>
      </c>
    </row>
    <row r="123" spans="1:11" s="192" customFormat="1" ht="12" customHeight="1">
      <c r="A123" s="549"/>
      <c r="B123" s="190" t="s">
        <v>4</v>
      </c>
      <c r="C123" s="99" t="s">
        <v>213</v>
      </c>
      <c r="D123" s="114"/>
      <c r="E123" s="115" t="s">
        <v>2</v>
      </c>
      <c r="F123" s="116"/>
      <c r="G123" s="191" t="s">
        <v>214</v>
      </c>
      <c r="H123" s="104">
        <f>SUM(H124:H124)</f>
        <v>0</v>
      </c>
      <c r="I123" s="210">
        <f>SUM(I124:I124)</f>
        <v>306.735</v>
      </c>
      <c r="J123" s="178">
        <f>SUM(J124:J124)</f>
        <v>0</v>
      </c>
      <c r="K123" s="104">
        <f>SUM(K124:K124)</f>
        <v>306.735</v>
      </c>
    </row>
    <row r="124" spans="1:11" s="192" customFormat="1" ht="12" customHeight="1" thickBot="1">
      <c r="A124" s="549"/>
      <c r="B124" s="207"/>
      <c r="C124" s="167"/>
      <c r="D124" s="131">
        <v>2212</v>
      </c>
      <c r="E124" s="132">
        <v>5169</v>
      </c>
      <c r="F124" s="187" t="s">
        <v>46</v>
      </c>
      <c r="G124" s="211" t="s">
        <v>32</v>
      </c>
      <c r="H124" s="134">
        <v>0</v>
      </c>
      <c r="I124" s="212">
        <v>306.735</v>
      </c>
      <c r="J124" s="134"/>
      <c r="K124" s="198">
        <f>I124+J124</f>
        <v>306.735</v>
      </c>
    </row>
    <row r="125" spans="1:11" s="192" customFormat="1" ht="12" customHeight="1">
      <c r="A125" s="549"/>
      <c r="B125" s="190" t="s">
        <v>4</v>
      </c>
      <c r="C125" s="99" t="s">
        <v>215</v>
      </c>
      <c r="D125" s="114"/>
      <c r="E125" s="115" t="s">
        <v>2</v>
      </c>
      <c r="F125" s="116"/>
      <c r="G125" s="191" t="s">
        <v>216</v>
      </c>
      <c r="H125" s="104">
        <f>SUM(H126:H126)</f>
        <v>0</v>
      </c>
      <c r="I125" s="210">
        <f>SUM(I126:I126)</f>
        <v>149.435</v>
      </c>
      <c r="J125" s="178">
        <f>SUM(J126:J126)</f>
        <v>0</v>
      </c>
      <c r="K125" s="104">
        <f>SUM(K126:K126)</f>
        <v>149.435</v>
      </c>
    </row>
    <row r="126" spans="1:11" s="192" customFormat="1" ht="12" customHeight="1" thickBot="1">
      <c r="A126" s="549"/>
      <c r="B126" s="207"/>
      <c r="C126" s="167"/>
      <c r="D126" s="131">
        <v>2212</v>
      </c>
      <c r="E126" s="132">
        <v>5169</v>
      </c>
      <c r="F126" s="187" t="s">
        <v>46</v>
      </c>
      <c r="G126" s="211" t="s">
        <v>32</v>
      </c>
      <c r="H126" s="134">
        <v>0</v>
      </c>
      <c r="I126" s="212">
        <v>149.435</v>
      </c>
      <c r="J126" s="134"/>
      <c r="K126" s="198">
        <f>I126+J126</f>
        <v>149.435</v>
      </c>
    </row>
    <row r="127" spans="1:11" s="192" customFormat="1" ht="12" customHeight="1">
      <c r="A127" s="549"/>
      <c r="B127" s="190" t="s">
        <v>4</v>
      </c>
      <c r="C127" s="99" t="s">
        <v>217</v>
      </c>
      <c r="D127" s="114"/>
      <c r="E127" s="115" t="s">
        <v>2</v>
      </c>
      <c r="F127" s="116"/>
      <c r="G127" s="191" t="s">
        <v>218</v>
      </c>
      <c r="H127" s="104">
        <f>SUM(H128:H128)</f>
        <v>0</v>
      </c>
      <c r="I127" s="210">
        <f>SUM(I128:I128)</f>
        <v>155.485</v>
      </c>
      <c r="J127" s="178">
        <f>SUM(J128:J128)</f>
        <v>0</v>
      </c>
      <c r="K127" s="104">
        <f>SUM(K128:K128)</f>
        <v>155.485</v>
      </c>
    </row>
    <row r="128" spans="1:11" s="192" customFormat="1" ht="12" customHeight="1" thickBot="1">
      <c r="A128" s="549"/>
      <c r="B128" s="207"/>
      <c r="C128" s="167"/>
      <c r="D128" s="131">
        <v>2212</v>
      </c>
      <c r="E128" s="132">
        <v>5169</v>
      </c>
      <c r="F128" s="187" t="s">
        <v>46</v>
      </c>
      <c r="G128" s="211" t="s">
        <v>32</v>
      </c>
      <c r="H128" s="134">
        <v>0</v>
      </c>
      <c r="I128" s="212">
        <v>155.485</v>
      </c>
      <c r="J128" s="134"/>
      <c r="K128" s="198">
        <f>I128+J128</f>
        <v>155.485</v>
      </c>
    </row>
    <row r="129" spans="1:11" s="192" customFormat="1" ht="12" customHeight="1">
      <c r="A129" s="549"/>
      <c r="B129" s="190" t="s">
        <v>4</v>
      </c>
      <c r="C129" s="99" t="s">
        <v>219</v>
      </c>
      <c r="D129" s="114"/>
      <c r="E129" s="115" t="s">
        <v>2</v>
      </c>
      <c r="F129" s="116"/>
      <c r="G129" s="191" t="s">
        <v>220</v>
      </c>
      <c r="H129" s="104">
        <f>SUM(H130:H130)</f>
        <v>0</v>
      </c>
      <c r="I129" s="210">
        <f>SUM(I130:I130)</f>
        <v>243.815</v>
      </c>
      <c r="J129" s="178">
        <f>SUM(J130:J130)</f>
        <v>0</v>
      </c>
      <c r="K129" s="104">
        <f>SUM(K130:K130)</f>
        <v>243.815</v>
      </c>
    </row>
    <row r="130" spans="1:11" s="192" customFormat="1" ht="12" customHeight="1" thickBot="1">
      <c r="A130" s="549"/>
      <c r="B130" s="207"/>
      <c r="C130" s="167"/>
      <c r="D130" s="131">
        <v>2212</v>
      </c>
      <c r="E130" s="132">
        <v>5169</v>
      </c>
      <c r="F130" s="187" t="s">
        <v>46</v>
      </c>
      <c r="G130" s="211" t="s">
        <v>32</v>
      </c>
      <c r="H130" s="134">
        <v>0</v>
      </c>
      <c r="I130" s="212">
        <v>243.815</v>
      </c>
      <c r="J130" s="134"/>
      <c r="K130" s="198">
        <f>I130+J130</f>
        <v>243.815</v>
      </c>
    </row>
    <row r="131" spans="1:11" s="192" customFormat="1" ht="12" customHeight="1">
      <c r="A131" s="549"/>
      <c r="B131" s="190" t="s">
        <v>4</v>
      </c>
      <c r="C131" s="99" t="s">
        <v>221</v>
      </c>
      <c r="D131" s="114"/>
      <c r="E131" s="115" t="s">
        <v>2</v>
      </c>
      <c r="F131" s="116"/>
      <c r="G131" s="191" t="s">
        <v>222</v>
      </c>
      <c r="H131" s="104">
        <f>SUM(H132:H132)</f>
        <v>0</v>
      </c>
      <c r="I131" s="210">
        <f>SUM(I132:I132)</f>
        <v>373.285</v>
      </c>
      <c r="J131" s="178">
        <f>SUM(J132:J132)</f>
        <v>0</v>
      </c>
      <c r="K131" s="104">
        <f>SUM(K132:K132)</f>
        <v>373.285</v>
      </c>
    </row>
    <row r="132" spans="1:11" s="192" customFormat="1" ht="12" customHeight="1" thickBot="1">
      <c r="A132" s="549"/>
      <c r="B132" s="207"/>
      <c r="C132" s="167"/>
      <c r="D132" s="131">
        <v>2212</v>
      </c>
      <c r="E132" s="132">
        <v>5169</v>
      </c>
      <c r="F132" s="187" t="s">
        <v>46</v>
      </c>
      <c r="G132" s="211" t="s">
        <v>32</v>
      </c>
      <c r="H132" s="134">
        <v>0</v>
      </c>
      <c r="I132" s="212">
        <v>373.285</v>
      </c>
      <c r="J132" s="134"/>
      <c r="K132" s="198">
        <f>I132+J132</f>
        <v>373.285</v>
      </c>
    </row>
    <row r="133" spans="1:11" s="192" customFormat="1" ht="12" customHeight="1">
      <c r="A133" s="549"/>
      <c r="B133" s="190" t="s">
        <v>4</v>
      </c>
      <c r="C133" s="99" t="s">
        <v>223</v>
      </c>
      <c r="D133" s="114"/>
      <c r="E133" s="115" t="s">
        <v>2</v>
      </c>
      <c r="F133" s="116"/>
      <c r="G133" s="191" t="s">
        <v>224</v>
      </c>
      <c r="H133" s="104">
        <f>SUM(H134:H134)</f>
        <v>0</v>
      </c>
      <c r="I133" s="210">
        <f>SUM(I134:I134)</f>
        <v>493.68</v>
      </c>
      <c r="J133" s="178">
        <f>SUM(J134:J134)</f>
        <v>0</v>
      </c>
      <c r="K133" s="104">
        <f>SUM(K134:K134)</f>
        <v>493.68</v>
      </c>
    </row>
    <row r="134" spans="1:11" s="192" customFormat="1" ht="12" customHeight="1" thickBot="1">
      <c r="A134" s="549"/>
      <c r="B134" s="207"/>
      <c r="C134" s="167"/>
      <c r="D134" s="131">
        <v>2212</v>
      </c>
      <c r="E134" s="132">
        <v>5169</v>
      </c>
      <c r="F134" s="187" t="s">
        <v>46</v>
      </c>
      <c r="G134" s="211" t="s">
        <v>32</v>
      </c>
      <c r="H134" s="134">
        <v>0</v>
      </c>
      <c r="I134" s="212">
        <v>493.68</v>
      </c>
      <c r="J134" s="134"/>
      <c r="K134" s="198">
        <f>I134+J134</f>
        <v>493.68</v>
      </c>
    </row>
    <row r="135" spans="1:11" s="192" customFormat="1" ht="12" customHeight="1">
      <c r="A135" s="549"/>
      <c r="B135" s="190" t="s">
        <v>4</v>
      </c>
      <c r="C135" s="99" t="s">
        <v>225</v>
      </c>
      <c r="D135" s="114"/>
      <c r="E135" s="115" t="s">
        <v>2</v>
      </c>
      <c r="F135" s="116"/>
      <c r="G135" s="191" t="s">
        <v>226</v>
      </c>
      <c r="H135" s="104">
        <f>SUM(H136:H136)</f>
        <v>0</v>
      </c>
      <c r="I135" s="210">
        <f>SUM(I136:I136)</f>
        <v>839.135</v>
      </c>
      <c r="J135" s="104">
        <f>SUM(J136:J136)</f>
        <v>0</v>
      </c>
      <c r="K135" s="104">
        <f>SUM(K136:K136)</f>
        <v>839.135</v>
      </c>
    </row>
    <row r="136" spans="1:11" s="192" customFormat="1" ht="12" customHeight="1" thickBot="1">
      <c r="A136" s="549"/>
      <c r="B136" s="207"/>
      <c r="C136" s="167"/>
      <c r="D136" s="131">
        <v>2212</v>
      </c>
      <c r="E136" s="132">
        <v>5169</v>
      </c>
      <c r="F136" s="187" t="s">
        <v>46</v>
      </c>
      <c r="G136" s="211" t="s">
        <v>32</v>
      </c>
      <c r="H136" s="134">
        <v>0</v>
      </c>
      <c r="I136" s="212">
        <v>839.135</v>
      </c>
      <c r="J136" s="134"/>
      <c r="K136" s="198">
        <f>I136+J136</f>
        <v>839.135</v>
      </c>
    </row>
    <row r="137" spans="1:11" s="192" customFormat="1" ht="12" customHeight="1">
      <c r="A137" s="549"/>
      <c r="B137" s="190" t="s">
        <v>4</v>
      </c>
      <c r="C137" s="99" t="s">
        <v>227</v>
      </c>
      <c r="D137" s="114"/>
      <c r="E137" s="115" t="s">
        <v>2</v>
      </c>
      <c r="F137" s="116"/>
      <c r="G137" s="191" t="s">
        <v>228</v>
      </c>
      <c r="H137" s="104">
        <f>SUM(H138:H138)</f>
        <v>0</v>
      </c>
      <c r="I137" s="210">
        <f>SUM(I138:I138)</f>
        <v>762.905</v>
      </c>
      <c r="J137" s="178">
        <f>SUM(J138:J138)</f>
        <v>0</v>
      </c>
      <c r="K137" s="104">
        <f>SUM(K138:K138)</f>
        <v>762.905</v>
      </c>
    </row>
    <row r="138" spans="1:11" s="192" customFormat="1" ht="12" customHeight="1" thickBot="1">
      <c r="A138" s="549"/>
      <c r="B138" s="207"/>
      <c r="C138" s="167"/>
      <c r="D138" s="131">
        <v>2212</v>
      </c>
      <c r="E138" s="132">
        <v>5169</v>
      </c>
      <c r="F138" s="187" t="s">
        <v>46</v>
      </c>
      <c r="G138" s="211" t="s">
        <v>32</v>
      </c>
      <c r="H138" s="134">
        <v>0</v>
      </c>
      <c r="I138" s="212">
        <v>762.905</v>
      </c>
      <c r="J138" s="134"/>
      <c r="K138" s="198">
        <f>I138+J138</f>
        <v>762.905</v>
      </c>
    </row>
    <row r="139" spans="1:11" s="192" customFormat="1" ht="12" customHeight="1">
      <c r="A139" s="549"/>
      <c r="B139" s="190" t="s">
        <v>4</v>
      </c>
      <c r="C139" s="99" t="s">
        <v>229</v>
      </c>
      <c r="D139" s="114"/>
      <c r="E139" s="115" t="s">
        <v>2</v>
      </c>
      <c r="F139" s="116"/>
      <c r="G139" s="191" t="s">
        <v>230</v>
      </c>
      <c r="H139" s="104">
        <f>SUM(H140:H140)</f>
        <v>0</v>
      </c>
      <c r="I139" s="210">
        <f>SUM(I140:I140)</f>
        <v>756.855</v>
      </c>
      <c r="J139" s="178">
        <f>SUM(J140:J140)</f>
        <v>0</v>
      </c>
      <c r="K139" s="104">
        <f>SUM(K140:K140)</f>
        <v>756.855</v>
      </c>
    </row>
    <row r="140" spans="1:11" s="192" customFormat="1" ht="12" customHeight="1" thickBot="1">
      <c r="A140" s="549"/>
      <c r="B140" s="207"/>
      <c r="C140" s="167"/>
      <c r="D140" s="131">
        <v>2212</v>
      </c>
      <c r="E140" s="132">
        <v>5169</v>
      </c>
      <c r="F140" s="187" t="s">
        <v>46</v>
      </c>
      <c r="G140" s="211" t="s">
        <v>32</v>
      </c>
      <c r="H140" s="134">
        <v>0</v>
      </c>
      <c r="I140" s="212">
        <v>756.855</v>
      </c>
      <c r="J140" s="134"/>
      <c r="K140" s="198">
        <f>I140+J140</f>
        <v>756.855</v>
      </c>
    </row>
    <row r="141" spans="1:11" s="192" customFormat="1" ht="12" customHeight="1">
      <c r="A141" s="549"/>
      <c r="B141" s="190" t="s">
        <v>4</v>
      </c>
      <c r="C141" s="99" t="s">
        <v>231</v>
      </c>
      <c r="D141" s="114"/>
      <c r="E141" s="115" t="s">
        <v>2</v>
      </c>
      <c r="F141" s="116"/>
      <c r="G141" s="191" t="s">
        <v>232</v>
      </c>
      <c r="H141" s="104">
        <f>SUM(H142:H142)</f>
        <v>0</v>
      </c>
      <c r="I141" s="210">
        <f>SUM(I142:I142)</f>
        <v>384.78</v>
      </c>
      <c r="J141" s="178">
        <f>SUM(J142:J142)</f>
        <v>0</v>
      </c>
      <c r="K141" s="104">
        <f>SUM(K142:K142)</f>
        <v>384.78</v>
      </c>
    </row>
    <row r="142" spans="1:11" s="192" customFormat="1" ht="12" customHeight="1" thickBot="1">
      <c r="A142" s="549"/>
      <c r="B142" s="207"/>
      <c r="C142" s="167"/>
      <c r="D142" s="131">
        <v>2212</v>
      </c>
      <c r="E142" s="132">
        <v>5169</v>
      </c>
      <c r="F142" s="187" t="s">
        <v>46</v>
      </c>
      <c r="G142" s="211" t="s">
        <v>32</v>
      </c>
      <c r="H142" s="134">
        <v>0</v>
      </c>
      <c r="I142" s="212">
        <v>384.78</v>
      </c>
      <c r="J142" s="134"/>
      <c r="K142" s="198">
        <f>I142+J142</f>
        <v>384.78</v>
      </c>
    </row>
    <row r="143" spans="1:11" s="192" customFormat="1" ht="12" customHeight="1">
      <c r="A143" s="549"/>
      <c r="B143" s="190" t="s">
        <v>4</v>
      </c>
      <c r="C143" s="99" t="s">
        <v>233</v>
      </c>
      <c r="D143" s="114"/>
      <c r="E143" s="115" t="s">
        <v>2</v>
      </c>
      <c r="F143" s="116"/>
      <c r="G143" s="191" t="s">
        <v>234</v>
      </c>
      <c r="H143" s="104">
        <f>SUM(H144:H144)</f>
        <v>0</v>
      </c>
      <c r="I143" s="210">
        <f>SUM(I144:I144)</f>
        <v>487.63</v>
      </c>
      <c r="J143" s="178">
        <f>SUM(J144:J144)</f>
        <v>0</v>
      </c>
      <c r="K143" s="104">
        <f>SUM(K144:K144)</f>
        <v>487.63</v>
      </c>
    </row>
    <row r="144" spans="1:11" s="192" customFormat="1" ht="12" customHeight="1" thickBot="1">
      <c r="A144" s="549"/>
      <c r="B144" s="207"/>
      <c r="C144" s="167"/>
      <c r="D144" s="131">
        <v>2212</v>
      </c>
      <c r="E144" s="132">
        <v>5169</v>
      </c>
      <c r="F144" s="187" t="s">
        <v>46</v>
      </c>
      <c r="G144" s="211" t="s">
        <v>32</v>
      </c>
      <c r="H144" s="134">
        <v>0</v>
      </c>
      <c r="I144" s="212">
        <v>487.63</v>
      </c>
      <c r="J144" s="134"/>
      <c r="K144" s="198">
        <f>I144+J144</f>
        <v>487.63</v>
      </c>
    </row>
    <row r="145" spans="1:11" s="192" customFormat="1" ht="12" customHeight="1">
      <c r="A145" s="549"/>
      <c r="B145" s="190" t="s">
        <v>4</v>
      </c>
      <c r="C145" s="99" t="s">
        <v>235</v>
      </c>
      <c r="D145" s="114"/>
      <c r="E145" s="115" t="s">
        <v>2</v>
      </c>
      <c r="F145" s="116"/>
      <c r="G145" s="191" t="s">
        <v>236</v>
      </c>
      <c r="H145" s="104">
        <f>SUM(H146:H146)</f>
        <v>0</v>
      </c>
      <c r="I145" s="210">
        <f>SUM(I146:I146)</f>
        <v>524.535</v>
      </c>
      <c r="J145" s="178">
        <f>SUM(J146:J146)</f>
        <v>0</v>
      </c>
      <c r="K145" s="104">
        <f>SUM(K146:K146)</f>
        <v>524.535</v>
      </c>
    </row>
    <row r="146" spans="1:11" s="192" customFormat="1" ht="12" customHeight="1" thickBot="1">
      <c r="A146" s="549"/>
      <c r="B146" s="207"/>
      <c r="C146" s="167"/>
      <c r="D146" s="131">
        <v>2212</v>
      </c>
      <c r="E146" s="132">
        <v>5169</v>
      </c>
      <c r="F146" s="187" t="s">
        <v>46</v>
      </c>
      <c r="G146" s="211" t="s">
        <v>32</v>
      </c>
      <c r="H146" s="134">
        <v>0</v>
      </c>
      <c r="I146" s="212">
        <v>524.535</v>
      </c>
      <c r="J146" s="134"/>
      <c r="K146" s="198">
        <f>I146+J146</f>
        <v>524.535</v>
      </c>
    </row>
    <row r="147" spans="1:11" s="192" customFormat="1" ht="12" customHeight="1">
      <c r="A147" s="549"/>
      <c r="B147" s="190" t="s">
        <v>4</v>
      </c>
      <c r="C147" s="99" t="s">
        <v>237</v>
      </c>
      <c r="D147" s="114"/>
      <c r="E147" s="115" t="s">
        <v>2</v>
      </c>
      <c r="F147" s="116"/>
      <c r="G147" s="191" t="s">
        <v>238</v>
      </c>
      <c r="H147" s="104">
        <f>SUM(H148:H148)</f>
        <v>0</v>
      </c>
      <c r="I147" s="210">
        <f>SUM(I148:I148)</f>
        <v>639.485</v>
      </c>
      <c r="J147" s="178">
        <f>SUM(J148:J148)</f>
        <v>0</v>
      </c>
      <c r="K147" s="104">
        <f>SUM(K148:K148)</f>
        <v>639.485</v>
      </c>
    </row>
    <row r="148" spans="1:11" s="192" customFormat="1" ht="12" customHeight="1" thickBot="1">
      <c r="A148" s="549"/>
      <c r="B148" s="207"/>
      <c r="C148" s="167"/>
      <c r="D148" s="131">
        <v>2212</v>
      </c>
      <c r="E148" s="132">
        <v>5169</v>
      </c>
      <c r="F148" s="187" t="s">
        <v>46</v>
      </c>
      <c r="G148" s="211" t="s">
        <v>32</v>
      </c>
      <c r="H148" s="134">
        <v>0</v>
      </c>
      <c r="I148" s="212">
        <v>639.485</v>
      </c>
      <c r="J148" s="134"/>
      <c r="K148" s="198">
        <f>I148+J148</f>
        <v>639.485</v>
      </c>
    </row>
    <row r="149" spans="1:11" s="192" customFormat="1" ht="12" customHeight="1">
      <c r="A149" s="549"/>
      <c r="B149" s="190" t="s">
        <v>4</v>
      </c>
      <c r="C149" s="99" t="s">
        <v>239</v>
      </c>
      <c r="D149" s="114"/>
      <c r="E149" s="115" t="s">
        <v>2</v>
      </c>
      <c r="F149" s="116"/>
      <c r="G149" s="191" t="s">
        <v>240</v>
      </c>
      <c r="H149" s="104">
        <f>SUM(H150:H150)</f>
        <v>0</v>
      </c>
      <c r="I149" s="210">
        <f>SUM(I150:I150)</f>
        <v>760.485</v>
      </c>
      <c r="J149" s="178">
        <f>SUM(J150:J150)</f>
        <v>0</v>
      </c>
      <c r="K149" s="104">
        <f>SUM(K150:K150)</f>
        <v>760.485</v>
      </c>
    </row>
    <row r="150" spans="1:11" s="192" customFormat="1" ht="12" customHeight="1" thickBot="1">
      <c r="A150" s="549"/>
      <c r="B150" s="207"/>
      <c r="C150" s="167"/>
      <c r="D150" s="131">
        <v>2212</v>
      </c>
      <c r="E150" s="132">
        <v>5169</v>
      </c>
      <c r="F150" s="187" t="s">
        <v>46</v>
      </c>
      <c r="G150" s="211" t="s">
        <v>32</v>
      </c>
      <c r="H150" s="134">
        <v>0</v>
      </c>
      <c r="I150" s="212">
        <v>760.485</v>
      </c>
      <c r="J150" s="134"/>
      <c r="K150" s="198">
        <f>I150+J150</f>
        <v>760.485</v>
      </c>
    </row>
    <row r="151" spans="1:11" s="192" customFormat="1" ht="12" customHeight="1">
      <c r="A151" s="549"/>
      <c r="B151" s="190" t="s">
        <v>4</v>
      </c>
      <c r="C151" s="99" t="s">
        <v>241</v>
      </c>
      <c r="D151" s="114"/>
      <c r="E151" s="115" t="s">
        <v>2</v>
      </c>
      <c r="F151" s="116"/>
      <c r="G151" s="191" t="s">
        <v>242</v>
      </c>
      <c r="H151" s="104">
        <f>SUM(H152:H152)</f>
        <v>0</v>
      </c>
      <c r="I151" s="210">
        <f>SUM(I152:I152)</f>
        <v>199.65</v>
      </c>
      <c r="J151" s="178">
        <f>SUM(J152:J152)</f>
        <v>0</v>
      </c>
      <c r="K151" s="104">
        <f>SUM(K152:K152)</f>
        <v>199.65</v>
      </c>
    </row>
    <row r="152" spans="1:11" s="192" customFormat="1" ht="12" customHeight="1" thickBot="1">
      <c r="A152" s="549"/>
      <c r="B152" s="205"/>
      <c r="C152" s="186"/>
      <c r="D152" s="131">
        <v>2212</v>
      </c>
      <c r="E152" s="132">
        <v>5169</v>
      </c>
      <c r="F152" s="187" t="s">
        <v>46</v>
      </c>
      <c r="G152" s="211" t="s">
        <v>32</v>
      </c>
      <c r="H152" s="134">
        <v>0</v>
      </c>
      <c r="I152" s="212">
        <v>199.65</v>
      </c>
      <c r="J152" s="134"/>
      <c r="K152" s="134">
        <f>I152+J152</f>
        <v>199.65</v>
      </c>
    </row>
    <row r="153" spans="1:11" s="192" customFormat="1" ht="12" customHeight="1">
      <c r="A153" s="549"/>
      <c r="B153" s="190" t="s">
        <v>4</v>
      </c>
      <c r="C153" s="99" t="s">
        <v>243</v>
      </c>
      <c r="D153" s="114"/>
      <c r="E153" s="115" t="s">
        <v>2</v>
      </c>
      <c r="F153" s="116"/>
      <c r="G153" s="191" t="s">
        <v>244</v>
      </c>
      <c r="H153" s="104">
        <f>SUM(H154:H154)</f>
        <v>0</v>
      </c>
      <c r="I153" s="210">
        <f>SUM(I154:I154)</f>
        <v>220.099</v>
      </c>
      <c r="J153" s="178">
        <f>SUM(J154:J154)</f>
        <v>0</v>
      </c>
      <c r="K153" s="104">
        <f>SUM(K154:K154)</f>
        <v>220.099</v>
      </c>
    </row>
    <row r="154" spans="1:11" s="192" customFormat="1" ht="12" customHeight="1" thickBot="1">
      <c r="A154" s="549"/>
      <c r="B154" s="207"/>
      <c r="C154" s="167"/>
      <c r="D154" s="131">
        <v>2212</v>
      </c>
      <c r="E154" s="132">
        <v>5169</v>
      </c>
      <c r="F154" s="187" t="s">
        <v>46</v>
      </c>
      <c r="G154" s="211" t="s">
        <v>32</v>
      </c>
      <c r="H154" s="134">
        <v>0</v>
      </c>
      <c r="I154" s="212">
        <v>220.099</v>
      </c>
      <c r="J154" s="134"/>
      <c r="K154" s="198">
        <f>I154+J154</f>
        <v>220.099</v>
      </c>
    </row>
    <row r="155" spans="1:11" s="192" customFormat="1" ht="12" customHeight="1">
      <c r="A155" s="549"/>
      <c r="B155" s="190" t="s">
        <v>4</v>
      </c>
      <c r="C155" s="99" t="s">
        <v>248</v>
      </c>
      <c r="D155" s="114"/>
      <c r="E155" s="115" t="s">
        <v>2</v>
      </c>
      <c r="F155" s="116"/>
      <c r="G155" s="191" t="s">
        <v>249</v>
      </c>
      <c r="H155" s="104">
        <f>SUM(H156:H156)</f>
        <v>0</v>
      </c>
      <c r="I155" s="178">
        <f>SUM(I156:I156)</f>
        <v>785.29</v>
      </c>
      <c r="J155" s="178">
        <f>SUM(J156:J156)</f>
        <v>0</v>
      </c>
      <c r="K155" s="104">
        <f>SUM(K156:K156)</f>
        <v>785.29</v>
      </c>
    </row>
    <row r="156" spans="1:11" s="192" customFormat="1" ht="12" customHeight="1" thickBot="1">
      <c r="A156" s="549"/>
      <c r="B156" s="207"/>
      <c r="C156" s="167"/>
      <c r="D156" s="131">
        <v>2212</v>
      </c>
      <c r="E156" s="132">
        <v>5169</v>
      </c>
      <c r="F156" s="187" t="s">
        <v>46</v>
      </c>
      <c r="G156" s="211" t="s">
        <v>32</v>
      </c>
      <c r="H156" s="134">
        <v>0</v>
      </c>
      <c r="I156" s="134">
        <v>785.29</v>
      </c>
      <c r="J156" s="134"/>
      <c r="K156" s="198">
        <f>I156+J156</f>
        <v>785.29</v>
      </c>
    </row>
    <row r="157" spans="1:11" s="192" customFormat="1" ht="12" customHeight="1">
      <c r="A157" s="549"/>
      <c r="B157" s="190" t="s">
        <v>4</v>
      </c>
      <c r="C157" s="99" t="s">
        <v>250</v>
      </c>
      <c r="D157" s="114"/>
      <c r="E157" s="115" t="s">
        <v>2</v>
      </c>
      <c r="F157" s="116"/>
      <c r="G157" s="191" t="s">
        <v>251</v>
      </c>
      <c r="H157" s="104">
        <f>SUM(H158:H158)</f>
        <v>0</v>
      </c>
      <c r="I157" s="178">
        <f>SUM(I158:I158)</f>
        <v>204.49</v>
      </c>
      <c r="J157" s="178">
        <f>SUM(J158:J158)</f>
        <v>0</v>
      </c>
      <c r="K157" s="104">
        <f>SUM(K158:K158)</f>
        <v>204.49</v>
      </c>
    </row>
    <row r="158" spans="1:11" s="192" customFormat="1" ht="12" customHeight="1" thickBot="1">
      <c r="A158" s="549"/>
      <c r="B158" s="207"/>
      <c r="C158" s="167"/>
      <c r="D158" s="131">
        <v>2212</v>
      </c>
      <c r="E158" s="132">
        <v>5169</v>
      </c>
      <c r="F158" s="187" t="s">
        <v>46</v>
      </c>
      <c r="G158" s="211" t="s">
        <v>32</v>
      </c>
      <c r="H158" s="134">
        <v>0</v>
      </c>
      <c r="I158" s="134">
        <v>204.49</v>
      </c>
      <c r="J158" s="134"/>
      <c r="K158" s="198">
        <f>I158+J158</f>
        <v>204.49</v>
      </c>
    </row>
    <row r="159" spans="1:11" s="192" customFormat="1" ht="12" customHeight="1">
      <c r="A159" s="549"/>
      <c r="B159" s="190" t="s">
        <v>4</v>
      </c>
      <c r="C159" s="99" t="s">
        <v>252</v>
      </c>
      <c r="D159" s="114"/>
      <c r="E159" s="115" t="s">
        <v>2</v>
      </c>
      <c r="F159" s="116"/>
      <c r="G159" s="191" t="s">
        <v>253</v>
      </c>
      <c r="H159" s="104">
        <f>SUM(H160:H160)</f>
        <v>0</v>
      </c>
      <c r="I159" s="178">
        <f>SUM(I160:I160)</f>
        <v>594.48</v>
      </c>
      <c r="J159" s="178">
        <f>SUM(J160:J160)</f>
        <v>0</v>
      </c>
      <c r="K159" s="104">
        <f>SUM(K160:K160)</f>
        <v>594.48</v>
      </c>
    </row>
    <row r="160" spans="1:11" s="192" customFormat="1" ht="12" customHeight="1" thickBot="1">
      <c r="A160" s="549"/>
      <c r="B160" s="205"/>
      <c r="C160" s="186"/>
      <c r="D160" s="131">
        <v>2212</v>
      </c>
      <c r="E160" s="132">
        <v>5169</v>
      </c>
      <c r="F160" s="187" t="s">
        <v>46</v>
      </c>
      <c r="G160" s="211" t="s">
        <v>32</v>
      </c>
      <c r="H160" s="134">
        <v>0</v>
      </c>
      <c r="I160" s="134">
        <v>594.48</v>
      </c>
      <c r="J160" s="134"/>
      <c r="K160" s="134">
        <f>I160+J160</f>
        <v>594.48</v>
      </c>
    </row>
    <row r="161" spans="1:11" s="192" customFormat="1" ht="12" customHeight="1">
      <c r="A161" s="549"/>
      <c r="B161" s="190" t="s">
        <v>4</v>
      </c>
      <c r="C161" s="99" t="s">
        <v>254</v>
      </c>
      <c r="D161" s="114"/>
      <c r="E161" s="115" t="s">
        <v>2</v>
      </c>
      <c r="F161" s="116"/>
      <c r="G161" s="191" t="s">
        <v>255</v>
      </c>
      <c r="H161" s="104">
        <f>SUM(H162:H162)</f>
        <v>0</v>
      </c>
      <c r="I161" s="178">
        <f>SUM(I162:I162)</f>
        <v>555.39</v>
      </c>
      <c r="J161" s="178">
        <f>SUM(J162:J162)</f>
        <v>0</v>
      </c>
      <c r="K161" s="104">
        <f>SUM(K162:K162)</f>
        <v>555.39</v>
      </c>
    </row>
    <row r="162" spans="1:11" s="192" customFormat="1" ht="12" customHeight="1" thickBot="1">
      <c r="A162" s="549"/>
      <c r="B162" s="207"/>
      <c r="C162" s="167"/>
      <c r="D162" s="131">
        <v>2212</v>
      </c>
      <c r="E162" s="132">
        <v>5169</v>
      </c>
      <c r="F162" s="187" t="s">
        <v>46</v>
      </c>
      <c r="G162" s="211" t="s">
        <v>32</v>
      </c>
      <c r="H162" s="134">
        <v>0</v>
      </c>
      <c r="I162" s="134">
        <v>555.39</v>
      </c>
      <c r="J162" s="134"/>
      <c r="K162" s="198">
        <f>I162+J162</f>
        <v>555.39</v>
      </c>
    </row>
    <row r="163" spans="1:11" s="192" customFormat="1" ht="12" customHeight="1">
      <c r="A163" s="549"/>
      <c r="B163" s="190" t="s">
        <v>4</v>
      </c>
      <c r="C163" s="99" t="s">
        <v>277</v>
      </c>
      <c r="D163" s="114"/>
      <c r="E163" s="115" t="s">
        <v>2</v>
      </c>
      <c r="F163" s="116"/>
      <c r="G163" s="191" t="s">
        <v>278</v>
      </c>
      <c r="H163" s="104">
        <f>SUM(H164:H164)</f>
        <v>0</v>
      </c>
      <c r="I163" s="104">
        <f>SUM(I164:I164)</f>
        <v>592.9</v>
      </c>
      <c r="J163" s="104">
        <f>SUM(J164:J164)</f>
        <v>0</v>
      </c>
      <c r="K163" s="104">
        <f>SUM(K164:K164)</f>
        <v>592.9</v>
      </c>
    </row>
    <row r="164" spans="1:11" s="192" customFormat="1" ht="12" customHeight="1" thickBot="1">
      <c r="A164" s="549"/>
      <c r="B164" s="207"/>
      <c r="C164" s="167"/>
      <c r="D164" s="131">
        <v>2212</v>
      </c>
      <c r="E164" s="132">
        <v>6121</v>
      </c>
      <c r="F164" s="187" t="s">
        <v>46</v>
      </c>
      <c r="G164" s="396" t="s">
        <v>151</v>
      </c>
      <c r="H164" s="134">
        <v>0</v>
      </c>
      <c r="I164" s="134">
        <v>592.9</v>
      </c>
      <c r="J164" s="134"/>
      <c r="K164" s="198">
        <f>I164+J164</f>
        <v>592.9</v>
      </c>
    </row>
    <row r="165" spans="1:11" s="24" customFormat="1" ht="12.75" customHeight="1">
      <c r="A165" s="549"/>
      <c r="B165" s="213" t="s">
        <v>4</v>
      </c>
      <c r="C165" s="173" t="s">
        <v>60</v>
      </c>
      <c r="D165" s="214" t="s">
        <v>2</v>
      </c>
      <c r="E165" s="215" t="s">
        <v>2</v>
      </c>
      <c r="F165" s="216"/>
      <c r="G165" s="34" t="s">
        <v>61</v>
      </c>
      <c r="H165" s="178">
        <f>SUM(H166:H166)</f>
        <v>300</v>
      </c>
      <c r="I165" s="178">
        <f>SUM(I166:I166)</f>
        <v>1210</v>
      </c>
      <c r="J165" s="178">
        <f>SUM(J166:J166)</f>
        <v>0</v>
      </c>
      <c r="K165" s="178">
        <f>SUM(K166:K166)</f>
        <v>1210</v>
      </c>
    </row>
    <row r="166" spans="1:11" s="221" customFormat="1" ht="12.75" customHeight="1" thickBot="1">
      <c r="A166" s="549"/>
      <c r="B166" s="217"/>
      <c r="C166" s="130"/>
      <c r="D166" s="218">
        <v>6310</v>
      </c>
      <c r="E166" s="219">
        <v>5909</v>
      </c>
      <c r="F166" s="133"/>
      <c r="G166" s="220" t="s">
        <v>62</v>
      </c>
      <c r="H166" s="134">
        <v>300</v>
      </c>
      <c r="I166" s="134">
        <f>300+910</f>
        <v>1210</v>
      </c>
      <c r="J166" s="134"/>
      <c r="K166" s="171">
        <f>I166+J166</f>
        <v>1210</v>
      </c>
    </row>
    <row r="167" spans="1:11" s="24" customFormat="1" ht="12.75" customHeight="1" thickBot="1">
      <c r="A167" s="549"/>
      <c r="B167" s="91" t="s">
        <v>4</v>
      </c>
      <c r="C167" s="92" t="s">
        <v>2</v>
      </c>
      <c r="D167" s="93" t="s">
        <v>2</v>
      </c>
      <c r="E167" s="94" t="s">
        <v>2</v>
      </c>
      <c r="F167" s="95"/>
      <c r="G167" s="29" t="s">
        <v>63</v>
      </c>
      <c r="H167" s="96">
        <f>H168+H170+H180+H182</f>
        <v>345</v>
      </c>
      <c r="I167" s="96">
        <f>I168+I170+I180+I182</f>
        <v>4813.82293</v>
      </c>
      <c r="J167" s="96">
        <f>J168+J170+J180+J182</f>
        <v>1660.92</v>
      </c>
      <c r="K167" s="97">
        <f>K168+K170+K180+K182</f>
        <v>6474.74293</v>
      </c>
    </row>
    <row r="168" spans="1:11" s="24" customFormat="1" ht="12.75" customHeight="1">
      <c r="A168" s="549"/>
      <c r="B168" s="222" t="s">
        <v>4</v>
      </c>
      <c r="C168" s="99" t="s">
        <v>65</v>
      </c>
      <c r="D168" s="100" t="s">
        <v>2</v>
      </c>
      <c r="E168" s="101" t="s">
        <v>2</v>
      </c>
      <c r="F168" s="102"/>
      <c r="G168" s="35" t="s">
        <v>256</v>
      </c>
      <c r="H168" s="178">
        <f>SUM(H169:H169)</f>
        <v>0</v>
      </c>
      <c r="I168" s="178">
        <f>SUM(I169:I169)</f>
        <v>1268.82293</v>
      </c>
      <c r="J168" s="178">
        <f>SUM(J169:J169)</f>
        <v>0</v>
      </c>
      <c r="K168" s="178">
        <f>SUM(K169:K169)</f>
        <v>1268.82293</v>
      </c>
    </row>
    <row r="169" spans="1:11" s="221" customFormat="1" ht="12.75" customHeight="1" thickBot="1">
      <c r="A169" s="549"/>
      <c r="B169" s="223"/>
      <c r="C169" s="224"/>
      <c r="D169" s="158">
        <v>2212</v>
      </c>
      <c r="E169" s="108">
        <v>6356</v>
      </c>
      <c r="F169" s="128" t="s">
        <v>64</v>
      </c>
      <c r="G169" s="245" t="s">
        <v>183</v>
      </c>
      <c r="H169" s="134">
        <v>0</v>
      </c>
      <c r="I169" s="134">
        <v>1268.82293</v>
      </c>
      <c r="J169" s="134"/>
      <c r="K169" s="171">
        <f>I169+J169</f>
        <v>1268.82293</v>
      </c>
    </row>
    <row r="170" spans="1:11" s="221" customFormat="1" ht="12.75" customHeight="1">
      <c r="A170" s="549"/>
      <c r="B170" s="222" t="s">
        <v>4</v>
      </c>
      <c r="C170" s="99" t="s">
        <v>69</v>
      </c>
      <c r="D170" s="100" t="s">
        <v>2</v>
      </c>
      <c r="E170" s="101" t="s">
        <v>2</v>
      </c>
      <c r="F170" s="102"/>
      <c r="G170" s="30" t="s">
        <v>276</v>
      </c>
      <c r="H170" s="103">
        <f>SUM(H171:H179)</f>
        <v>345</v>
      </c>
      <c r="I170" s="104">
        <f>SUM(I171:I179)</f>
        <v>545</v>
      </c>
      <c r="J170" s="104">
        <f>SUM(J171:J179)</f>
        <v>0</v>
      </c>
      <c r="K170" s="104">
        <f>SUM(K171:K179)</f>
        <v>545</v>
      </c>
    </row>
    <row r="171" spans="1:11" s="221" customFormat="1" ht="12.75" customHeight="1">
      <c r="A171" s="549"/>
      <c r="B171" s="223"/>
      <c r="C171" s="224"/>
      <c r="D171" s="119">
        <v>2219</v>
      </c>
      <c r="E171" s="225">
        <v>5169</v>
      </c>
      <c r="F171" s="128" t="s">
        <v>66</v>
      </c>
      <c r="G171" s="226" t="s">
        <v>32</v>
      </c>
      <c r="H171" s="227">
        <v>33</v>
      </c>
      <c r="I171" s="228">
        <f>33+18</f>
        <v>51</v>
      </c>
      <c r="J171" s="246"/>
      <c r="K171" s="126">
        <f aca="true" t="shared" si="3" ref="K171:K179">I171+J171</f>
        <v>51</v>
      </c>
    </row>
    <row r="172" spans="1:11" s="24" customFormat="1" ht="12.75" customHeight="1">
      <c r="A172" s="549"/>
      <c r="B172" s="223"/>
      <c r="C172" s="224"/>
      <c r="D172" s="119">
        <v>2219</v>
      </c>
      <c r="E172" s="225">
        <v>5169</v>
      </c>
      <c r="F172" s="128" t="s">
        <v>67</v>
      </c>
      <c r="G172" s="226" t="s">
        <v>32</v>
      </c>
      <c r="H172" s="229">
        <v>16</v>
      </c>
      <c r="I172" s="230">
        <f>16+9</f>
        <v>25</v>
      </c>
      <c r="J172" s="140"/>
      <c r="K172" s="126">
        <f t="shared" si="3"/>
        <v>25</v>
      </c>
    </row>
    <row r="173" spans="1:11" s="221" customFormat="1" ht="12.75" customHeight="1">
      <c r="A173" s="549"/>
      <c r="B173" s="223"/>
      <c r="C173" s="224"/>
      <c r="D173" s="119">
        <v>2219</v>
      </c>
      <c r="E173" s="225">
        <v>5169</v>
      </c>
      <c r="F173" s="109" t="s">
        <v>114</v>
      </c>
      <c r="G173" s="226" t="s">
        <v>32</v>
      </c>
      <c r="H173" s="229">
        <v>276</v>
      </c>
      <c r="I173" s="230">
        <f>276+153</f>
        <v>429</v>
      </c>
      <c r="J173" s="140"/>
      <c r="K173" s="126">
        <f t="shared" si="3"/>
        <v>429</v>
      </c>
    </row>
    <row r="174" spans="1:11" s="221" customFormat="1" ht="12.75" customHeight="1">
      <c r="A174" s="549"/>
      <c r="B174" s="223"/>
      <c r="C174" s="224"/>
      <c r="D174" s="119">
        <v>2219</v>
      </c>
      <c r="E174" s="231">
        <v>5173</v>
      </c>
      <c r="F174" s="109" t="s">
        <v>66</v>
      </c>
      <c r="G174" s="226" t="s">
        <v>68</v>
      </c>
      <c r="H174" s="150">
        <v>0</v>
      </c>
      <c r="I174" s="230">
        <v>2</v>
      </c>
      <c r="J174" s="140"/>
      <c r="K174" s="126">
        <f t="shared" si="3"/>
        <v>2</v>
      </c>
    </row>
    <row r="175" spans="1:11" s="221" customFormat="1" ht="12.75" customHeight="1">
      <c r="A175" s="549"/>
      <c r="B175" s="223"/>
      <c r="C175" s="224"/>
      <c r="D175" s="119">
        <v>2219</v>
      </c>
      <c r="E175" s="231">
        <v>5173</v>
      </c>
      <c r="F175" s="109" t="s">
        <v>67</v>
      </c>
      <c r="G175" s="226" t="s">
        <v>68</v>
      </c>
      <c r="H175" s="138">
        <v>0</v>
      </c>
      <c r="I175" s="230">
        <v>1</v>
      </c>
      <c r="J175" s="140"/>
      <c r="K175" s="126">
        <f t="shared" si="3"/>
        <v>1</v>
      </c>
    </row>
    <row r="176" spans="1:11" s="221" customFormat="1" ht="12.75" customHeight="1">
      <c r="A176" s="549"/>
      <c r="B176" s="223"/>
      <c r="C176" s="224"/>
      <c r="D176" s="119">
        <v>2219</v>
      </c>
      <c r="E176" s="231">
        <v>5173</v>
      </c>
      <c r="F176" s="109" t="s">
        <v>114</v>
      </c>
      <c r="G176" s="232" t="s">
        <v>68</v>
      </c>
      <c r="H176" s="138">
        <v>0</v>
      </c>
      <c r="I176" s="230">
        <v>17</v>
      </c>
      <c r="J176" s="140"/>
      <c r="K176" s="126">
        <f t="shared" si="3"/>
        <v>17</v>
      </c>
    </row>
    <row r="177" spans="1:11" s="221" customFormat="1" ht="12.75" customHeight="1">
      <c r="A177" s="549"/>
      <c r="B177" s="223"/>
      <c r="C177" s="224"/>
      <c r="D177" s="119">
        <v>2219</v>
      </c>
      <c r="E177" s="231">
        <v>5175</v>
      </c>
      <c r="F177" s="109" t="s">
        <v>66</v>
      </c>
      <c r="G177" s="232" t="s">
        <v>33</v>
      </c>
      <c r="H177" s="150">
        <v>2</v>
      </c>
      <c r="I177" s="111">
        <v>2</v>
      </c>
      <c r="J177" s="140"/>
      <c r="K177" s="126">
        <f t="shared" si="3"/>
        <v>2</v>
      </c>
    </row>
    <row r="178" spans="1:11" ht="12.75" customHeight="1">
      <c r="A178" s="549"/>
      <c r="B178" s="223"/>
      <c r="C178" s="224"/>
      <c r="D178" s="119">
        <v>2219</v>
      </c>
      <c r="E178" s="225">
        <v>5175</v>
      </c>
      <c r="F178" s="128" t="s">
        <v>67</v>
      </c>
      <c r="G178" s="232" t="s">
        <v>33</v>
      </c>
      <c r="H178" s="138">
        <v>1</v>
      </c>
      <c r="I178" s="123">
        <v>1</v>
      </c>
      <c r="J178" s="140"/>
      <c r="K178" s="126">
        <f t="shared" si="3"/>
        <v>1</v>
      </c>
    </row>
    <row r="179" spans="1:11" s="221" customFormat="1" ht="12.75" customHeight="1" thickBot="1">
      <c r="A179" s="549"/>
      <c r="B179" s="233"/>
      <c r="C179" s="234"/>
      <c r="D179" s="131">
        <v>2219</v>
      </c>
      <c r="E179" s="235">
        <v>5175</v>
      </c>
      <c r="F179" s="133" t="s">
        <v>114</v>
      </c>
      <c r="G179" s="211" t="s">
        <v>33</v>
      </c>
      <c r="H179" s="135">
        <v>17</v>
      </c>
      <c r="I179" s="134">
        <v>17</v>
      </c>
      <c r="J179" s="170"/>
      <c r="K179" s="171">
        <f t="shared" si="3"/>
        <v>17</v>
      </c>
    </row>
    <row r="180" spans="1:11" s="192" customFormat="1" ht="12" customHeight="1">
      <c r="A180" s="549"/>
      <c r="B180" s="190" t="s">
        <v>4</v>
      </c>
      <c r="C180" s="99" t="s">
        <v>245</v>
      </c>
      <c r="D180" s="114"/>
      <c r="E180" s="115" t="s">
        <v>2</v>
      </c>
      <c r="F180" s="116"/>
      <c r="G180" s="191" t="s">
        <v>246</v>
      </c>
      <c r="H180" s="178">
        <f>SUM(H181:H181)</f>
        <v>0</v>
      </c>
      <c r="I180" s="178">
        <f>SUM(I181:I181)</f>
        <v>0</v>
      </c>
      <c r="J180" s="178">
        <f>SUM(J181:J181)</f>
        <v>0</v>
      </c>
      <c r="K180" s="178">
        <f>SUM(K181:K181)</f>
        <v>0</v>
      </c>
    </row>
    <row r="181" spans="1:11" s="192" customFormat="1" ht="12" customHeight="1" thickBot="1">
      <c r="A181" s="549"/>
      <c r="B181" s="207"/>
      <c r="C181" s="167"/>
      <c r="D181" s="131">
        <v>2212</v>
      </c>
      <c r="E181" s="132">
        <v>5901</v>
      </c>
      <c r="F181" s="133" t="s">
        <v>46</v>
      </c>
      <c r="G181" s="206" t="s">
        <v>176</v>
      </c>
      <c r="H181" s="134">
        <v>0</v>
      </c>
      <c r="I181" s="134">
        <v>0</v>
      </c>
      <c r="J181" s="134"/>
      <c r="K181" s="236">
        <f>I181+J181</f>
        <v>0</v>
      </c>
    </row>
    <row r="182" spans="1:11" ht="12.75">
      <c r="A182" s="549"/>
      <c r="B182" s="190" t="s">
        <v>4</v>
      </c>
      <c r="C182" s="99" t="s">
        <v>286</v>
      </c>
      <c r="D182" s="114"/>
      <c r="E182" s="115" t="s">
        <v>2</v>
      </c>
      <c r="F182" s="116"/>
      <c r="G182" s="191" t="s">
        <v>247</v>
      </c>
      <c r="H182" s="104">
        <f>SUM(H183:H185)</f>
        <v>0</v>
      </c>
      <c r="I182" s="104">
        <f>SUM(I183:I185)</f>
        <v>3000</v>
      </c>
      <c r="J182" s="104">
        <f>SUM(J183:J185)</f>
        <v>1660.92</v>
      </c>
      <c r="K182" s="104">
        <f>SUM(K183:K185)</f>
        <v>4660.92</v>
      </c>
    </row>
    <row r="183" spans="1:11" ht="12.75">
      <c r="A183" s="549"/>
      <c r="B183" s="237"/>
      <c r="C183" s="224"/>
      <c r="D183" s="158">
        <v>2212</v>
      </c>
      <c r="E183" s="108">
        <v>6351</v>
      </c>
      <c r="F183" s="109" t="s">
        <v>287</v>
      </c>
      <c r="G183" s="238" t="s">
        <v>35</v>
      </c>
      <c r="H183" s="150">
        <v>0</v>
      </c>
      <c r="I183" s="140">
        <v>300</v>
      </c>
      <c r="J183" s="397">
        <f>1660.92*0.1</f>
        <v>166.092</v>
      </c>
      <c r="K183" s="126">
        <f>I183+J183</f>
        <v>466.092</v>
      </c>
    </row>
    <row r="184" spans="1:11" ht="12.75">
      <c r="A184" s="549"/>
      <c r="B184" s="237"/>
      <c r="C184" s="224"/>
      <c r="D184" s="158">
        <v>2212</v>
      </c>
      <c r="E184" s="120">
        <v>6351</v>
      </c>
      <c r="F184" s="109" t="s">
        <v>287</v>
      </c>
      <c r="G184" s="239" t="s">
        <v>35</v>
      </c>
      <c r="H184" s="150">
        <v>0</v>
      </c>
      <c r="I184" s="140">
        <v>150</v>
      </c>
      <c r="J184" s="397">
        <f>1660.92*0.05</f>
        <v>83.046</v>
      </c>
      <c r="K184" s="126">
        <f>I184+J184</f>
        <v>233.046</v>
      </c>
    </row>
    <row r="185" spans="1:11" ht="13.5" thickBot="1">
      <c r="A185" s="550"/>
      <c r="B185" s="184"/>
      <c r="C185" s="240"/>
      <c r="D185" s="241">
        <v>2212</v>
      </c>
      <c r="E185" s="132">
        <v>6351</v>
      </c>
      <c r="F185" s="241">
        <v>110500000</v>
      </c>
      <c r="G185" s="61" t="s">
        <v>35</v>
      </c>
      <c r="H185" s="135">
        <v>0</v>
      </c>
      <c r="I185" s="134">
        <v>2550</v>
      </c>
      <c r="J185" s="398">
        <f>1660.92*0.85</f>
        <v>1411.782</v>
      </c>
      <c r="K185" s="171">
        <f>I185+J185</f>
        <v>3961.782</v>
      </c>
    </row>
  </sheetData>
  <sheetProtection/>
  <mergeCells count="13">
    <mergeCell ref="A7:A185"/>
    <mergeCell ref="A1:K1"/>
    <mergeCell ref="A3:K3"/>
    <mergeCell ref="A5:A6"/>
    <mergeCell ref="B5:B6"/>
    <mergeCell ref="C5:C6"/>
    <mergeCell ref="D5:D6"/>
    <mergeCell ref="E5:E6"/>
    <mergeCell ref="J5:K5"/>
    <mergeCell ref="I5:I6"/>
    <mergeCell ref="F5:F6"/>
    <mergeCell ref="G5:G6"/>
    <mergeCell ref="H5:H6"/>
  </mergeCells>
  <printOptions horizontalCentered="1"/>
  <pageMargins left="0.1968503937007874" right="0.1968503937007874" top="0.3937007874015748" bottom="0.3937007874015748" header="0" footer="0"/>
  <pageSetup fitToHeight="2" horizontalDpi="600" verticalDpi="600" orientation="portrait" paperSize="9" scale="85" r:id="rId1"/>
  <headerFooter alignWithMargins="0">
    <oddHeader>&amp;R&amp;F</oddHeader>
    <oddFooter>&amp;C&amp;A</oddFooter>
  </headerFooter>
  <rowBreaks count="2" manualBreakCount="2">
    <brk id="64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2014-09-03T06:52:32Z</cp:lastPrinted>
  <dcterms:created xsi:type="dcterms:W3CDTF">2006-09-25T08:49:57Z</dcterms:created>
  <dcterms:modified xsi:type="dcterms:W3CDTF">2014-09-03T06:54:15Z</dcterms:modified>
  <cp:category/>
  <cp:version/>
  <cp:contentType/>
  <cp:contentStatus/>
</cp:coreProperties>
</file>