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035" windowHeight="8265" activeTab="0"/>
  </bookViews>
  <sheets>
    <sheet name="celková tab." sheetId="1" r:id="rId1"/>
    <sheet name="List2" sheetId="2" state="hidden" r:id="rId2"/>
    <sheet name="okruhy bez nad 3 mil." sheetId="3" state="hidden" r:id="rId3"/>
    <sheet name="okruhy vč. nad 3 mil." sheetId="4" state="hidden" r:id="rId4"/>
    <sheet name="okruhy vč. nad 3 mil. (2)" sheetId="5" state="hidden" r:id="rId5"/>
  </sheets>
  <definedNames>
    <definedName name="_xlnm._FilterDatabase" localSheetId="1" hidden="1">'List2'!$A$4:$J$98</definedName>
  </definedNames>
  <calcPr fullCalcOnLoad="1"/>
</workbook>
</file>

<file path=xl/comments1.xml><?xml version="1.0" encoding="utf-8"?>
<comments xmlns="http://schemas.openxmlformats.org/spreadsheetml/2006/main">
  <authors>
    <author>Tomáš Čáp</author>
  </authors>
  <commentList>
    <comment ref="E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ČL, LB, JN, SM
</t>
        </r>
      </text>
    </comment>
  </commentList>
</comments>
</file>

<file path=xl/comments2.xml><?xml version="1.0" encoding="utf-8"?>
<comments xmlns="http://schemas.openxmlformats.org/spreadsheetml/2006/main">
  <authors>
    <author>Tomáš Čáp</author>
  </authors>
  <commentList>
    <comment ref="J63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propustek + zeď</t>
        </r>
      </text>
    </comment>
  </commentList>
</comments>
</file>

<file path=xl/comments3.xml><?xml version="1.0" encoding="utf-8"?>
<comments xmlns="http://schemas.openxmlformats.org/spreadsheetml/2006/main">
  <authors>
    <author>Tomáš Čáp</author>
  </authors>
  <commentList>
    <comment ref="F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ČL, LB, JN, SM
</t>
        </r>
      </text>
    </comment>
    <comment ref="M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Hypertextový odkaz</t>
        </r>
      </text>
    </comment>
  </commentList>
</comments>
</file>

<file path=xl/comments4.xml><?xml version="1.0" encoding="utf-8"?>
<comments xmlns="http://schemas.openxmlformats.org/spreadsheetml/2006/main">
  <authors>
    <author>Tomáš Čáp</author>
  </authors>
  <commentList>
    <comment ref="F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ČL, LB, JN, SM
</t>
        </r>
      </text>
    </comment>
    <comment ref="M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Hypertextový odkaz</t>
        </r>
      </text>
    </comment>
  </commentList>
</comments>
</file>

<file path=xl/comments5.xml><?xml version="1.0" encoding="utf-8"?>
<comments xmlns="http://schemas.openxmlformats.org/spreadsheetml/2006/main">
  <authors>
    <author>Tomáš Čáp</author>
  </authors>
  <commentList>
    <comment ref="F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ČL, LB, JN, SM
</t>
        </r>
      </text>
    </comment>
    <comment ref="M4" authorId="0">
      <text>
        <r>
          <rPr>
            <b/>
            <sz val="9"/>
            <rFont val="Tahoma"/>
            <family val="2"/>
          </rPr>
          <t>Tomáš Čáp:</t>
        </r>
        <r>
          <rPr>
            <sz val="9"/>
            <rFont val="Tahoma"/>
            <family val="2"/>
          </rPr>
          <t xml:space="preserve">
Hypertextový odkaz</t>
        </r>
      </text>
    </comment>
  </commentList>
</comments>
</file>

<file path=xl/sharedStrings.xml><?xml version="1.0" encoding="utf-8"?>
<sst xmlns="http://schemas.openxmlformats.org/spreadsheetml/2006/main" count="3139" uniqueCount="422">
  <si>
    <t>Aktualizace:</t>
  </si>
  <si>
    <t>Pořadí</t>
  </si>
  <si>
    <t>okres</t>
  </si>
  <si>
    <t>stručný popis závad</t>
  </si>
  <si>
    <t>ev. č. mostu nebo silnice</t>
  </si>
  <si>
    <t>mostní provizorium (ANO/NE)</t>
  </si>
  <si>
    <t>Místo</t>
  </si>
  <si>
    <t>třída                 (II. / III.)</t>
  </si>
  <si>
    <t>Odhadovaná cena včetně DPH</t>
  </si>
  <si>
    <t>FOTO</t>
  </si>
  <si>
    <t>M</t>
  </si>
  <si>
    <t>S</t>
  </si>
  <si>
    <t>P</t>
  </si>
  <si>
    <t>Most (M)/Silnice (S)/                         Propust (P)/Zeď (Z)</t>
  </si>
  <si>
    <t>Z</t>
  </si>
  <si>
    <t>CL</t>
  </si>
  <si>
    <t>III</t>
  </si>
  <si>
    <t>NE</t>
  </si>
  <si>
    <t>LB</t>
  </si>
  <si>
    <t>lokalizace</t>
  </si>
  <si>
    <t>staničení</t>
  </si>
  <si>
    <t>0313A045  -0313A041</t>
  </si>
  <si>
    <t>cca 1,500</t>
  </si>
  <si>
    <t xml:space="preserve">Volfartice </t>
  </si>
  <si>
    <t xml:space="preserve">Žibřidice </t>
  </si>
  <si>
    <t>Roprachtice</t>
  </si>
  <si>
    <t>Zálesní lhota</t>
  </si>
  <si>
    <t>Roztoky u jilemnice</t>
  </si>
  <si>
    <t>Nedaříž (Horka u st,Paky)</t>
  </si>
  <si>
    <t>Vítkovice Mísečky</t>
  </si>
  <si>
    <t>Levínská Olešnice</t>
  </si>
  <si>
    <t>SM</t>
  </si>
  <si>
    <t>opěrná zeď pod římsou se svodidly</t>
  </si>
  <si>
    <t>utržená krajnice u vodoteče</t>
  </si>
  <si>
    <t>poškození propustu</t>
  </si>
  <si>
    <t>poškození  propustu</t>
  </si>
  <si>
    <t>sesuv zeminy do silnice</t>
  </si>
  <si>
    <t>II</t>
  </si>
  <si>
    <t xml:space="preserve">utržené křídlo mostu + podemleté opěry  </t>
  </si>
  <si>
    <t>Velký Grunov</t>
  </si>
  <si>
    <t>Cl</t>
  </si>
  <si>
    <t>Skalice u ČL</t>
  </si>
  <si>
    <t>Dětřichov-Kunratice</t>
  </si>
  <si>
    <t>Předlánce-Pertoltice</t>
  </si>
  <si>
    <t>Utržené výtokové čelo propustku</t>
  </si>
  <si>
    <t>Rasp - Oldřichov v H.</t>
  </si>
  <si>
    <t>Bělá u Turnova</t>
  </si>
  <si>
    <t>sesutá nábřežní zeď u vodoteče</t>
  </si>
  <si>
    <t>Bozkov</t>
  </si>
  <si>
    <t>Chotyně</t>
  </si>
  <si>
    <t>Nová Ves</t>
  </si>
  <si>
    <t>LBC - Harcov, Rudolfov</t>
  </si>
  <si>
    <t>Hejnice</t>
  </si>
  <si>
    <t>Dolní Řasnice</t>
  </si>
  <si>
    <t>0332A031 -0332A01103</t>
  </si>
  <si>
    <t>FOTO\Liberecko,Frýdlantsko\zátrž Žibřidice</t>
  </si>
  <si>
    <t>FOTO\Liberecko,Frýdlantsko\zátrž Chotyně</t>
  </si>
  <si>
    <t>FOTO\Liberecko,Frýdlantsko\Nová Ves u Chrastavy</t>
  </si>
  <si>
    <t>JN</t>
  </si>
  <si>
    <t>Jílové - Klepanda</t>
  </si>
  <si>
    <t>splavená nezpevněná krajnice, eroze tělesa komunikace poškozená silnice</t>
  </si>
  <si>
    <t>N 50°44.28', E 14°31.26'</t>
  </si>
  <si>
    <t>podemletá nábřežní zeď, vypadlé kusy zdiva do vodoteče</t>
  </si>
  <si>
    <t>N 50°42.48', E 14°42.60'</t>
  </si>
  <si>
    <t>podemletá nábřežní zeď, vypadlé kusy zdiva a vozovky do vodoteče</t>
  </si>
  <si>
    <t>N 50°43.77', E 14°27.12'</t>
  </si>
  <si>
    <t>poškození propustu a vozovky</t>
  </si>
  <si>
    <t>N 50°43.80', E 14°27.10'</t>
  </si>
  <si>
    <t>utržená krajnice, podemletá a sesutá nábřežní zeď</t>
  </si>
  <si>
    <t>Horní Libchava</t>
  </si>
  <si>
    <t>N 50°42.89', E 14°29.38'</t>
  </si>
  <si>
    <t>N 50°41.77', E 14°42.87'</t>
  </si>
  <si>
    <t>Prysk</t>
  </si>
  <si>
    <t>N 50°47.33', E 14°29.41'</t>
  </si>
  <si>
    <t>utržená krajnice, podemletá nábřežní zeď u propustku</t>
  </si>
  <si>
    <t>Lindava</t>
  </si>
  <si>
    <t>N 50°44.85', E 14°39.32'</t>
  </si>
  <si>
    <t>Cvikov</t>
  </si>
  <si>
    <t>N 50°46.76', E 14°37.99'</t>
  </si>
  <si>
    <t>Kunratice</t>
  </si>
  <si>
    <t>N 50°46.50', E 14°40.42'</t>
  </si>
  <si>
    <t>Polevsko</t>
  </si>
  <si>
    <t>N 50°47.11', E 14°31.67'</t>
  </si>
  <si>
    <t>FOTO\Českolipsko\2628 Skalice</t>
  </si>
  <si>
    <t>FOTO\Českolipsko\26834 Velký Grunov</t>
  </si>
  <si>
    <t>FOTO\Českolipsko\2627 Volfartice (propustek)</t>
  </si>
  <si>
    <t>FOTO\Českolipsko\2627 Volfartice (nábřežní zeď)</t>
  </si>
  <si>
    <t>FOTO\Českolipsko\2627 Horní Libchava</t>
  </si>
  <si>
    <t>FOTO\Českolipsko\2708 Velký Grunov</t>
  </si>
  <si>
    <t>FOTO\Českolipsko\26314 Prysk</t>
  </si>
  <si>
    <t>FOTO\Českolipsko\26836 Lindava</t>
  </si>
  <si>
    <t>FOTO\Českolipsko\26839 Kunratice u Cvikova</t>
  </si>
  <si>
    <t>FOTO\Českolipsko\26318 Polevsko</t>
  </si>
  <si>
    <t>FOTO\Českolipsko\26841 Cvikov</t>
  </si>
  <si>
    <t>Paseky nad Jizerou</t>
  </si>
  <si>
    <t>Vítkovice křiž s II/286</t>
  </si>
  <si>
    <t>Odpadlé obložení části opěry OP2 v délce cca. 6m. 294-001</t>
  </si>
  <si>
    <t>Odplavené zpevnění paty opěry OP2 29056-2</t>
  </si>
  <si>
    <t>FOTO\Semilsko\Most 29056-2</t>
  </si>
  <si>
    <t>FOTO\Semilsko\Most 294-001</t>
  </si>
  <si>
    <t>N 50°50.37173', E 14°51.58762'</t>
  </si>
  <si>
    <t>N 50°53.90178', E 15°1.63470'</t>
  </si>
  <si>
    <t>Poškozený příkop, vyplavená krajnice v úseku cca 50m</t>
  </si>
  <si>
    <t>FOTO\Liberecko,Frýdlantsko\Dětřichov-Kunratice</t>
  </si>
  <si>
    <t>N 50°58.64928', E 15°4.09392'</t>
  </si>
  <si>
    <t>podemletá opěrná zeď</t>
  </si>
  <si>
    <t>FOTO\Liberecko,Frýdlantsko\Předlánce-Pertoltice\033.JPG</t>
  </si>
  <si>
    <t>FOTO\Liberecko,Frýdlantsko\Předlánce-Pertoltice</t>
  </si>
  <si>
    <t>N 50°58.51560', E 15°3.32420'</t>
  </si>
  <si>
    <t>N 50°58.47762', E 15°3.18210'</t>
  </si>
  <si>
    <t>Machnín-Svárov</t>
  </si>
  <si>
    <t>N 50°47.48295', E 15°0.08427'</t>
  </si>
  <si>
    <t>FOTO\Liberecko,Frýdlantsko\zátrž Machnín-Svárov</t>
  </si>
  <si>
    <t>Krásná Studánka</t>
  </si>
  <si>
    <t>stržená krajnice, odplavená betonová roura propustu</t>
  </si>
  <si>
    <t>FOTO\Liberecko,Frýdlantsko\propustek Krásná Studánka</t>
  </si>
  <si>
    <t>1 až 9</t>
  </si>
  <si>
    <t>poškozené (splavené) nezpevněné krajnice, degradace zádrž. Systému</t>
  </si>
  <si>
    <t>FOTO\Liberecko,Frýdlantsko\zátrže Oldřichov-Raspenava</t>
  </si>
  <si>
    <t>N 50°50.70542', E 15°4.45862'</t>
  </si>
  <si>
    <t>poškozený propust -podemletá čela</t>
  </si>
  <si>
    <t>N 50°48.17062', E 15°2.01818'</t>
  </si>
  <si>
    <t>N 50°46.53737', E 15°5.72178'</t>
  </si>
  <si>
    <t>splavená nezpevněná krajnice, eroze tělesa komunikace poškozená silnice - vněkolika úsecích v celé délce silnice</t>
  </si>
  <si>
    <t>Frýdlant</t>
  </si>
  <si>
    <t>Poškozená opěrná zeď povodní 2010, stav zhoršen povodní 2013</t>
  </si>
  <si>
    <t>1,5-1,8,3,6</t>
  </si>
  <si>
    <t>Poškozený příkop, nezpevněná krajnice</t>
  </si>
  <si>
    <t>Fr-Rasp</t>
  </si>
  <si>
    <t>Raspenava</t>
  </si>
  <si>
    <t>Bílý Potok</t>
  </si>
  <si>
    <t>Hor.Vítkov</t>
  </si>
  <si>
    <t>Chrastava</t>
  </si>
  <si>
    <t>8,0-8,3</t>
  </si>
  <si>
    <t>22,7-22,8</t>
  </si>
  <si>
    <t>23,1-23,4</t>
  </si>
  <si>
    <t>23,4-23,5</t>
  </si>
  <si>
    <t>24,0-24,2</t>
  </si>
  <si>
    <t>24,8-24,9</t>
  </si>
  <si>
    <t>25,4-25,6</t>
  </si>
  <si>
    <t>26,5-26,7</t>
  </si>
  <si>
    <t>0,5-1,0</t>
  </si>
  <si>
    <t>Poškozená nezp. Krajnice a příkop v dl. 200m</t>
  </si>
  <si>
    <t>Poškozené těleso komunikace, nezpevněný příkop dl. 200m</t>
  </si>
  <si>
    <t>Poškozený propust</t>
  </si>
  <si>
    <t>Poškozený trubní propust povodní 2010, stav zhoršen povodní 2013</t>
  </si>
  <si>
    <t>Sesuv silničního tělesa povodní 2010, stav zhoršen povodní 2013</t>
  </si>
  <si>
    <t>Poškozené těleso komunikace po povodni 2010, stav zhoršen pvodní 2013</t>
  </si>
  <si>
    <t>Poškozené těleso komunikace, nezpevněný příkop dl. 250m</t>
  </si>
  <si>
    <t>Stráž pod Ralskem</t>
  </si>
  <si>
    <t>Rousínov</t>
  </si>
  <si>
    <t>0331A026  -0331B003</t>
  </si>
  <si>
    <t>utržená krajnice vč. části zemního tělesa</t>
  </si>
  <si>
    <t>N 50°48.26', E 14°35.96'</t>
  </si>
  <si>
    <t>poškozený propustek</t>
  </si>
  <si>
    <t>poškozené (sesuté) čelo propustu</t>
  </si>
  <si>
    <t>N 50°47.07120', E 15°6.61063'</t>
  </si>
  <si>
    <t>N 50°46.53780', E 15°5.76750'</t>
  </si>
  <si>
    <t>poškozené (sesuté) čelo propustu a přilehlé krajnice</t>
  </si>
  <si>
    <t>FOTO\Liberecko,Frýdlantsko\Liberec-Rudolfov</t>
  </si>
  <si>
    <t>Liberec Kateřinky</t>
  </si>
  <si>
    <t>splavená nezpevněná krajnice, eroze tělesa komunikace poškozená silnice v několika úsecích</t>
  </si>
  <si>
    <t xml:space="preserve">spadlá opěrná zeď </t>
  </si>
  <si>
    <t>N 50°47.80960', E 15°5.40102'</t>
  </si>
  <si>
    <t>Dětřichov</t>
  </si>
  <si>
    <t>FOTO\Liberecko,Frýdlantsko\Dětřichov</t>
  </si>
  <si>
    <t>FOTO\Liberecko,Frýdlantsko\Liberec Kateřinky</t>
  </si>
  <si>
    <t>Minkovice</t>
  </si>
  <si>
    <t>poškozený propust</t>
  </si>
  <si>
    <t>FOTO\Liberecko,Frýdlantsko\Minkovice -propust</t>
  </si>
  <si>
    <t>N 50°58.08408', E 15°1.93020'</t>
  </si>
  <si>
    <t>Předlánce</t>
  </si>
  <si>
    <t>N 50°57.31518', E 15°1.70297'</t>
  </si>
  <si>
    <t>N 51°0.46170', E 15°2.15837'</t>
  </si>
  <si>
    <t>Černousy</t>
  </si>
  <si>
    <t>poškozený propust, splavené krajnice a příkopy</t>
  </si>
  <si>
    <t>FOTO\Liberecko,Frýdlantsko\Předlánce propust</t>
  </si>
  <si>
    <t>FOTO\Liberecko,Frýdlantsko\Černousy - propust a zátrže</t>
  </si>
  <si>
    <t>Bulovka</t>
  </si>
  <si>
    <t>N 50°58.48842', E 15°7.63302'</t>
  </si>
  <si>
    <t>poškozené opěrné zdi - 3x</t>
  </si>
  <si>
    <t>FOTO\Liberecko,Frýdlantsko\Bulovka</t>
  </si>
  <si>
    <t>Srbská</t>
  </si>
  <si>
    <t>FOTO\Liberecko,Frýdlantsko\Srbská-opěrná zeď</t>
  </si>
  <si>
    <t>N 50°59.18832', E 15°13.55280'</t>
  </si>
  <si>
    <t>Horní Řasnice</t>
  </si>
  <si>
    <t>poškozená opěrná zeď</t>
  </si>
  <si>
    <t>FOTO\Liberecko,Frýdlantsko\Horní Řasnice-zeď</t>
  </si>
  <si>
    <t>P,S</t>
  </si>
  <si>
    <t>S,P</t>
  </si>
  <si>
    <t>N 50°57.83532', E 15°11.92662'</t>
  </si>
  <si>
    <t>N 50°56.62002', E 15°9.34458'</t>
  </si>
  <si>
    <t>N 50°55.27050', E 15°15.53448'</t>
  </si>
  <si>
    <t>splavená nezpevněná krajnice, eroze zem. tělesa v několika úsecích</t>
  </si>
  <si>
    <t>Nové Město p/S</t>
  </si>
  <si>
    <t>FOTO\Liberecko,Frýdlantsko\Dolní Řasnice-zeď</t>
  </si>
  <si>
    <t>Smědava</t>
  </si>
  <si>
    <t>N 50°50.80542', E 15°16.12200'</t>
  </si>
  <si>
    <t>podemletý gabion</t>
  </si>
  <si>
    <t>FOTO\Liberecko,Frýdlantsko\Smědava</t>
  </si>
  <si>
    <t>FOTO\Liberecko,Frýdlantsko\Smědava gabion</t>
  </si>
  <si>
    <t>Zaječí Důl</t>
  </si>
  <si>
    <t>N 50°49.42800', E 15°4.50000'</t>
  </si>
  <si>
    <t>poškozená čela 2 propustů</t>
  </si>
  <si>
    <t>FOTO\Liberecko,Frýdlantsko\Zaječí Důl-propusty</t>
  </si>
  <si>
    <t>povodeň 2010</t>
  </si>
  <si>
    <t>2713-5</t>
  </si>
  <si>
    <t>0313A025 - 0313A076</t>
  </si>
  <si>
    <t>27241-1</t>
  </si>
  <si>
    <t>Křižany</t>
  </si>
  <si>
    <t>0313A030 - 0313A044</t>
  </si>
  <si>
    <t>podemletí spodní stavby a navazující opěrné zdi, poškození dna a zemního tělesa</t>
  </si>
  <si>
    <t>290-014</t>
  </si>
  <si>
    <t>0314A045 - 0314B001</t>
  </si>
  <si>
    <t>poškozené opevnění spodní stavby a dna, narušená statika klenby - havarijní stav</t>
  </si>
  <si>
    <t xml:space="preserve">poškození propustu valící se vodou </t>
  </si>
  <si>
    <t>spadlá opěrná zeď</t>
  </si>
  <si>
    <t>poškozené příkopy a nezpevněné krajnice v úseku od Bílého Potoka na Smědavu</t>
  </si>
  <si>
    <t>poškození propustu - vymletý a propadlý jeden jízdní pruh - uzavřena silnice</t>
  </si>
  <si>
    <t>Kryštofovo Údolí</t>
  </si>
  <si>
    <t xml:space="preserve">výrazné podemletí opěrné zdi  </t>
  </si>
  <si>
    <t>FOTO\Českolipsko\278 Stráž</t>
  </si>
  <si>
    <t>FOTO\Českolipsko\26842 Rousínov</t>
  </si>
  <si>
    <t>50°37'47.955"N, 15°21'1.519"E</t>
  </si>
  <si>
    <t>50°38'28.827"N, 15°27'4.426"E</t>
  </si>
  <si>
    <t>50°42'6.191"N, 15°31'45.822"E</t>
  </si>
  <si>
    <t>50°33'31.295"N, 15°35'19.704"E</t>
  </si>
  <si>
    <t>50°31'47.279"N, 15°32'52.156"E</t>
  </si>
  <si>
    <t>50°31'42.885"N, 15°33'33.723"E</t>
  </si>
  <si>
    <t>50°34'45.907"N, 15°30'47.074"E</t>
  </si>
  <si>
    <t>Machnín - Kryštofovo Ú</t>
  </si>
  <si>
    <t>Podmáčené svahy mezi Machnínem a Kryštofovo Údolí. Na 2 místech vlivem dešťů sesuv svahu.</t>
  </si>
  <si>
    <t>FOTO\Semilsko\Roztoky u Jil</t>
  </si>
  <si>
    <t>Dolní Štěpanice</t>
  </si>
  <si>
    <t>50°38'2.972"N, 15°31'6.310"E</t>
  </si>
  <si>
    <t>FOTO\Semilsko\14_Dolní Štěpanice</t>
  </si>
  <si>
    <t>FOTO\Semilsko\12_Bozkov propust</t>
  </si>
  <si>
    <t>FOTO\Semilsko\13_Roprachtice sesuv</t>
  </si>
  <si>
    <t>FOTO\Semilsko\15_Vítkovice Mísečky</t>
  </si>
  <si>
    <t>FOTO\Semilsko\16_Zálesní lhota Most</t>
  </si>
  <si>
    <t>FOTO\Semilsko\18_Nedaříž propust</t>
  </si>
  <si>
    <t>FOTO\Semilsko\19_Levínská sesuv</t>
  </si>
  <si>
    <t>FOTO\Semilsko\20_Bělá zeď</t>
  </si>
  <si>
    <t>N 50°46.320', E 14°55.925'</t>
  </si>
  <si>
    <t>Zdislava</t>
  </si>
  <si>
    <t>N 50°45.575', E 14°52.407'</t>
  </si>
  <si>
    <t>výrazné podemletí opěrné zdi, části spadlé (celová délka zdi 510m)</t>
  </si>
  <si>
    <t xml:space="preserve">Kněžičky </t>
  </si>
  <si>
    <t>N 50°39.730', E 14°58.481'</t>
  </si>
  <si>
    <t>výrazné podemletí opěrné zdi, části spadlé</t>
  </si>
  <si>
    <t>N 50°39.675', E 14°58.650'</t>
  </si>
  <si>
    <t xml:space="preserve">Ještěd </t>
  </si>
  <si>
    <t>N 50°44.277', E 14°57.762'</t>
  </si>
  <si>
    <t>splavená nezpevněná krajnice, eroze tělesa komunikace poškozená silnice - 2 úseky</t>
  </si>
  <si>
    <t>N 50°44.391', E 14°58.105'</t>
  </si>
  <si>
    <t>N 50°43.759', E 14°57.602'</t>
  </si>
  <si>
    <t>poškozené čelo propustu</t>
  </si>
  <si>
    <t>N 50°45.021', E 14°55.095'</t>
  </si>
  <si>
    <t>splavená nezpevněná krajnice, eroze tělesa komunikace, poškozená silnice</t>
  </si>
  <si>
    <t>Machnín</t>
  </si>
  <si>
    <t>N 50°47.479', E 15°0.077'</t>
  </si>
  <si>
    <t>stržený svah pod silnicí, nutná opěrná zeď</t>
  </si>
  <si>
    <t>Bílý Kostel</t>
  </si>
  <si>
    <t>N 50°49.337', E 14°55.110'</t>
  </si>
  <si>
    <t>N 50°49.301', E 14°53.982'</t>
  </si>
  <si>
    <t>stržený svah pod silnicí u mostu, utržené čelo propustu, nutná opěrná zeď</t>
  </si>
  <si>
    <t>N 50°50.117', E 14°51.924'</t>
  </si>
  <si>
    <t>podemleté zemní těleso / 5x /, stržená opěrná zeď utržené čelo propustu 2x</t>
  </si>
  <si>
    <t>FOTO\JN</t>
  </si>
  <si>
    <t>25,0-26,6</t>
  </si>
  <si>
    <t>15,0-21,4</t>
  </si>
  <si>
    <t>3,0-6,0</t>
  </si>
  <si>
    <t>2 x vyplavený propust, spadlá čela, splavené krajnice - sesuv prudkých svahů</t>
  </si>
  <si>
    <t>0,0-1,0</t>
  </si>
  <si>
    <t>N 50°46.38617', E 14°55.93533'</t>
  </si>
  <si>
    <t>0,7-4,0</t>
  </si>
  <si>
    <t>592-010</t>
  </si>
  <si>
    <t>0313A031  0313A032</t>
  </si>
  <si>
    <t>poškozené opevnění spodní stavby a dna</t>
  </si>
  <si>
    <t>592-008</t>
  </si>
  <si>
    <t>poškození křídel, poškozené opevnění spodní stavby a dna</t>
  </si>
  <si>
    <t>03514</t>
  </si>
  <si>
    <t>0357</t>
  </si>
  <si>
    <t>01326</t>
  </si>
  <si>
    <t>03513</t>
  </si>
  <si>
    <t>0353</t>
  </si>
  <si>
    <t>Poškozená opěrná zeď povodní 2013</t>
  </si>
  <si>
    <t>podemletí spodní stavby, poškození dna</t>
  </si>
  <si>
    <t>Liberecký kraj - přehled povodňových škod 2013</t>
  </si>
  <si>
    <t>2951-6</t>
  </si>
  <si>
    <t>294-001</t>
  </si>
  <si>
    <t>29056-2</t>
  </si>
  <si>
    <t>P+Z</t>
  </si>
  <si>
    <t xml:space="preserve">N 50°43.77', E 14°27.12' </t>
  </si>
  <si>
    <t>Břevniště</t>
  </si>
  <si>
    <t>N 50°42.61', E 14°51.87'</t>
  </si>
  <si>
    <t>Hamr na Jezeře</t>
  </si>
  <si>
    <t>poškozená vozovka, kaverna</t>
  </si>
  <si>
    <t>N 50°42.13', E 14°50.38'</t>
  </si>
  <si>
    <t>Tample</t>
  </si>
  <si>
    <t>50°32'58.507"N, 15°28'28.239"E</t>
  </si>
  <si>
    <t>FOTO\Semilsko\Tample</t>
  </si>
  <si>
    <t>utržené čelo propustu + sesuv svahu</t>
  </si>
  <si>
    <t>N 50°44.270', E 14°53.020'</t>
  </si>
  <si>
    <t>podemletá zeď, sesouvající se svah pod komunikací (délka 20m, výška 3m)</t>
  </si>
  <si>
    <t>N 50°44.319', E 14°53.430'</t>
  </si>
  <si>
    <t>podemletá zeď pod komunikací (délka 30m, výška 4m)</t>
  </si>
  <si>
    <t>Druzcov</t>
  </si>
  <si>
    <t>N 50°43.429', E 14°55.895'</t>
  </si>
  <si>
    <t>splavené příkopy, podemletá krajnice, zaplavená silnice a přilehlé domy - nutné vybudování propustu</t>
  </si>
  <si>
    <t>N 50°44.302', E 14°53.705'</t>
  </si>
  <si>
    <t>podemletá zeď, sesouvající se svah pod komunikací (délka 20m, výška 2,5m)</t>
  </si>
  <si>
    <t>O354</t>
  </si>
  <si>
    <t>Andělka</t>
  </si>
  <si>
    <t>N 51°0.132', E 14°59.645'</t>
  </si>
  <si>
    <t>poškozená čela propustu, propadlý, ucpaný naplaveninou a neprůtočný</t>
  </si>
  <si>
    <t>samostatné nad 3 mil.</t>
  </si>
  <si>
    <t>novostavba</t>
  </si>
  <si>
    <t>mosty Semilsko</t>
  </si>
  <si>
    <t>mosty Liberecko</t>
  </si>
  <si>
    <t>údržba, čištění</t>
  </si>
  <si>
    <t>LK</t>
  </si>
  <si>
    <t>Činnosti údržby : čištění příkopů, vozovek,vpustí, propustků, DZ, BESIP, ….</t>
  </si>
  <si>
    <t>VZMR</t>
  </si>
  <si>
    <t>ZPŘ</t>
  </si>
  <si>
    <t>podlimitní</t>
  </si>
  <si>
    <t>A.  CL Strážsko</t>
  </si>
  <si>
    <t>B.  CL Volfarticko</t>
  </si>
  <si>
    <t>C.  CL Českolipsko</t>
  </si>
  <si>
    <t>D.  CL Velký Grunov</t>
  </si>
  <si>
    <t>E.  SM Semilsko</t>
  </si>
  <si>
    <t>F.  LB Smědava</t>
  </si>
  <si>
    <t>G.  LB Podještědí</t>
  </si>
  <si>
    <t>H.  LB Višňovsko</t>
  </si>
  <si>
    <t>CH.  LB Liberec</t>
  </si>
  <si>
    <t>I.  LB Liberecko II</t>
  </si>
  <si>
    <t>J.  LB Liberecko I</t>
  </si>
  <si>
    <t>K.  LB Liberecko III</t>
  </si>
  <si>
    <t>L.  LB Řasnice</t>
  </si>
  <si>
    <t>M.  LB Kněžičky</t>
  </si>
  <si>
    <t>I+J.  LB Liberecko I+II</t>
  </si>
  <si>
    <t>C+D.  CL Českolipsko+V. Grunov</t>
  </si>
  <si>
    <t>Samostatné akce vyndat z okruhů - je PD nebo bude brzo.</t>
  </si>
  <si>
    <t>Vyndat z okruhu - udělat samostatnou akci je PD nebo bude brzo a bude se soutěžit</t>
  </si>
  <si>
    <t>Odhad PD 7% vč.DPH</t>
  </si>
  <si>
    <t>VZMR do 500.000,- bez DPH</t>
  </si>
  <si>
    <t>VZMR nad 500.000,- bez DPH</t>
  </si>
  <si>
    <t>stavba bez DPH</t>
  </si>
  <si>
    <t>PD bez DPH</t>
  </si>
  <si>
    <t>B.2  CL Volfarticko</t>
  </si>
  <si>
    <t>B.1  CL Volfarticko</t>
  </si>
  <si>
    <t>E.1  SM Semilsko</t>
  </si>
  <si>
    <t>E.2  SM Semilsko</t>
  </si>
  <si>
    <t>E.3  SM Semilsko</t>
  </si>
  <si>
    <t>C.1  CL Českolipsko</t>
  </si>
  <si>
    <t>C.2  CL Českolipsko</t>
  </si>
  <si>
    <t>F.1  LB Smědava</t>
  </si>
  <si>
    <t>F.2  LB Smědava</t>
  </si>
  <si>
    <t>G.1  LB Podještědí</t>
  </si>
  <si>
    <t>G.2  LB Podještědí</t>
  </si>
  <si>
    <t>G.3  LB Podještědí</t>
  </si>
  <si>
    <t>H.1  LB Višňovsko</t>
  </si>
  <si>
    <t>H.2  LB Višňovsko</t>
  </si>
  <si>
    <t>CH.1  LB Liberec</t>
  </si>
  <si>
    <t>CH.2 LB Liberec</t>
  </si>
  <si>
    <t>I.1  LB Liberecko II</t>
  </si>
  <si>
    <t>I.2  LB Liberecko II</t>
  </si>
  <si>
    <t>I.3  LB Liberecko II</t>
  </si>
  <si>
    <t>K.1  LB Liberecko III</t>
  </si>
  <si>
    <t>K.2  LB Liberecko III</t>
  </si>
  <si>
    <t>L.1  LB Řasnice</t>
  </si>
  <si>
    <t>L.2 LB Řasnice</t>
  </si>
  <si>
    <t>podemletá nábřežní zeď, vypadlé kusy zdi do vodoteče, vyplavené příkopy, krajnice, poškozené 2 mosty</t>
  </si>
  <si>
    <t>Z,P</t>
  </si>
  <si>
    <t>sesuv svahu</t>
  </si>
  <si>
    <t>Jeřmanice</t>
  </si>
  <si>
    <t>Liberec Kateřinská</t>
  </si>
  <si>
    <t>Lužec</t>
  </si>
  <si>
    <t>Oldřichov v Hájích</t>
  </si>
  <si>
    <t>Osečná Vlachové</t>
  </si>
  <si>
    <t>poškozený propust, odplavené vrstvy vozovky, vymleté a odplavené krajnice a příkopy</t>
  </si>
  <si>
    <t>Soběslavice</t>
  </si>
  <si>
    <t>3 x sesuv svahu - opěrná zeď, 2 x poškozený propust</t>
  </si>
  <si>
    <t>Vratislavice</t>
  </si>
  <si>
    <t>sesuv svahu - opěrná zeď</t>
  </si>
  <si>
    <t>Žďárek</t>
  </si>
  <si>
    <t>Český Dub - Hradčany</t>
  </si>
  <si>
    <t>2798, 27910</t>
  </si>
  <si>
    <t>II, III</t>
  </si>
  <si>
    <t>ČL</t>
  </si>
  <si>
    <t>Ralsko</t>
  </si>
  <si>
    <t>Roudný - Jenišovice</t>
  </si>
  <si>
    <t>sesuv svahu, degradované dno propustku</t>
  </si>
  <si>
    <t>Odolenovice - Jenišovice</t>
  </si>
  <si>
    <t xml:space="preserve">sesuv svahu v délce 80bm, podemletí komunikace, utržení svodiel, zanesení propustku </t>
  </si>
  <si>
    <t>Ždárek - Odolenovice</t>
  </si>
  <si>
    <t>sesuv svahu do koryta vodoteče, poškozený propustek, 3 x sesunutý svah (nad i pod silnicí)</t>
  </si>
  <si>
    <t>Z,P,S</t>
  </si>
  <si>
    <t>Janovice v Podještědí</t>
  </si>
  <si>
    <t>sesuv svahu - opěrná zeď (gabion) v délce cca 50m</t>
  </si>
  <si>
    <t>Český Dub - Podhora</t>
  </si>
  <si>
    <t>Dlouhý Most 2</t>
  </si>
  <si>
    <t>Dlouhý Most 1</t>
  </si>
  <si>
    <t>Odplavená obrusná vrstva komunikace v délce 70m, erodované krajnice a příkopy, podmáčené podloží a vyplavený kryt na zbylém úseku</t>
  </si>
  <si>
    <t>TU</t>
  </si>
  <si>
    <t>Chutnovka</t>
  </si>
  <si>
    <t>Rakousy a Rohliny VV</t>
  </si>
  <si>
    <t>sesuv svahu v délce 25bm</t>
  </si>
  <si>
    <t>Radoňovice</t>
  </si>
  <si>
    <t>Horní Vítkov</t>
  </si>
  <si>
    <t>Nové Město p. Smrkem</t>
  </si>
  <si>
    <t>splavený obrus, vyplavené krajnice a příkopy v  délce cca 500 m</t>
  </si>
  <si>
    <t>P,Z</t>
  </si>
  <si>
    <t>poškozený propust, sesuv svahu - opěrná zeď</t>
  </si>
  <si>
    <t>Z,M,S</t>
  </si>
  <si>
    <t>Odhad PD vč.DPH</t>
  </si>
  <si>
    <t>Jenišovice - Paceřice</t>
  </si>
  <si>
    <t>Liberecký kraj - přehled povodňových škod 2013 - přívalový déšť 29.7.2013</t>
  </si>
  <si>
    <t>Celkem:</t>
  </si>
  <si>
    <r>
      <t>podemletá vozovka, splavená nezpevněná krajnice</t>
    </r>
    <r>
      <rPr>
        <sz val="11"/>
        <rFont val="Calibri"/>
        <family val="2"/>
      </rPr>
      <t xml:space="preserve"> - vybudování odlehčovacího propustu</t>
    </r>
  </si>
  <si>
    <t>Pozn.:</t>
  </si>
  <si>
    <t>akce č. 10 se bude provádět z MMR - v rámci akce Frýdlant II. etapa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</si>
</sst>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5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sz val="11"/>
      <color rgb="FF00B0F0"/>
      <name val="Calibri"/>
      <family val="2"/>
    </font>
    <font>
      <sz val="11"/>
      <color rgb="FF92D05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theme="1" tint="0.4999800026416778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33" fillId="0" borderId="16" xfId="36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right"/>
    </xf>
    <xf numFmtId="3" fontId="0" fillId="34" borderId="11" xfId="0" applyNumberFormat="1" applyFill="1" applyBorder="1" applyAlignment="1">
      <alignment wrapText="1" shrinkToFit="1"/>
    </xf>
    <xf numFmtId="3" fontId="0" fillId="34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3" fontId="0" fillId="35" borderId="16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6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33" fillId="34" borderId="16" xfId="36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33" fillId="37" borderId="16" xfId="36" applyFill="1" applyBorder="1" applyAlignment="1">
      <alignment/>
    </xf>
    <xf numFmtId="0" fontId="0" fillId="0" borderId="0" xfId="0" applyAlignment="1">
      <alignment horizontal="center"/>
    </xf>
    <xf numFmtId="0" fontId="0" fillId="3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 shrinkToFit="1"/>
    </xf>
    <xf numFmtId="3" fontId="32" fillId="32" borderId="11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168" fontId="0" fillId="33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168" fontId="0" fillId="32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3" fontId="0" fillId="33" borderId="11" xfId="0" applyNumberFormat="1" applyFill="1" applyBorder="1" applyAlignment="1">
      <alignment/>
    </xf>
    <xf numFmtId="0" fontId="33" fillId="33" borderId="16" xfId="36" applyFill="1" applyBorder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32" fillId="32" borderId="15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" fontId="0" fillId="0" borderId="11" xfId="0" applyNumberForma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1" xfId="0" applyFill="1" applyBorder="1" applyAlignment="1">
      <alignment horizontal="center"/>
    </xf>
    <xf numFmtId="3" fontId="0" fillId="38" borderId="11" xfId="0" applyNumberFormat="1" applyFill="1" applyBorder="1" applyAlignment="1">
      <alignment/>
    </xf>
    <xf numFmtId="3" fontId="0" fillId="38" borderId="19" xfId="0" applyNumberFormat="1" applyFill="1" applyBorder="1" applyAlignment="1">
      <alignment/>
    </xf>
    <xf numFmtId="0" fontId="0" fillId="38" borderId="16" xfId="0" applyFill="1" applyBorder="1" applyAlignment="1">
      <alignment/>
    </xf>
    <xf numFmtId="0" fontId="33" fillId="38" borderId="16" xfId="36" applyFill="1" applyBorder="1" applyAlignment="1">
      <alignment/>
    </xf>
    <xf numFmtId="168" fontId="0" fillId="38" borderId="11" xfId="0" applyNumberFormat="1" applyFill="1" applyBorder="1" applyAlignment="1">
      <alignment/>
    </xf>
    <xf numFmtId="0" fontId="0" fillId="38" borderId="11" xfId="0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168" fontId="0" fillId="39" borderId="11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0" fontId="33" fillId="39" borderId="16" xfId="36" applyFill="1" applyBorder="1" applyAlignment="1">
      <alignment/>
    </xf>
    <xf numFmtId="0" fontId="4" fillId="32" borderId="11" xfId="0" applyFont="1" applyFill="1" applyBorder="1" applyAlignment="1">
      <alignment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/>
    </xf>
    <xf numFmtId="0" fontId="49" fillId="40" borderId="10" xfId="0" applyFont="1" applyFill="1" applyBorder="1" applyAlignment="1">
      <alignment/>
    </xf>
    <xf numFmtId="0" fontId="49" fillId="40" borderId="11" xfId="0" applyFont="1" applyFill="1" applyBorder="1" applyAlignment="1">
      <alignment/>
    </xf>
    <xf numFmtId="0" fontId="49" fillId="40" borderId="11" xfId="0" applyFont="1" applyFill="1" applyBorder="1" applyAlignment="1">
      <alignment horizontal="right"/>
    </xf>
    <xf numFmtId="0" fontId="49" fillId="40" borderId="11" xfId="0" applyFont="1" applyFill="1" applyBorder="1" applyAlignment="1">
      <alignment horizontal="center"/>
    </xf>
    <xf numFmtId="3" fontId="49" fillId="40" borderId="11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0" fontId="0" fillId="38" borderId="19" xfId="0" applyFill="1" applyBorder="1" applyAlignment="1">
      <alignment vertical="center" wrapText="1" shrinkToFit="1"/>
    </xf>
    <xf numFmtId="0" fontId="0" fillId="38" borderId="28" xfId="0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 wrapText="1" shrinkToFit="1"/>
    </xf>
    <xf numFmtId="0" fontId="4" fillId="0" borderId="29" xfId="0" applyFont="1" applyFill="1" applyBorder="1" applyAlignment="1">
      <alignment/>
    </xf>
    <xf numFmtId="0" fontId="4" fillId="38" borderId="10" xfId="0" applyFont="1" applyFill="1" applyBorder="1" applyAlignment="1">
      <alignment vertical="center" wrapText="1" shrinkToFit="1"/>
    </xf>
    <xf numFmtId="0" fontId="0" fillId="38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39" borderId="30" xfId="0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0" fontId="0" fillId="38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0" borderId="31" xfId="0" applyFill="1" applyBorder="1" applyAlignment="1">
      <alignment/>
    </xf>
    <xf numFmtId="0" fontId="0" fillId="39" borderId="31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3" fontId="32" fillId="32" borderId="14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 wrapText="1" shrinkToFit="1"/>
    </xf>
    <xf numFmtId="0" fontId="0" fillId="39" borderId="30" xfId="0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32" borderId="28" xfId="0" applyFill="1" applyBorder="1" applyAlignment="1">
      <alignment/>
    </xf>
    <xf numFmtId="0" fontId="0" fillId="33" borderId="26" xfId="0" applyFill="1" applyBorder="1" applyAlignment="1">
      <alignment/>
    </xf>
    <xf numFmtId="168" fontId="0" fillId="33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32" fillId="32" borderId="19" xfId="0" applyNumberFormat="1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33" fillId="0" borderId="27" xfId="36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34" xfId="0" applyFon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3" fontId="0" fillId="41" borderId="11" xfId="0" applyNumberFormat="1" applyFill="1" applyBorder="1" applyAlignment="1">
      <alignment/>
    </xf>
    <xf numFmtId="0" fontId="0" fillId="41" borderId="0" xfId="0" applyFill="1" applyAlignment="1">
      <alignment/>
    </xf>
    <xf numFmtId="49" fontId="0" fillId="41" borderId="11" xfId="0" applyNumberFormat="1" applyFill="1" applyBorder="1" applyAlignment="1">
      <alignment horizontal="right"/>
    </xf>
    <xf numFmtId="0" fontId="0" fillId="38" borderId="19" xfId="0" applyFill="1" applyBorder="1" applyAlignment="1">
      <alignment horizontal="center" vertical="center" wrapText="1" shrinkToFit="1"/>
    </xf>
    <xf numFmtId="0" fontId="0" fillId="38" borderId="26" xfId="0" applyFill="1" applyBorder="1" applyAlignment="1">
      <alignment horizontal="center" vertical="center" wrapText="1" shrinkToFit="1"/>
    </xf>
    <xf numFmtId="0" fontId="0" fillId="38" borderId="19" xfId="0" applyFill="1" applyBorder="1" applyAlignment="1">
      <alignment horizontal="left" vertical="center" wrapText="1" shrinkToFit="1"/>
    </xf>
    <xf numFmtId="0" fontId="0" fillId="38" borderId="26" xfId="0" applyFill="1" applyBorder="1" applyAlignment="1">
      <alignment horizontal="left" vertical="center" wrapText="1" shrinkToFit="1"/>
    </xf>
    <xf numFmtId="0" fontId="26" fillId="32" borderId="35" xfId="0" applyFont="1" applyFill="1" applyBorder="1" applyAlignment="1">
      <alignment horizontal="center" vertical="center"/>
    </xf>
    <xf numFmtId="0" fontId="26" fillId="32" borderId="36" xfId="0" applyFont="1" applyFill="1" applyBorder="1" applyAlignment="1">
      <alignment horizontal="center" vertical="center"/>
    </xf>
    <xf numFmtId="0" fontId="26" fillId="32" borderId="37" xfId="0" applyFont="1" applyFill="1" applyBorder="1" applyAlignment="1">
      <alignment horizontal="center" vertical="center"/>
    </xf>
    <xf numFmtId="0" fontId="26" fillId="32" borderId="38" xfId="0" applyFont="1" applyFill="1" applyBorder="1" applyAlignment="1">
      <alignment horizontal="center" vertical="center"/>
    </xf>
    <xf numFmtId="0" fontId="26" fillId="32" borderId="39" xfId="0" applyFont="1" applyFill="1" applyBorder="1" applyAlignment="1">
      <alignment horizontal="center" vertical="center"/>
    </xf>
    <xf numFmtId="0" fontId="26" fillId="32" borderId="40" xfId="0" applyFont="1" applyFill="1" applyBorder="1" applyAlignment="1">
      <alignment horizontal="center" vertical="center"/>
    </xf>
    <xf numFmtId="0" fontId="26" fillId="32" borderId="41" xfId="0" applyFont="1" applyFill="1" applyBorder="1" applyAlignment="1">
      <alignment horizontal="center" vertical="center"/>
    </xf>
    <xf numFmtId="0" fontId="26" fillId="32" borderId="42" xfId="0" applyFont="1" applyFill="1" applyBorder="1" applyAlignment="1">
      <alignment horizontal="center" vertical="center"/>
    </xf>
    <xf numFmtId="0" fontId="26" fillId="32" borderId="43" xfId="0" applyFont="1" applyFill="1" applyBorder="1" applyAlignment="1">
      <alignment horizontal="center" vertical="center"/>
    </xf>
    <xf numFmtId="0" fontId="26" fillId="32" borderId="44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26" fillId="32" borderId="46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right" vertical="center" wrapText="1" shrinkToFit="1"/>
    </xf>
    <xf numFmtId="0" fontId="4" fillId="38" borderId="48" xfId="0" applyFont="1" applyFill="1" applyBorder="1" applyAlignment="1">
      <alignment horizontal="right" vertical="center" wrapText="1" shrinkToFit="1"/>
    </xf>
    <xf numFmtId="0" fontId="0" fillId="38" borderId="19" xfId="0" applyFill="1" applyBorder="1" applyAlignment="1">
      <alignment horizontal="right" vertical="center" wrapText="1" shrinkToFit="1"/>
    </xf>
    <xf numFmtId="0" fontId="0" fillId="38" borderId="26" xfId="0" applyFill="1" applyBorder="1" applyAlignment="1">
      <alignment horizontal="right" vertical="center" wrapText="1" shrinkToFit="1"/>
    </xf>
    <xf numFmtId="0" fontId="4" fillId="40" borderId="1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1" xfId="0" applyFont="1" applyFill="1" applyBorder="1" applyAlignment="1">
      <alignment horizontal="right"/>
    </xf>
    <xf numFmtId="0" fontId="4" fillId="40" borderId="11" xfId="0" applyFont="1" applyFill="1" applyBorder="1" applyAlignment="1">
      <alignment horizontal="center"/>
    </xf>
    <xf numFmtId="3" fontId="4" fillId="40" borderId="11" xfId="0" applyNumberFormat="1" applyFont="1" applyFill="1" applyBorder="1" applyAlignment="1">
      <alignment/>
    </xf>
    <xf numFmtId="3" fontId="0" fillId="41" borderId="15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38" borderId="15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3" fontId="0" fillId="38" borderId="0" xfId="0" applyNumberFormat="1" applyFill="1" applyAlignment="1">
      <alignment/>
    </xf>
    <xf numFmtId="3" fontId="53" fillId="32" borderId="14" xfId="0" applyNumberFormat="1" applyFont="1" applyFill="1" applyBorder="1" applyAlignment="1">
      <alignment/>
    </xf>
    <xf numFmtId="3" fontId="54" fillId="32" borderId="14" xfId="0" applyNumberFormat="1" applyFont="1" applyFill="1" applyBorder="1" applyAlignment="1">
      <alignment/>
    </xf>
    <xf numFmtId="3" fontId="51" fillId="0" borderId="11" xfId="0" applyNumberFormat="1" applyFont="1" applyBorder="1" applyAlignment="1">
      <alignment horizontal="center"/>
    </xf>
    <xf numFmtId="3" fontId="0" fillId="38" borderId="49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51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51" fillId="0" borderId="11" xfId="0" applyNumberFormat="1" applyFont="1" applyBorder="1" applyAlignment="1">
      <alignment horizontal="center" wrapText="1"/>
    </xf>
    <xf numFmtId="0" fontId="0" fillId="0" borderId="50" xfId="0" applyBorder="1" applyAlignment="1">
      <alignment horizontal="center" vertical="center" wrapText="1" shrinkToFit="1"/>
    </xf>
    <xf numFmtId="3" fontId="50" fillId="0" borderId="10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0" fillId="0" borderId="48" xfId="0" applyNumberFormat="1" applyFont="1" applyBorder="1" applyAlignment="1">
      <alignment/>
    </xf>
    <xf numFmtId="3" fontId="52" fillId="0" borderId="27" xfId="0" applyNumberFormat="1" applyFont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33" borderId="48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Border="1" applyAlignment="1">
      <alignment/>
    </xf>
    <xf numFmtId="3" fontId="50" fillId="0" borderId="10" xfId="0" applyNumberFormat="1" applyFont="1" applyBorder="1" applyAlignment="1">
      <alignment horizontal="center" wrapText="1"/>
    </xf>
    <xf numFmtId="3" fontId="52" fillId="0" borderId="16" xfId="0" applyNumberFormat="1" applyFont="1" applyBorder="1" applyAlignment="1">
      <alignment horizontal="center" wrapText="1"/>
    </xf>
    <xf numFmtId="0" fontId="26" fillId="32" borderId="44" xfId="0" applyFont="1" applyFill="1" applyBorder="1" applyAlignment="1">
      <alignment horizontal="left" vertical="center"/>
    </xf>
    <xf numFmtId="0" fontId="26" fillId="32" borderId="41" xfId="0" applyFont="1" applyFill="1" applyBorder="1" applyAlignment="1">
      <alignment horizontal="left" vertical="center"/>
    </xf>
    <xf numFmtId="3" fontId="26" fillId="32" borderId="14" xfId="0" applyNumberFormat="1" applyFont="1" applyFill="1" applyBorder="1" applyAlignment="1">
      <alignment/>
    </xf>
    <xf numFmtId="0" fontId="26" fillId="32" borderId="38" xfId="0" applyFont="1" applyFill="1" applyBorder="1" applyAlignment="1">
      <alignment horizontal="left" vertical="center"/>
    </xf>
    <xf numFmtId="0" fontId="26" fillId="32" borderId="3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4" fillId="0" borderId="54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3" fontId="32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3" fontId="4" fillId="0" borderId="16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 horizontal="center"/>
    </xf>
    <xf numFmtId="0" fontId="26" fillId="32" borderId="29" xfId="0" applyFont="1" applyFill="1" applyBorder="1" applyAlignment="1">
      <alignment horizontal="center" vertical="center"/>
    </xf>
    <xf numFmtId="0" fontId="26" fillId="32" borderId="30" xfId="0" applyFont="1" applyFill="1" applyBorder="1" applyAlignment="1">
      <alignment horizontal="center" vertical="center"/>
    </xf>
    <xf numFmtId="0" fontId="26" fillId="32" borderId="31" xfId="0" applyFont="1" applyFill="1" applyBorder="1" applyAlignment="1">
      <alignment horizontal="center" vertical="center"/>
    </xf>
    <xf numFmtId="0" fontId="26" fillId="32" borderId="57" xfId="0" applyFont="1" applyFill="1" applyBorder="1" applyAlignment="1">
      <alignment horizontal="center" vertical="center"/>
    </xf>
    <xf numFmtId="0" fontId="26" fillId="32" borderId="58" xfId="0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3_Roprachtice%20sesuv" TargetMode="External" /><Relationship Id="rId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6_Z&#225;lesn&#237;%20lhota%20Most" TargetMode="External" /><Relationship Id="rId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8_Neda&#345;&#237;&#382;%20propust" TargetMode="External" /><Relationship Id="rId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9_Lev&#237;nsk&#225;%20sesuv" TargetMode="External" /><Relationship Id="rId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20_B&#283;l&#225;%20ze&#271;" TargetMode="External" /><Relationship Id="rId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2_Bozkov%20propust" TargetMode="External" /><Relationship Id="rId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&#381;ib&#345;idice" TargetMode="External" /><Relationship Id="rId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Chotyn&#283;" TargetMode="External" /><Relationship Id="rId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Nov&#225;%20Ves%20u%20Chrastavy" TargetMode="External" /><Relationship Id="rId1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8%20Skalice" TargetMode="External" /><Relationship Id="rId1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4%20Velk&#253;%20Grunov" TargetMode="External" /><Relationship Id="rId1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propustek)" TargetMode="External" /><Relationship Id="rId1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n&#225;b&#345;e&#382;n&#237;%20ze&#271;)" TargetMode="External" /><Relationship Id="rId1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Horn&#237;%20Libchava" TargetMode="External" /><Relationship Id="rId1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08%20Velk&#253;%20Grunov" TargetMode="External" /><Relationship Id="rId1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4%20Prysk" TargetMode="External" /><Relationship Id="rId1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6%20Lindava" TargetMode="External" /><Relationship Id="rId1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9%20Kunratice%20u%20Cvikova" TargetMode="External" /><Relationship Id="rId1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8%20Polevsko" TargetMode="External" /><Relationship Id="rId2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1%20Cvikov" TargetMode="External" /><Relationship Id="rId2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056-2" TargetMode="External" /><Relationship Id="rId2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4-001" TargetMode="External" /><Relationship Id="rId2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-Kunratice" TargetMode="External" /><Relationship Id="rId2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\033.JPG" TargetMode="External" /><Relationship Id="rId2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Machn&#237;n-Sv&#225;rov" TargetMode="External" /><Relationship Id="rId2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ropustek%20Kr&#225;sn&#225;%20Stud&#225;nka" TargetMode="External" /><Relationship Id="rId2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" TargetMode="External" /><Relationship Id="rId3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Minkovice%20-propust" TargetMode="External" /><Relationship Id="rId3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%20propust" TargetMode="External" /><Relationship Id="rId3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&#268;ernousy%20-%20propust%20a%20z&#225;tr&#382;e" TargetMode="External" /><Relationship Id="rId3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Bulovka" TargetMode="External" /><Relationship Id="rId3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rbsk&#225;-op&#283;rn&#225;%20ze&#271;" TargetMode="External" /><Relationship Id="rId4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Horn&#237;%20&#344;asnice-ze&#271;" TargetMode="External" /><Relationship Id="rId4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oln&#237;%20&#344;asnice-ze&#271;" TargetMode="External" /><Relationship Id="rId4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" TargetMode="External" /><Relationship Id="rId4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%20gabion" TargetMode="External" /><Relationship Id="rId4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aje&#269;&#237;%20D&#367;l-propusty" TargetMode="External" /><Relationship Id="rId4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8%20Str&#225;&#382;" TargetMode="External" /><Relationship Id="rId4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2%20Rous&#237;nov" TargetMode="External" /><Relationship Id="rId4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Roztoky%20u%20Jil" TargetMode="External" /><Relationship Id="rId4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5_V&#237;tkovice%20M&#237;se&#269;ky" TargetMode="External" /><Relationship Id="rId4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4_Doln&#237;%20&#352;t&#283;panice" TargetMode="External" /><Relationship Id="rId50" Type="http://schemas.openxmlformats.org/officeDocument/2006/relationships/hyperlink" Target="\\FS\06\Materi&#225;ly%20RK,ZK\TomasCap\AppData\Local\Microsoft\Windows\Temporary%20Internet%20Files\Content.Outlook\AppData\Local\Microsoft\Windows\Temporary%20Internet%20Files\AppData\Local\Microsoft\Windows\TomasCap\AppData\Roaming\Microsoft\Excel\FOTO\JN" TargetMode="External" /><Relationship Id="rId5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emporary%20Internet%20Files\AppData\Local\Microsoft\Windows\Temporary%20Internet%20Files\Content.Outlook\I0DQ81NW\FOTO\Semilsko\Tample" TargetMode="External" /><Relationship Id="rId58" Type="http://schemas.openxmlformats.org/officeDocument/2006/relationships/comments" Target="../comments3.xml" /><Relationship Id="rId59" Type="http://schemas.openxmlformats.org/officeDocument/2006/relationships/vmlDrawing" Target="../drawings/vmlDrawing3.vml" /><Relationship Id="rId6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3_Roprachtice%20sesuv" TargetMode="External" /><Relationship Id="rId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6_Z&#225;lesn&#237;%20lhota%20Most" TargetMode="External" /><Relationship Id="rId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8_Neda&#345;&#237;&#382;%20propust" TargetMode="External" /><Relationship Id="rId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9_Lev&#237;nsk&#225;%20sesuv" TargetMode="External" /><Relationship Id="rId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20_B&#283;l&#225;%20ze&#271;" TargetMode="External" /><Relationship Id="rId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2_Bozkov%20propust" TargetMode="External" /><Relationship Id="rId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&#381;ib&#345;idice" TargetMode="External" /><Relationship Id="rId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Chotyn&#283;" TargetMode="External" /><Relationship Id="rId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Nov&#225;%20Ves%20u%20Chrastavy" TargetMode="External" /><Relationship Id="rId1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8%20Skalice" TargetMode="External" /><Relationship Id="rId1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4%20Velk&#253;%20Grunov" TargetMode="External" /><Relationship Id="rId1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propustek)" TargetMode="External" /><Relationship Id="rId1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n&#225;b&#345;e&#382;n&#237;%20ze&#271;)" TargetMode="External" /><Relationship Id="rId1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Horn&#237;%20Libchava" TargetMode="External" /><Relationship Id="rId1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08%20Velk&#253;%20Grunov" TargetMode="External" /><Relationship Id="rId1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4%20Prysk" TargetMode="External" /><Relationship Id="rId1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6%20Lindava" TargetMode="External" /><Relationship Id="rId1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9%20Kunratice%20u%20Cvikova" TargetMode="External" /><Relationship Id="rId1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8%20Polevsko" TargetMode="External" /><Relationship Id="rId2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1%20Cvikov" TargetMode="External" /><Relationship Id="rId2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056-2" TargetMode="External" /><Relationship Id="rId2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4-001" TargetMode="External" /><Relationship Id="rId2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-Kunratice" TargetMode="External" /><Relationship Id="rId2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\033.JPG" TargetMode="External" /><Relationship Id="rId2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Machn&#237;n-Sv&#225;rov" TargetMode="External" /><Relationship Id="rId2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ropustek%20Kr&#225;sn&#225;%20Stud&#225;nka" TargetMode="External" /><Relationship Id="rId2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" TargetMode="External" /><Relationship Id="rId3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Minkovice%20-propust" TargetMode="External" /><Relationship Id="rId3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%20propust" TargetMode="External" /><Relationship Id="rId3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&#268;ernousy%20-%20propust%20a%20z&#225;tr&#382;e" TargetMode="External" /><Relationship Id="rId3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Bulovka" TargetMode="External" /><Relationship Id="rId3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rbsk&#225;-op&#283;rn&#225;%20ze&#271;" TargetMode="External" /><Relationship Id="rId4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Horn&#237;%20&#344;asnice-ze&#271;" TargetMode="External" /><Relationship Id="rId4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oln&#237;%20&#344;asnice-ze&#271;" TargetMode="External" /><Relationship Id="rId4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" TargetMode="External" /><Relationship Id="rId4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%20gabion" TargetMode="External" /><Relationship Id="rId4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aje&#269;&#237;%20D&#367;l-propusty" TargetMode="External" /><Relationship Id="rId4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8%20Str&#225;&#382;" TargetMode="External" /><Relationship Id="rId4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2%20Rous&#237;nov" TargetMode="External" /><Relationship Id="rId4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Roztoky%20u%20Jil" TargetMode="External" /><Relationship Id="rId4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5_V&#237;tkovice%20M&#237;se&#269;ky" TargetMode="External" /><Relationship Id="rId4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4_Doln&#237;%20&#352;t&#283;panice" TargetMode="External" /><Relationship Id="rId50" Type="http://schemas.openxmlformats.org/officeDocument/2006/relationships/hyperlink" Target="\\FS\06\Materi&#225;ly%20RK,ZK\TomasCap\AppData\Local\Microsoft\Windows\Temporary%20Internet%20Files\Content.Outlook\AppData\Local\Microsoft\Windows\Temporary%20Internet%20Files\AppData\Local\Microsoft\Windows\TomasCap\AppData\Roaming\Microsoft\Excel\FOTO\JN" TargetMode="External" /><Relationship Id="rId5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" TargetMode="External" /><Relationship Id="rId5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emporary%20Internet%20Files\AppData\Local\Microsoft\Windows\Temporary%20Internet%20Files\Content.Outlook\I0DQ81NW\FOTO\Semilsko\Tample" TargetMode="External" /><Relationship Id="rId59" Type="http://schemas.openxmlformats.org/officeDocument/2006/relationships/comments" Target="../comments4.xml" /><Relationship Id="rId60" Type="http://schemas.openxmlformats.org/officeDocument/2006/relationships/vmlDrawing" Target="../drawings/vmlDrawing4.vml" /><Relationship Id="rId6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3_Roprachtice%20sesuv" TargetMode="External" /><Relationship Id="rId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6_Z&#225;lesn&#237;%20lhota%20Most" TargetMode="External" /><Relationship Id="rId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8_Neda&#345;&#237;&#382;%20propust" TargetMode="External" /><Relationship Id="rId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9_Lev&#237;nsk&#225;%20sesuv" TargetMode="External" /><Relationship Id="rId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20_B&#283;l&#225;%20ze&#271;" TargetMode="External" /><Relationship Id="rId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2_Bozkov%20propust" TargetMode="External" /><Relationship Id="rId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&#381;ib&#345;idice" TargetMode="External" /><Relationship Id="rId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Chotyn&#283;" TargetMode="External" /><Relationship Id="rId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Nov&#225;%20Ves%20u%20Chrastavy" TargetMode="External" /><Relationship Id="rId1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8%20Skalice" TargetMode="External" /><Relationship Id="rId1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4%20Velk&#253;%20Grunov" TargetMode="External" /><Relationship Id="rId1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propustek)" TargetMode="External" /><Relationship Id="rId1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Volfartice%20(n&#225;b&#345;e&#382;n&#237;%20ze&#271;)" TargetMode="External" /><Relationship Id="rId1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27%20Horn&#237;%20Libchava" TargetMode="External" /><Relationship Id="rId1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08%20Velk&#253;%20Grunov" TargetMode="External" /><Relationship Id="rId1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4%20Prysk" TargetMode="External" /><Relationship Id="rId1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6%20Lindava" TargetMode="External" /><Relationship Id="rId1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39%20Kunratice%20u%20Cvikova" TargetMode="External" /><Relationship Id="rId1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318%20Polevsko" TargetMode="External" /><Relationship Id="rId2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1%20Cvikov" TargetMode="External" /><Relationship Id="rId2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056-2" TargetMode="External" /><Relationship Id="rId2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Most%20294-001" TargetMode="External" /><Relationship Id="rId2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-Kunratice" TargetMode="External" /><Relationship Id="rId2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\033.JPG" TargetMode="External" /><Relationship Id="rId2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-Pertoltice" TargetMode="External" /><Relationship Id="rId2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%20Machn&#237;n-Sv&#225;rov" TargetMode="External" /><Relationship Id="rId2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ropustek%20Kr&#225;sn&#225;%20Stud&#225;nka" TargetMode="External" /><Relationship Id="rId2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3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-Rudolfov" TargetMode="External" /><Relationship Id="rId3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Minkovice%20-propust" TargetMode="External" /><Relationship Id="rId3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P&#345;edl&#225;nce%20propust" TargetMode="External" /><Relationship Id="rId3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&#268;ernousy%20-%20propust%20a%20z&#225;tr&#382;e" TargetMode="External" /><Relationship Id="rId3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Bulovka" TargetMode="External" /><Relationship Id="rId3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rbsk&#225;-op&#283;rn&#225;%20ze&#271;" TargetMode="External" /><Relationship Id="rId3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Horn&#237;%20&#344;asnice-ze&#271;" TargetMode="External" /><Relationship Id="rId4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oln&#237;%20&#344;asnice-ze&#271;" TargetMode="External" /><Relationship Id="rId4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" TargetMode="External" /><Relationship Id="rId4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%20gabion" TargetMode="External" /><Relationship Id="rId4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aje&#269;&#237;%20D&#367;l-propusty" TargetMode="External" /><Relationship Id="rId4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78%20Str&#225;&#382;" TargetMode="External" /><Relationship Id="rId4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&#268;eskolipsko\26842%20Rous&#237;nov" TargetMode="External" /><Relationship Id="rId4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Roztoky%20u%20Jil" TargetMode="External" /><Relationship Id="rId4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5_V&#237;tkovice%20M&#237;se&#269;ky" TargetMode="External" /><Relationship Id="rId4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14_Doln&#237;%20&#352;t&#283;panice" TargetMode="External" /><Relationship Id="rId49" Type="http://schemas.openxmlformats.org/officeDocument/2006/relationships/hyperlink" Target="\\FS\06\Materi&#225;ly%20RK,ZK\TomasCap\AppData\Local\Microsoft\Windows\Temporary%20Internet%20Files\Content.Outlook\AppData\Local\Microsoft\Windows\Temporary%20Internet%20Files\AppData\Local\Microsoft\Windows\TomasCap\AppData\Roaming\Microsoft\Excel\FOTO\JN" TargetMode="External" /><Relationship Id="rId50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1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Liberec%20Kate&#345;inky" TargetMode="External" /><Relationship Id="rId52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3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4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5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z&#225;tr&#382;e%20Old&#345;ichov-Raspenava" TargetMode="External" /><Relationship Id="rId56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emporary%20Internet%20Files\AppData\Local\Microsoft\Windows\Temporary%20Internet%20Files\Content.Outlook\I0DQ81NW\FOTO\Semilsko\Tample" TargetMode="External" /><Relationship Id="rId57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D&#283;t&#345;ichov" TargetMode="External" /><Relationship Id="rId58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Semilsko\Roztoky%20u%20Jil" TargetMode="External" /><Relationship Id="rId59" Type="http://schemas.openxmlformats.org/officeDocument/2006/relationships/hyperlink" Target="file://\\fs\06\Materi&#225;ly%20RK,ZK\TomasCap\AppData\Local\Microsoft\Windows\Temporary%20Internet%20Files\Content.Outlook\AppData\Local\Microsoft\Windows\Temporary%20Internet%20Files\AppData\Local\Microsoft\Windows\TomasCap\AppData\Roaming\Microsoft\Excel\FOTO\Liberecko,Fr&#253;dlantsko\Sm&#283;dava" TargetMode="External" /><Relationship Id="rId60" Type="http://schemas.openxmlformats.org/officeDocument/2006/relationships/comments" Target="../comments5.xml" /><Relationship Id="rId61" Type="http://schemas.openxmlformats.org/officeDocument/2006/relationships/vmlDrawing" Target="../drawings/vmlDrawing5.vml" /><Relationship Id="rId6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85" zoomScaleNormal="85" zoomScaleSheetLayoutView="90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37" sqref="G37"/>
    </sheetView>
  </sheetViews>
  <sheetFormatPr defaultColWidth="9.140625" defaultRowHeight="15"/>
  <cols>
    <col min="1" max="1" width="9.00390625" style="210" customWidth="1"/>
    <col min="2" max="2" width="7.28125" style="60" customWidth="1"/>
    <col min="3" max="3" width="12.421875" style="60" customWidth="1"/>
    <col min="4" max="4" width="18.421875" style="0" customWidth="1"/>
    <col min="5" max="5" width="8.8515625" style="60" customWidth="1"/>
    <col min="6" max="6" width="24.140625" style="0" bestFit="1" customWidth="1"/>
    <col min="7" max="7" width="124.140625" style="0" customWidth="1"/>
    <col min="8" max="9" width="13.57421875" style="0" customWidth="1"/>
    <col min="13" max="13" width="9.140625" style="0" customWidth="1"/>
  </cols>
  <sheetData>
    <row r="1" ht="15.75">
      <c r="A1" s="214" t="s">
        <v>417</v>
      </c>
    </row>
    <row r="2" ht="15"/>
    <row r="3" ht="15.75" thickBot="1"/>
    <row r="4" spans="1:9" ht="75.75" thickBot="1">
      <c r="A4" s="6" t="s">
        <v>1</v>
      </c>
      <c r="B4" s="228" t="s">
        <v>7</v>
      </c>
      <c r="C4" s="228" t="s">
        <v>4</v>
      </c>
      <c r="D4" s="228" t="s">
        <v>13</v>
      </c>
      <c r="E4" s="229" t="s">
        <v>2</v>
      </c>
      <c r="F4" s="229" t="s">
        <v>6</v>
      </c>
      <c r="G4" s="229" t="s">
        <v>3</v>
      </c>
      <c r="H4" s="230" t="s">
        <v>8</v>
      </c>
      <c r="I4" s="231" t="s">
        <v>415</v>
      </c>
    </row>
    <row r="5" spans="1:9" ht="15.75" thickTop="1">
      <c r="A5" s="211">
        <v>1</v>
      </c>
      <c r="B5" s="209" t="s">
        <v>16</v>
      </c>
      <c r="C5" s="209">
        <v>2918</v>
      </c>
      <c r="D5" s="209" t="s">
        <v>414</v>
      </c>
      <c r="E5" s="209" t="s">
        <v>18</v>
      </c>
      <c r="F5" s="208" t="s">
        <v>182</v>
      </c>
      <c r="G5" s="208" t="s">
        <v>372</v>
      </c>
      <c r="H5" s="219">
        <v>37000000</v>
      </c>
      <c r="I5" s="232">
        <f>H5*0.045</f>
        <v>1665000</v>
      </c>
    </row>
    <row r="6" spans="1:9" ht="15">
      <c r="A6" s="211">
        <v>2</v>
      </c>
      <c r="B6" s="209" t="s">
        <v>37</v>
      </c>
      <c r="C6" s="209">
        <v>277</v>
      </c>
      <c r="D6" s="209" t="s">
        <v>397</v>
      </c>
      <c r="E6" s="209" t="s">
        <v>18</v>
      </c>
      <c r="F6" s="208" t="s">
        <v>400</v>
      </c>
      <c r="G6" s="208" t="s">
        <v>396</v>
      </c>
      <c r="H6" s="220">
        <v>2800000</v>
      </c>
      <c r="I6" s="232">
        <f>H6*0.07</f>
        <v>196000.00000000003</v>
      </c>
    </row>
    <row r="7" spans="1:9" ht="15">
      <c r="A7" s="211">
        <v>3</v>
      </c>
      <c r="B7" s="209" t="s">
        <v>16</v>
      </c>
      <c r="C7" s="209">
        <v>2876</v>
      </c>
      <c r="D7" s="209" t="s">
        <v>14</v>
      </c>
      <c r="E7" s="209" t="s">
        <v>18</v>
      </c>
      <c r="F7" s="208" t="s">
        <v>375</v>
      </c>
      <c r="G7" s="208" t="s">
        <v>374</v>
      </c>
      <c r="H7" s="220">
        <v>800000</v>
      </c>
      <c r="I7" s="232">
        <f>H7*0.09</f>
        <v>72000</v>
      </c>
    </row>
    <row r="8" spans="1:9" ht="15">
      <c r="A8" s="211">
        <v>4</v>
      </c>
      <c r="B8" s="209" t="s">
        <v>16</v>
      </c>
      <c r="C8" s="209">
        <v>2903</v>
      </c>
      <c r="D8" s="209" t="s">
        <v>12</v>
      </c>
      <c r="E8" s="209" t="s">
        <v>18</v>
      </c>
      <c r="F8" s="208" t="s">
        <v>124</v>
      </c>
      <c r="G8" s="208" t="s">
        <v>154</v>
      </c>
      <c r="H8" s="220">
        <v>950000</v>
      </c>
      <c r="I8" s="232">
        <f>H8*0.09</f>
        <v>85500</v>
      </c>
    </row>
    <row r="9" spans="1:9" ht="15">
      <c r="A9" s="211">
        <v>5</v>
      </c>
      <c r="B9" s="209" t="s">
        <v>16</v>
      </c>
      <c r="C9" s="209">
        <v>29021</v>
      </c>
      <c r="D9" s="209" t="s">
        <v>12</v>
      </c>
      <c r="E9" s="209" t="s">
        <v>18</v>
      </c>
      <c r="F9" s="208" t="s">
        <v>376</v>
      </c>
      <c r="G9" s="208" t="s">
        <v>154</v>
      </c>
      <c r="H9" s="220">
        <v>1050000</v>
      </c>
      <c r="I9" s="232">
        <f aca="true" t="shared" si="0" ref="I9:I31">H9*0.07</f>
        <v>73500</v>
      </c>
    </row>
    <row r="10" spans="1:9" ht="15">
      <c r="A10" s="211">
        <v>6</v>
      </c>
      <c r="B10" s="209" t="s">
        <v>37</v>
      </c>
      <c r="C10" s="209">
        <v>290</v>
      </c>
      <c r="D10" s="209" t="s">
        <v>12</v>
      </c>
      <c r="E10" s="209" t="s">
        <v>18</v>
      </c>
      <c r="F10" s="208" t="s">
        <v>377</v>
      </c>
      <c r="G10" s="208" t="s">
        <v>154</v>
      </c>
      <c r="H10" s="220">
        <v>1450000</v>
      </c>
      <c r="I10" s="232">
        <f t="shared" si="0"/>
        <v>101500.00000000001</v>
      </c>
    </row>
    <row r="11" spans="1:9" ht="15">
      <c r="A11" s="211">
        <v>7</v>
      </c>
      <c r="B11" s="209" t="s">
        <v>16</v>
      </c>
      <c r="C11" s="209">
        <v>2905</v>
      </c>
      <c r="D11" s="209" t="s">
        <v>12</v>
      </c>
      <c r="E11" s="209" t="s">
        <v>18</v>
      </c>
      <c r="F11" s="208" t="s">
        <v>378</v>
      </c>
      <c r="G11" s="208" t="s">
        <v>419</v>
      </c>
      <c r="H11" s="220">
        <v>1800000</v>
      </c>
      <c r="I11" s="232">
        <f t="shared" si="0"/>
        <v>126000.00000000001</v>
      </c>
    </row>
    <row r="12" spans="1:9" ht="15">
      <c r="A12" s="211">
        <v>8</v>
      </c>
      <c r="B12" s="209" t="s">
        <v>16</v>
      </c>
      <c r="C12" s="209">
        <v>26817</v>
      </c>
      <c r="D12" s="209" t="s">
        <v>14</v>
      </c>
      <c r="E12" s="209" t="s">
        <v>18</v>
      </c>
      <c r="F12" s="208" t="s">
        <v>379</v>
      </c>
      <c r="G12" s="208" t="s">
        <v>384</v>
      </c>
      <c r="H12" s="220">
        <v>2400000</v>
      </c>
      <c r="I12" s="232">
        <f t="shared" si="0"/>
        <v>168000.00000000003</v>
      </c>
    </row>
    <row r="13" spans="1:9" ht="15">
      <c r="A13" s="211">
        <v>9</v>
      </c>
      <c r="B13" s="209" t="s">
        <v>16</v>
      </c>
      <c r="C13" s="209">
        <v>2876</v>
      </c>
      <c r="D13" s="209" t="s">
        <v>14</v>
      </c>
      <c r="E13" s="209" t="s">
        <v>18</v>
      </c>
      <c r="F13" s="208" t="s">
        <v>402</v>
      </c>
      <c r="G13" s="208" t="s">
        <v>384</v>
      </c>
      <c r="H13" s="220">
        <v>890000</v>
      </c>
      <c r="I13" s="232">
        <f>H13*0.08</f>
        <v>71200</v>
      </c>
    </row>
    <row r="14" spans="1:9" s="215" customFormat="1" ht="15">
      <c r="A14" s="211">
        <v>10</v>
      </c>
      <c r="B14" s="209" t="s">
        <v>37</v>
      </c>
      <c r="C14" s="209">
        <v>290</v>
      </c>
      <c r="D14" s="209" t="s">
        <v>188</v>
      </c>
      <c r="E14" s="209" t="s">
        <v>18</v>
      </c>
      <c r="F14" s="208" t="s">
        <v>129</v>
      </c>
      <c r="G14" s="208" t="s">
        <v>380</v>
      </c>
      <c r="H14" s="213">
        <v>0</v>
      </c>
      <c r="I14" s="232">
        <f t="shared" si="0"/>
        <v>0</v>
      </c>
    </row>
    <row r="15" spans="1:9" s="2" customFormat="1" ht="15">
      <c r="A15" s="211">
        <v>11</v>
      </c>
      <c r="B15" s="209" t="s">
        <v>16</v>
      </c>
      <c r="C15" s="209" t="s">
        <v>387</v>
      </c>
      <c r="D15" s="209" t="s">
        <v>373</v>
      </c>
      <c r="E15" s="209" t="s">
        <v>18</v>
      </c>
      <c r="F15" s="208" t="s">
        <v>381</v>
      </c>
      <c r="G15" s="208" t="s">
        <v>382</v>
      </c>
      <c r="H15" s="213">
        <v>10600000</v>
      </c>
      <c r="I15" s="232">
        <f>H15*0.04</f>
        <v>424000</v>
      </c>
    </row>
    <row r="16" spans="1:9" s="2" customFormat="1" ht="15">
      <c r="A16" s="211">
        <v>12</v>
      </c>
      <c r="B16" s="209" t="s">
        <v>16</v>
      </c>
      <c r="C16" s="209">
        <v>2873</v>
      </c>
      <c r="D16" s="209" t="s">
        <v>14</v>
      </c>
      <c r="E16" s="209" t="s">
        <v>18</v>
      </c>
      <c r="F16" s="208" t="s">
        <v>383</v>
      </c>
      <c r="G16" s="208" t="s">
        <v>384</v>
      </c>
      <c r="H16" s="213">
        <v>3100000</v>
      </c>
      <c r="I16" s="232">
        <f t="shared" si="0"/>
        <v>217000.00000000003</v>
      </c>
    </row>
    <row r="17" spans="1:9" s="2" customFormat="1" ht="15">
      <c r="A17" s="211">
        <v>13</v>
      </c>
      <c r="B17" s="209" t="s">
        <v>16</v>
      </c>
      <c r="C17" s="209">
        <v>3527</v>
      </c>
      <c r="D17" s="209" t="s">
        <v>14</v>
      </c>
      <c r="E17" s="209" t="s">
        <v>18</v>
      </c>
      <c r="F17" s="208" t="s">
        <v>385</v>
      </c>
      <c r="G17" s="208" t="s">
        <v>399</v>
      </c>
      <c r="H17" s="213">
        <v>8400000</v>
      </c>
      <c r="I17" s="232">
        <f>H17*0.04</f>
        <v>336000</v>
      </c>
    </row>
    <row r="18" spans="1:9" s="2" customFormat="1" ht="15">
      <c r="A18" s="211">
        <v>14</v>
      </c>
      <c r="B18" s="209" t="s">
        <v>16</v>
      </c>
      <c r="C18" s="209">
        <v>27711</v>
      </c>
      <c r="D18" s="209" t="s">
        <v>14</v>
      </c>
      <c r="E18" s="209" t="s">
        <v>18</v>
      </c>
      <c r="F18" s="208" t="s">
        <v>386</v>
      </c>
      <c r="G18" s="208" t="s">
        <v>384</v>
      </c>
      <c r="H18" s="213">
        <v>1000000</v>
      </c>
      <c r="I18" s="232">
        <f>H18*0.12</f>
        <v>120000</v>
      </c>
    </row>
    <row r="19" spans="1:9" s="2" customFormat="1" ht="15">
      <c r="A19" s="211">
        <v>15</v>
      </c>
      <c r="B19" s="209" t="s">
        <v>37</v>
      </c>
      <c r="C19" s="209">
        <v>268</v>
      </c>
      <c r="D19" s="209" t="s">
        <v>12</v>
      </c>
      <c r="E19" s="209" t="s">
        <v>389</v>
      </c>
      <c r="F19" s="208" t="s">
        <v>390</v>
      </c>
      <c r="G19" s="208" t="s">
        <v>168</v>
      </c>
      <c r="H19" s="213">
        <v>1450000</v>
      </c>
      <c r="I19" s="232">
        <f t="shared" si="0"/>
        <v>101500.00000000001</v>
      </c>
    </row>
    <row r="20" spans="1:16" s="2" customFormat="1" ht="15">
      <c r="A20" s="211">
        <v>17</v>
      </c>
      <c r="B20" s="209" t="s">
        <v>16</v>
      </c>
      <c r="C20" s="209">
        <v>28727</v>
      </c>
      <c r="D20" s="209" t="s">
        <v>189</v>
      </c>
      <c r="E20" s="209" t="s">
        <v>58</v>
      </c>
      <c r="F20" s="208" t="s">
        <v>391</v>
      </c>
      <c r="G20" s="208" t="s">
        <v>392</v>
      </c>
      <c r="H20" s="221">
        <v>1650000</v>
      </c>
      <c r="I20" s="232">
        <f t="shared" si="0"/>
        <v>115500.00000000001</v>
      </c>
      <c r="P20" s="3"/>
    </row>
    <row r="21" spans="1:16" s="2" customFormat="1" ht="15">
      <c r="A21" s="211">
        <v>18</v>
      </c>
      <c r="B21" s="209" t="s">
        <v>16</v>
      </c>
      <c r="C21" s="209">
        <v>28727</v>
      </c>
      <c r="D21" s="209" t="s">
        <v>14</v>
      </c>
      <c r="E21" s="209" t="s">
        <v>58</v>
      </c>
      <c r="F21" s="208" t="s">
        <v>416</v>
      </c>
      <c r="G21" s="208" t="s">
        <v>374</v>
      </c>
      <c r="H21" s="221">
        <v>1250000</v>
      </c>
      <c r="I21" s="232">
        <f>H21*0.09</f>
        <v>112500</v>
      </c>
      <c r="P21" s="3"/>
    </row>
    <row r="22" spans="1:16" s="2" customFormat="1" ht="15">
      <c r="A22" s="211">
        <v>19</v>
      </c>
      <c r="B22" s="209" t="s">
        <v>16</v>
      </c>
      <c r="C22" s="209">
        <v>28726</v>
      </c>
      <c r="D22" s="209" t="s">
        <v>14</v>
      </c>
      <c r="E22" s="209" t="s">
        <v>58</v>
      </c>
      <c r="F22" s="208" t="s">
        <v>393</v>
      </c>
      <c r="G22" s="208" t="s">
        <v>394</v>
      </c>
      <c r="H22" s="221">
        <v>3150000</v>
      </c>
      <c r="I22" s="232">
        <f t="shared" si="0"/>
        <v>220500.00000000003</v>
      </c>
      <c r="P22" s="3"/>
    </row>
    <row r="23" spans="1:16" s="2" customFormat="1" ht="15">
      <c r="A23" s="211">
        <v>20</v>
      </c>
      <c r="B23" s="209" t="s">
        <v>16</v>
      </c>
      <c r="C23" s="209">
        <v>28726</v>
      </c>
      <c r="D23" s="209" t="s">
        <v>14</v>
      </c>
      <c r="E23" s="209" t="s">
        <v>58</v>
      </c>
      <c r="F23" s="208" t="s">
        <v>395</v>
      </c>
      <c r="G23" s="208" t="s">
        <v>403</v>
      </c>
      <c r="H23" s="221">
        <v>2950000</v>
      </c>
      <c r="I23" s="232">
        <f t="shared" si="0"/>
        <v>206500.00000000003</v>
      </c>
      <c r="P23" s="3"/>
    </row>
    <row r="24" spans="1:16" s="2" customFormat="1" ht="15">
      <c r="A24" s="211">
        <v>21</v>
      </c>
      <c r="B24" s="209" t="s">
        <v>16</v>
      </c>
      <c r="C24" s="209">
        <v>27244</v>
      </c>
      <c r="D24" s="209" t="s">
        <v>12</v>
      </c>
      <c r="E24" s="209" t="s">
        <v>18</v>
      </c>
      <c r="F24" s="208" t="s">
        <v>398</v>
      </c>
      <c r="G24" s="208" t="s">
        <v>168</v>
      </c>
      <c r="H24" s="221">
        <v>490000</v>
      </c>
      <c r="I24" s="232">
        <f>H24*0.15</f>
        <v>73500</v>
      </c>
      <c r="P24" s="3"/>
    </row>
    <row r="25" spans="1:16" s="2" customFormat="1" ht="15">
      <c r="A25" s="211">
        <v>22</v>
      </c>
      <c r="B25" s="209" t="s">
        <v>16</v>
      </c>
      <c r="C25" s="209">
        <v>2873</v>
      </c>
      <c r="D25" s="209" t="s">
        <v>412</v>
      </c>
      <c r="E25" s="209" t="s">
        <v>18</v>
      </c>
      <c r="F25" s="208" t="s">
        <v>401</v>
      </c>
      <c r="G25" s="208" t="s">
        <v>413</v>
      </c>
      <c r="H25" s="221">
        <v>1150000</v>
      </c>
      <c r="I25" s="232">
        <f t="shared" si="0"/>
        <v>80500.00000000001</v>
      </c>
      <c r="P25" s="3"/>
    </row>
    <row r="26" spans="1:16" s="2" customFormat="1" ht="15">
      <c r="A26" s="211">
        <v>24</v>
      </c>
      <c r="B26" s="209" t="s">
        <v>37</v>
      </c>
      <c r="C26" s="209">
        <v>283</v>
      </c>
      <c r="D26" s="209" t="s">
        <v>11</v>
      </c>
      <c r="E26" s="209" t="s">
        <v>404</v>
      </c>
      <c r="F26" s="208" t="s">
        <v>405</v>
      </c>
      <c r="G26" s="208" t="s">
        <v>374</v>
      </c>
      <c r="H26" s="221">
        <v>850000</v>
      </c>
      <c r="I26" s="232">
        <f>H26*0.09</f>
        <v>76500</v>
      </c>
      <c r="P26" s="3"/>
    </row>
    <row r="27" spans="1:16" s="2" customFormat="1" ht="15">
      <c r="A27" s="211">
        <v>25</v>
      </c>
      <c r="B27" s="209" t="s">
        <v>16</v>
      </c>
      <c r="C27" s="209">
        <v>2832</v>
      </c>
      <c r="D27" s="209" t="s">
        <v>11</v>
      </c>
      <c r="E27" s="209" t="s">
        <v>404</v>
      </c>
      <c r="F27" s="208" t="s">
        <v>406</v>
      </c>
      <c r="G27" s="208" t="s">
        <v>407</v>
      </c>
      <c r="H27" s="221">
        <v>1250000</v>
      </c>
      <c r="I27" s="232">
        <f>H27*0.09</f>
        <v>112500</v>
      </c>
      <c r="P27" s="3"/>
    </row>
    <row r="28" spans="1:16" s="2" customFormat="1" ht="15">
      <c r="A28" s="211">
        <v>26</v>
      </c>
      <c r="B28" s="209" t="s">
        <v>16</v>
      </c>
      <c r="C28" s="209">
        <v>26834</v>
      </c>
      <c r="D28" s="209" t="s">
        <v>12</v>
      </c>
      <c r="E28" s="209" t="s">
        <v>389</v>
      </c>
      <c r="F28" s="208" t="s">
        <v>39</v>
      </c>
      <c r="G28" s="208" t="s">
        <v>168</v>
      </c>
      <c r="H28" s="221">
        <v>900000</v>
      </c>
      <c r="I28" s="232">
        <f t="shared" si="0"/>
        <v>63000.00000000001</v>
      </c>
      <c r="P28" s="3"/>
    </row>
    <row r="29" spans="1:16" s="2" customFormat="1" ht="15">
      <c r="A29" s="211">
        <v>27</v>
      </c>
      <c r="B29" s="209" t="s">
        <v>16</v>
      </c>
      <c r="C29" s="209">
        <v>28713</v>
      </c>
      <c r="D29" s="209" t="s">
        <v>14</v>
      </c>
      <c r="E29" s="209" t="s">
        <v>18</v>
      </c>
      <c r="F29" s="208" t="s">
        <v>408</v>
      </c>
      <c r="G29" s="208" t="s">
        <v>384</v>
      </c>
      <c r="H29" s="221">
        <v>3200000</v>
      </c>
      <c r="I29" s="232">
        <f t="shared" si="0"/>
        <v>224000.00000000003</v>
      </c>
      <c r="P29" s="3"/>
    </row>
    <row r="30" spans="1:16" s="2" customFormat="1" ht="15">
      <c r="A30" s="211">
        <v>28</v>
      </c>
      <c r="B30" s="209" t="s">
        <v>16</v>
      </c>
      <c r="C30" s="209">
        <v>27252</v>
      </c>
      <c r="D30" s="209" t="s">
        <v>12</v>
      </c>
      <c r="E30" s="209" t="s">
        <v>18</v>
      </c>
      <c r="F30" s="208" t="s">
        <v>409</v>
      </c>
      <c r="G30" s="208" t="s">
        <v>168</v>
      </c>
      <c r="H30" s="221">
        <v>480000</v>
      </c>
      <c r="I30" s="232">
        <f>H30*0.15</f>
        <v>72000</v>
      </c>
      <c r="P30" s="3"/>
    </row>
    <row r="31" spans="1:16" s="2" customFormat="1" ht="15.75" thickBot="1">
      <c r="A31" s="212">
        <v>29</v>
      </c>
      <c r="B31" s="222" t="s">
        <v>16</v>
      </c>
      <c r="C31" s="222">
        <v>2919</v>
      </c>
      <c r="D31" s="222" t="s">
        <v>11</v>
      </c>
      <c r="E31" s="222" t="s">
        <v>18</v>
      </c>
      <c r="F31" s="223" t="s">
        <v>410</v>
      </c>
      <c r="G31" s="223" t="s">
        <v>411</v>
      </c>
      <c r="H31" s="224">
        <v>2600000</v>
      </c>
      <c r="I31" s="232">
        <f t="shared" si="0"/>
        <v>182000.00000000003</v>
      </c>
      <c r="P31" s="3"/>
    </row>
    <row r="32" spans="1:16" s="2" customFormat="1" ht="15.75" thickBot="1">
      <c r="A32" s="216">
        <v>30</v>
      </c>
      <c r="B32" s="225" t="s">
        <v>388</v>
      </c>
      <c r="C32" s="225"/>
      <c r="D32" s="225" t="s">
        <v>320</v>
      </c>
      <c r="E32" s="225" t="s">
        <v>321</v>
      </c>
      <c r="F32" s="226"/>
      <c r="G32" s="226" t="s">
        <v>322</v>
      </c>
      <c r="H32" s="227">
        <v>1050000</v>
      </c>
      <c r="I32" s="233">
        <v>0</v>
      </c>
      <c r="P32" s="3"/>
    </row>
    <row r="34" spans="1:9" ht="15">
      <c r="A34" s="235" t="s">
        <v>420</v>
      </c>
      <c r="B34" s="234" t="s">
        <v>421</v>
      </c>
      <c r="G34" s="217" t="s">
        <v>418</v>
      </c>
      <c r="H34" s="218">
        <f>SUM(H5:H32)</f>
        <v>94660000</v>
      </c>
      <c r="I34" s="218">
        <f>SUM(I5:I33)</f>
        <v>5296200</v>
      </c>
    </row>
    <row r="35" ht="15">
      <c r="G35" s="18"/>
    </row>
  </sheetData>
  <sheetProtection autoFilter="0"/>
  <printOptions/>
  <pageMargins left="0.984251968503937" right="0" top="0" bottom="0" header="0" footer="0"/>
  <pageSetup fitToHeight="1" fitToWidth="1" horizontalDpi="600" verticalDpi="600" orientation="landscape" paperSize="8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.7109375" style="0" customWidth="1"/>
    <col min="4" max="4" width="11.421875" style="0" customWidth="1"/>
    <col min="5" max="5" width="5.7109375" style="0" customWidth="1"/>
    <col min="6" max="6" width="24.140625" style="0" customWidth="1"/>
    <col min="7" max="7" width="27.8515625" style="0" customWidth="1"/>
    <col min="8" max="8" width="10.28125" style="0" customWidth="1"/>
    <col min="9" max="9" width="67.8515625" style="0" customWidth="1"/>
    <col min="10" max="10" width="10.421875" style="0" customWidth="1"/>
  </cols>
  <sheetData>
    <row r="1" ht="15">
      <c r="A1" t="s">
        <v>288</v>
      </c>
    </row>
    <row r="2" ht="15">
      <c r="A2" t="s">
        <v>0</v>
      </c>
    </row>
    <row r="3" ht="15.75" thickBot="1"/>
    <row r="4" spans="1:10" ht="105">
      <c r="A4" s="40" t="s">
        <v>1</v>
      </c>
      <c r="B4" s="41" t="s">
        <v>7</v>
      </c>
      <c r="C4" s="41" t="s">
        <v>4</v>
      </c>
      <c r="D4" s="41" t="s">
        <v>13</v>
      </c>
      <c r="E4" s="41" t="s">
        <v>2</v>
      </c>
      <c r="F4" s="41" t="s">
        <v>6</v>
      </c>
      <c r="G4" s="41" t="s">
        <v>19</v>
      </c>
      <c r="H4" s="41" t="s">
        <v>20</v>
      </c>
      <c r="I4" s="41" t="s">
        <v>3</v>
      </c>
      <c r="J4" s="42" t="s">
        <v>8</v>
      </c>
    </row>
    <row r="5" spans="1:10" ht="15">
      <c r="A5" s="34">
        <v>34</v>
      </c>
      <c r="B5" s="35" t="s">
        <v>37</v>
      </c>
      <c r="C5" s="35">
        <v>278</v>
      </c>
      <c r="D5" s="35" t="s">
        <v>11</v>
      </c>
      <c r="E5" s="35" t="s">
        <v>15</v>
      </c>
      <c r="F5" s="35" t="s">
        <v>149</v>
      </c>
      <c r="G5" s="35" t="s">
        <v>151</v>
      </c>
      <c r="H5" s="35">
        <v>0.64</v>
      </c>
      <c r="I5" s="35" t="s">
        <v>152</v>
      </c>
      <c r="J5" s="43">
        <v>490000</v>
      </c>
    </row>
    <row r="6" spans="1:10" ht="15">
      <c r="A6" s="34">
        <v>20</v>
      </c>
      <c r="B6" s="35" t="s">
        <v>37</v>
      </c>
      <c r="C6" s="35">
        <v>283</v>
      </c>
      <c r="D6" s="35" t="s">
        <v>14</v>
      </c>
      <c r="E6" s="35" t="s">
        <v>31</v>
      </c>
      <c r="F6" s="35" t="s">
        <v>46</v>
      </c>
      <c r="G6" s="35" t="s">
        <v>54</v>
      </c>
      <c r="H6" s="35">
        <v>2.93</v>
      </c>
      <c r="I6" s="35" t="s">
        <v>47</v>
      </c>
      <c r="J6" s="43">
        <v>400000</v>
      </c>
    </row>
    <row r="7" spans="1:10" ht="15">
      <c r="A7" s="34">
        <v>14</v>
      </c>
      <c r="B7" s="35" t="s">
        <v>37</v>
      </c>
      <c r="C7" s="35">
        <v>286</v>
      </c>
      <c r="D7" s="35" t="s">
        <v>14</v>
      </c>
      <c r="E7" s="35" t="s">
        <v>31</v>
      </c>
      <c r="F7" s="35" t="s">
        <v>233</v>
      </c>
      <c r="G7" s="35" t="s">
        <v>234</v>
      </c>
      <c r="H7" s="35"/>
      <c r="I7" s="35" t="s">
        <v>62</v>
      </c>
      <c r="J7" s="43">
        <v>460000</v>
      </c>
    </row>
    <row r="8" spans="1:10" ht="15">
      <c r="A8" s="34">
        <v>15</v>
      </c>
      <c r="B8" s="35" t="s">
        <v>37</v>
      </c>
      <c r="C8" s="35">
        <v>286</v>
      </c>
      <c r="D8" s="35" t="s">
        <v>11</v>
      </c>
      <c r="E8" s="35" t="s">
        <v>31</v>
      </c>
      <c r="F8" s="35" t="s">
        <v>29</v>
      </c>
      <c r="G8" s="35" t="s">
        <v>225</v>
      </c>
      <c r="H8" s="35">
        <v>44.5</v>
      </c>
      <c r="I8" s="35" t="s">
        <v>33</v>
      </c>
      <c r="J8" s="43">
        <v>490000</v>
      </c>
    </row>
    <row r="9" spans="1:10" ht="15">
      <c r="A9" s="34">
        <v>12</v>
      </c>
      <c r="B9" s="35" t="s">
        <v>37</v>
      </c>
      <c r="C9" s="35">
        <v>288</v>
      </c>
      <c r="D9" s="35" t="s">
        <v>12</v>
      </c>
      <c r="E9" s="35" t="s">
        <v>31</v>
      </c>
      <c r="F9" s="35" t="s">
        <v>48</v>
      </c>
      <c r="G9" s="35" t="s">
        <v>223</v>
      </c>
      <c r="H9" s="35">
        <v>8.4</v>
      </c>
      <c r="I9" s="35" t="s">
        <v>34</v>
      </c>
      <c r="J9" s="43">
        <v>980000</v>
      </c>
    </row>
    <row r="10" spans="1:10" ht="15">
      <c r="A10" s="34">
        <v>47</v>
      </c>
      <c r="B10" s="35" t="s">
        <v>37</v>
      </c>
      <c r="C10" s="35">
        <v>290</v>
      </c>
      <c r="D10" s="35" t="s">
        <v>11</v>
      </c>
      <c r="E10" s="35" t="s">
        <v>18</v>
      </c>
      <c r="F10" s="35" t="s">
        <v>196</v>
      </c>
      <c r="G10" s="35"/>
      <c r="H10" s="35" t="s">
        <v>270</v>
      </c>
      <c r="I10" s="35" t="s">
        <v>217</v>
      </c>
      <c r="J10" s="43">
        <v>490000</v>
      </c>
    </row>
    <row r="11" spans="1:10" ht="15">
      <c r="A11" s="34">
        <v>13</v>
      </c>
      <c r="B11" s="35" t="s">
        <v>37</v>
      </c>
      <c r="C11" s="35">
        <v>290</v>
      </c>
      <c r="D11" s="35" t="s">
        <v>14</v>
      </c>
      <c r="E11" s="35" t="s">
        <v>31</v>
      </c>
      <c r="F11" s="35" t="s">
        <v>25</v>
      </c>
      <c r="G11" s="35" t="s">
        <v>224</v>
      </c>
      <c r="H11" s="35">
        <v>52</v>
      </c>
      <c r="I11" s="35" t="s">
        <v>32</v>
      </c>
      <c r="J11" s="43">
        <v>960000</v>
      </c>
    </row>
    <row r="12" spans="1:10" ht="15">
      <c r="A12" s="34">
        <v>48</v>
      </c>
      <c r="B12" s="35" t="s">
        <v>37</v>
      </c>
      <c r="C12" s="35">
        <v>290</v>
      </c>
      <c r="D12" s="35" t="s">
        <v>14</v>
      </c>
      <c r="E12" s="35" t="s">
        <v>18</v>
      </c>
      <c r="F12" s="35" t="s">
        <v>196</v>
      </c>
      <c r="G12" s="35" t="s">
        <v>197</v>
      </c>
      <c r="H12" s="35"/>
      <c r="I12" s="35" t="s">
        <v>198</v>
      </c>
      <c r="J12" s="43">
        <v>2900000</v>
      </c>
    </row>
    <row r="13" spans="1:10" ht="15">
      <c r="A13" s="34">
        <v>46</v>
      </c>
      <c r="B13" s="35" t="s">
        <v>37</v>
      </c>
      <c r="C13" s="35">
        <v>291</v>
      </c>
      <c r="D13" s="35" t="s">
        <v>11</v>
      </c>
      <c r="E13" s="35" t="s">
        <v>18</v>
      </c>
      <c r="F13" s="35" t="s">
        <v>194</v>
      </c>
      <c r="G13" s="35" t="s">
        <v>192</v>
      </c>
      <c r="H13" s="35"/>
      <c r="I13" s="35" t="s">
        <v>193</v>
      </c>
      <c r="J13" s="43">
        <v>560000</v>
      </c>
    </row>
    <row r="14" spans="1:10" ht="15">
      <c r="A14" s="34">
        <v>39</v>
      </c>
      <c r="B14" s="35" t="s">
        <v>16</v>
      </c>
      <c r="C14" s="35" t="s">
        <v>285</v>
      </c>
      <c r="D14" s="35" t="s">
        <v>12</v>
      </c>
      <c r="E14" s="35" t="s">
        <v>18</v>
      </c>
      <c r="F14" s="35" t="s">
        <v>167</v>
      </c>
      <c r="G14" s="35" t="s">
        <v>172</v>
      </c>
      <c r="H14" s="35"/>
      <c r="I14" s="35" t="s">
        <v>168</v>
      </c>
      <c r="J14" s="43">
        <v>850000</v>
      </c>
    </row>
    <row r="15" spans="1:10" ht="15">
      <c r="A15" s="34">
        <v>41</v>
      </c>
      <c r="B15" s="35" t="s">
        <v>16</v>
      </c>
      <c r="C15" s="35" t="s">
        <v>285</v>
      </c>
      <c r="D15" s="35" t="s">
        <v>188</v>
      </c>
      <c r="E15" s="35" t="s">
        <v>18</v>
      </c>
      <c r="F15" s="35" t="s">
        <v>174</v>
      </c>
      <c r="G15" s="35" t="s">
        <v>173</v>
      </c>
      <c r="H15" s="35"/>
      <c r="I15" s="35" t="s">
        <v>175</v>
      </c>
      <c r="J15" s="43">
        <v>2900000</v>
      </c>
    </row>
    <row r="16" spans="1:10" ht="15">
      <c r="A16" s="34">
        <v>22</v>
      </c>
      <c r="B16" s="35" t="s">
        <v>16</v>
      </c>
      <c r="C16" s="35" t="s">
        <v>282</v>
      </c>
      <c r="D16" s="35" t="s">
        <v>11</v>
      </c>
      <c r="E16" s="35" t="s">
        <v>18</v>
      </c>
      <c r="F16" s="35" t="s">
        <v>43</v>
      </c>
      <c r="G16" s="35" t="s">
        <v>104</v>
      </c>
      <c r="H16" s="35">
        <v>1</v>
      </c>
      <c r="I16" s="35" t="s">
        <v>44</v>
      </c>
      <c r="J16" s="43">
        <v>290000</v>
      </c>
    </row>
    <row r="17" spans="1:10" ht="15">
      <c r="A17" s="34">
        <v>24</v>
      </c>
      <c r="B17" s="35" t="s">
        <v>16</v>
      </c>
      <c r="C17" s="35" t="s">
        <v>282</v>
      </c>
      <c r="D17" s="35" t="s">
        <v>11</v>
      </c>
      <c r="E17" s="35" t="s">
        <v>18</v>
      </c>
      <c r="F17" s="35" t="s">
        <v>43</v>
      </c>
      <c r="G17" s="35" t="s">
        <v>109</v>
      </c>
      <c r="H17" s="35"/>
      <c r="I17" s="35" t="s">
        <v>60</v>
      </c>
      <c r="J17" s="43">
        <v>890000</v>
      </c>
    </row>
    <row r="18" spans="1:10" ht="15">
      <c r="A18" s="34">
        <v>23</v>
      </c>
      <c r="B18" s="35" t="s">
        <v>16</v>
      </c>
      <c r="C18" s="35" t="s">
        <v>282</v>
      </c>
      <c r="D18" s="35" t="s">
        <v>11</v>
      </c>
      <c r="E18" s="35" t="s">
        <v>18</v>
      </c>
      <c r="F18" s="35" t="s">
        <v>43</v>
      </c>
      <c r="G18" s="35" t="s">
        <v>108</v>
      </c>
      <c r="H18" s="35"/>
      <c r="I18" s="35" t="s">
        <v>105</v>
      </c>
      <c r="J18" s="43">
        <v>1400000</v>
      </c>
    </row>
    <row r="19" spans="1:10" ht="15">
      <c r="A19" s="34">
        <v>40</v>
      </c>
      <c r="B19" s="35" t="s">
        <v>16</v>
      </c>
      <c r="C19" s="35" t="s">
        <v>282</v>
      </c>
      <c r="D19" s="35" t="s">
        <v>12</v>
      </c>
      <c r="E19" s="35" t="s">
        <v>18</v>
      </c>
      <c r="F19" s="35" t="s">
        <v>171</v>
      </c>
      <c r="G19" s="35" t="s">
        <v>170</v>
      </c>
      <c r="H19" s="35"/>
      <c r="I19" s="35" t="s">
        <v>168</v>
      </c>
      <c r="J19" s="43">
        <v>1800000</v>
      </c>
    </row>
    <row r="20" spans="1:10" ht="15">
      <c r="A20" s="34">
        <v>65</v>
      </c>
      <c r="B20" s="35" t="s">
        <v>37</v>
      </c>
      <c r="C20" s="35">
        <v>592</v>
      </c>
      <c r="D20" s="35" t="s">
        <v>11</v>
      </c>
      <c r="E20" s="35" t="s">
        <v>18</v>
      </c>
      <c r="F20" s="35" t="s">
        <v>209</v>
      </c>
      <c r="G20" s="35" t="s">
        <v>257</v>
      </c>
      <c r="H20" s="35"/>
      <c r="I20" s="35" t="s">
        <v>258</v>
      </c>
      <c r="J20" s="43">
        <v>650000</v>
      </c>
    </row>
    <row r="21" spans="1:10" ht="15">
      <c r="A21" s="34">
        <v>55</v>
      </c>
      <c r="B21" s="35" t="s">
        <v>37</v>
      </c>
      <c r="C21" s="35">
        <v>592</v>
      </c>
      <c r="D21" s="35" t="s">
        <v>14</v>
      </c>
      <c r="E21" s="35" t="s">
        <v>18</v>
      </c>
      <c r="F21" s="35" t="s">
        <v>219</v>
      </c>
      <c r="G21" s="35" t="s">
        <v>274</v>
      </c>
      <c r="H21" s="35"/>
      <c r="I21" s="35" t="s">
        <v>220</v>
      </c>
      <c r="J21" s="43">
        <v>1950000</v>
      </c>
    </row>
    <row r="22" spans="1:10" ht="15">
      <c r="A22" s="34">
        <v>58</v>
      </c>
      <c r="B22" s="35" t="s">
        <v>37</v>
      </c>
      <c r="C22" s="35">
        <v>592</v>
      </c>
      <c r="D22" s="35" t="s">
        <v>14</v>
      </c>
      <c r="E22" s="35" t="s">
        <v>18</v>
      </c>
      <c r="F22" s="35" t="s">
        <v>219</v>
      </c>
      <c r="G22" s="35" t="s">
        <v>243</v>
      </c>
      <c r="H22" s="35"/>
      <c r="I22" s="35" t="s">
        <v>220</v>
      </c>
      <c r="J22" s="43">
        <v>1950000</v>
      </c>
    </row>
    <row r="23" spans="1:10" ht="15">
      <c r="A23" s="34">
        <v>26</v>
      </c>
      <c r="B23" s="35" t="s">
        <v>16</v>
      </c>
      <c r="C23" s="35" t="s">
        <v>283</v>
      </c>
      <c r="D23" s="35" t="s">
        <v>11</v>
      </c>
      <c r="E23" s="35" t="s">
        <v>18</v>
      </c>
      <c r="F23" s="35" t="s">
        <v>113</v>
      </c>
      <c r="G23" s="35" t="s">
        <v>121</v>
      </c>
      <c r="H23" s="35">
        <v>1.8</v>
      </c>
      <c r="I23" s="35" t="s">
        <v>114</v>
      </c>
      <c r="J23" s="43">
        <v>1100000</v>
      </c>
    </row>
    <row r="24" spans="1:10" ht="15">
      <c r="A24" s="34">
        <v>4</v>
      </c>
      <c r="B24" s="35" t="s">
        <v>16</v>
      </c>
      <c r="C24" s="35">
        <v>2627</v>
      </c>
      <c r="D24" s="35" t="s">
        <v>12</v>
      </c>
      <c r="E24" s="35" t="s">
        <v>15</v>
      </c>
      <c r="F24" s="35" t="s">
        <v>69</v>
      </c>
      <c r="G24" s="35" t="s">
        <v>70</v>
      </c>
      <c r="H24" s="35">
        <v>6.9</v>
      </c>
      <c r="I24" s="35" t="s">
        <v>34</v>
      </c>
      <c r="J24" s="43">
        <v>730000</v>
      </c>
    </row>
    <row r="25" spans="1:10" ht="15">
      <c r="A25" s="34">
        <v>1</v>
      </c>
      <c r="B25" s="35" t="s">
        <v>16</v>
      </c>
      <c r="C25" s="35">
        <v>2628</v>
      </c>
      <c r="D25" s="35" t="s">
        <v>14</v>
      </c>
      <c r="E25" s="35" t="s">
        <v>40</v>
      </c>
      <c r="F25" s="35" t="s">
        <v>41</v>
      </c>
      <c r="G25" s="35" t="s">
        <v>61</v>
      </c>
      <c r="H25" s="35">
        <v>4.6</v>
      </c>
      <c r="I25" s="35" t="s">
        <v>62</v>
      </c>
      <c r="J25" s="43">
        <v>2980000</v>
      </c>
    </row>
    <row r="26" spans="1:10" ht="15">
      <c r="A26" s="34">
        <v>5</v>
      </c>
      <c r="B26" s="35" t="s">
        <v>16</v>
      </c>
      <c r="C26" s="35">
        <v>2708</v>
      </c>
      <c r="D26" s="35" t="s">
        <v>14</v>
      </c>
      <c r="E26" s="35" t="s">
        <v>15</v>
      </c>
      <c r="F26" s="35" t="s">
        <v>39</v>
      </c>
      <c r="G26" s="35" t="s">
        <v>71</v>
      </c>
      <c r="H26" s="35">
        <v>3.9</v>
      </c>
      <c r="I26" s="35" t="s">
        <v>68</v>
      </c>
      <c r="J26" s="43">
        <v>2600000</v>
      </c>
    </row>
    <row r="27" spans="1:10" ht="15">
      <c r="A27" s="34">
        <v>29</v>
      </c>
      <c r="B27" s="35" t="s">
        <v>37</v>
      </c>
      <c r="C27" s="35">
        <v>2711</v>
      </c>
      <c r="D27" s="35" t="s">
        <v>11</v>
      </c>
      <c r="E27" s="35" t="s">
        <v>18</v>
      </c>
      <c r="F27" s="35" t="s">
        <v>49</v>
      </c>
      <c r="G27" s="35" t="s">
        <v>100</v>
      </c>
      <c r="H27" s="35"/>
      <c r="I27" s="35" t="s">
        <v>60</v>
      </c>
      <c r="J27" s="43">
        <v>950000</v>
      </c>
    </row>
    <row r="28" spans="1:10" ht="15">
      <c r="A28" s="34">
        <v>67</v>
      </c>
      <c r="B28" s="35" t="s">
        <v>16</v>
      </c>
      <c r="C28" s="35">
        <v>2711</v>
      </c>
      <c r="D28" s="35" t="s">
        <v>14</v>
      </c>
      <c r="E28" s="35" t="s">
        <v>18</v>
      </c>
      <c r="F28" s="35" t="s">
        <v>262</v>
      </c>
      <c r="G28" s="35" t="s">
        <v>263</v>
      </c>
      <c r="H28" s="35"/>
      <c r="I28" s="35" t="s">
        <v>261</v>
      </c>
      <c r="J28" s="43">
        <v>1200000</v>
      </c>
    </row>
    <row r="29" spans="1:10" ht="15">
      <c r="A29" s="34">
        <v>62</v>
      </c>
      <c r="B29" s="35" t="s">
        <v>16</v>
      </c>
      <c r="C29" s="35">
        <v>2784</v>
      </c>
      <c r="D29" s="35" t="s">
        <v>11</v>
      </c>
      <c r="E29" s="35" t="s">
        <v>18</v>
      </c>
      <c r="F29" s="35" t="s">
        <v>251</v>
      </c>
      <c r="G29" s="35" t="s">
        <v>252</v>
      </c>
      <c r="H29" s="35"/>
      <c r="I29" s="35" t="s">
        <v>253</v>
      </c>
      <c r="J29" s="43">
        <v>450000</v>
      </c>
    </row>
    <row r="30" spans="1:10" ht="15">
      <c r="A30" s="34">
        <v>63</v>
      </c>
      <c r="B30" s="35" t="s">
        <v>16</v>
      </c>
      <c r="C30" s="35">
        <v>2784</v>
      </c>
      <c r="D30" s="35" t="s">
        <v>12</v>
      </c>
      <c r="E30" s="35" t="s">
        <v>18</v>
      </c>
      <c r="F30" s="35" t="s">
        <v>251</v>
      </c>
      <c r="G30" s="35" t="s">
        <v>254</v>
      </c>
      <c r="H30" s="35"/>
      <c r="I30" s="35" t="s">
        <v>168</v>
      </c>
      <c r="J30" s="43">
        <v>450000</v>
      </c>
    </row>
    <row r="31" spans="1:10" ht="15">
      <c r="A31" s="34">
        <v>64</v>
      </c>
      <c r="B31" s="35" t="s">
        <v>16</v>
      </c>
      <c r="C31" s="35">
        <v>2784</v>
      </c>
      <c r="D31" s="35" t="s">
        <v>12</v>
      </c>
      <c r="E31" s="35" t="s">
        <v>18</v>
      </c>
      <c r="F31" s="35" t="s">
        <v>251</v>
      </c>
      <c r="G31" s="35" t="s">
        <v>255</v>
      </c>
      <c r="H31" s="35"/>
      <c r="I31" s="35" t="s">
        <v>256</v>
      </c>
      <c r="J31" s="43">
        <v>450000</v>
      </c>
    </row>
    <row r="32" spans="1:10" ht="15">
      <c r="A32" s="34">
        <v>50</v>
      </c>
      <c r="B32" s="35" t="s">
        <v>16</v>
      </c>
      <c r="C32" s="35">
        <v>2885</v>
      </c>
      <c r="D32" s="35" t="s">
        <v>12</v>
      </c>
      <c r="E32" s="35" t="s">
        <v>58</v>
      </c>
      <c r="F32" s="35" t="s">
        <v>59</v>
      </c>
      <c r="G32" s="35"/>
      <c r="H32" s="35"/>
      <c r="I32" s="35" t="s">
        <v>218</v>
      </c>
      <c r="J32" s="43">
        <v>800000</v>
      </c>
    </row>
    <row r="33" spans="1:10" ht="15">
      <c r="A33" s="34">
        <v>28</v>
      </c>
      <c r="B33" s="35" t="s">
        <v>16</v>
      </c>
      <c r="C33" s="35">
        <v>2904</v>
      </c>
      <c r="D33" s="35" t="s">
        <v>11</v>
      </c>
      <c r="E33" s="35" t="s">
        <v>18</v>
      </c>
      <c r="F33" s="35" t="s">
        <v>45</v>
      </c>
      <c r="G33" s="35" t="s">
        <v>119</v>
      </c>
      <c r="H33" s="35"/>
      <c r="I33" s="35" t="s">
        <v>120</v>
      </c>
      <c r="J33" s="43">
        <v>690000</v>
      </c>
    </row>
    <row r="34" spans="1:10" ht="15">
      <c r="A34" s="34">
        <v>27</v>
      </c>
      <c r="B34" s="35" t="s">
        <v>16</v>
      </c>
      <c r="C34" s="35">
        <v>2904</v>
      </c>
      <c r="D34" s="35" t="s">
        <v>11</v>
      </c>
      <c r="E34" s="35" t="s">
        <v>18</v>
      </c>
      <c r="F34" s="35" t="s">
        <v>45</v>
      </c>
      <c r="G34" s="35"/>
      <c r="H34" s="35" t="s">
        <v>116</v>
      </c>
      <c r="I34" s="35" t="s">
        <v>117</v>
      </c>
      <c r="J34" s="43">
        <v>1300000</v>
      </c>
    </row>
    <row r="35" spans="1:10" ht="15">
      <c r="A35" s="34">
        <v>49</v>
      </c>
      <c r="B35" s="35" t="s">
        <v>16</v>
      </c>
      <c r="C35" s="35">
        <v>2907</v>
      </c>
      <c r="D35" s="35" t="s">
        <v>12</v>
      </c>
      <c r="E35" s="35" t="s">
        <v>18</v>
      </c>
      <c r="F35" s="35" t="s">
        <v>201</v>
      </c>
      <c r="G35" s="35" t="s">
        <v>202</v>
      </c>
      <c r="H35" s="35"/>
      <c r="I35" s="35" t="s">
        <v>203</v>
      </c>
      <c r="J35" s="43">
        <v>850000</v>
      </c>
    </row>
    <row r="36" spans="1:10" ht="15">
      <c r="A36" s="34">
        <v>45</v>
      </c>
      <c r="B36" s="35" t="s">
        <v>16</v>
      </c>
      <c r="C36" s="35">
        <v>2911</v>
      </c>
      <c r="D36" s="35" t="s">
        <v>14</v>
      </c>
      <c r="E36" s="35" t="s">
        <v>18</v>
      </c>
      <c r="F36" s="35" t="s">
        <v>53</v>
      </c>
      <c r="G36" s="35" t="s">
        <v>191</v>
      </c>
      <c r="H36" s="35"/>
      <c r="I36" s="35" t="s">
        <v>186</v>
      </c>
      <c r="J36" s="43">
        <v>2950000</v>
      </c>
    </row>
    <row r="37" spans="1:10" ht="15">
      <c r="A37" s="34">
        <v>43</v>
      </c>
      <c r="B37" s="35" t="s">
        <v>16</v>
      </c>
      <c r="C37" s="35">
        <v>2918</v>
      </c>
      <c r="D37" s="35" t="s">
        <v>14</v>
      </c>
      <c r="E37" s="35" t="s">
        <v>18</v>
      </c>
      <c r="F37" s="35" t="s">
        <v>182</v>
      </c>
      <c r="G37" s="35" t="s">
        <v>184</v>
      </c>
      <c r="H37" s="35"/>
      <c r="I37" s="35" t="s">
        <v>216</v>
      </c>
      <c r="J37" s="43">
        <v>890000</v>
      </c>
    </row>
    <row r="38" spans="1:10" ht="15">
      <c r="A38" s="34">
        <v>44</v>
      </c>
      <c r="B38" s="35" t="s">
        <v>16</v>
      </c>
      <c r="C38" s="35">
        <v>2918</v>
      </c>
      <c r="D38" s="35" t="s">
        <v>14</v>
      </c>
      <c r="E38" s="35" t="s">
        <v>18</v>
      </c>
      <c r="F38" s="35" t="s">
        <v>185</v>
      </c>
      <c r="G38" s="35" t="s">
        <v>190</v>
      </c>
      <c r="H38" s="35"/>
      <c r="I38" s="35" t="s">
        <v>186</v>
      </c>
      <c r="J38" s="43">
        <v>2900000</v>
      </c>
    </row>
    <row r="39" spans="1:10" ht="15">
      <c r="A39" s="34">
        <v>19</v>
      </c>
      <c r="B39" s="35" t="s">
        <v>16</v>
      </c>
      <c r="C39" s="35">
        <v>2931</v>
      </c>
      <c r="D39" s="35" t="s">
        <v>11</v>
      </c>
      <c r="E39" s="35" t="s">
        <v>31</v>
      </c>
      <c r="F39" s="35" t="s">
        <v>30</v>
      </c>
      <c r="G39" s="35" t="s">
        <v>227</v>
      </c>
      <c r="H39" s="35">
        <v>2</v>
      </c>
      <c r="I39" s="35" t="s">
        <v>36</v>
      </c>
      <c r="J39" s="43">
        <v>330000</v>
      </c>
    </row>
    <row r="40" spans="1:10" ht="15">
      <c r="A40" s="34">
        <v>18</v>
      </c>
      <c r="B40" s="35" t="s">
        <v>16</v>
      </c>
      <c r="C40" s="35">
        <v>2931</v>
      </c>
      <c r="D40" s="35" t="s">
        <v>12</v>
      </c>
      <c r="E40" s="35" t="s">
        <v>31</v>
      </c>
      <c r="F40" s="35" t="s">
        <v>28</v>
      </c>
      <c r="G40" s="35" t="s">
        <v>228</v>
      </c>
      <c r="H40" s="35">
        <v>1.2</v>
      </c>
      <c r="I40" s="35" t="s">
        <v>35</v>
      </c>
      <c r="J40" s="43">
        <v>350000</v>
      </c>
    </row>
    <row r="41" spans="1:10" ht="15">
      <c r="A41" s="34">
        <v>38</v>
      </c>
      <c r="B41" s="35" t="s">
        <v>16</v>
      </c>
      <c r="C41" s="35" t="s">
        <v>284</v>
      </c>
      <c r="D41" s="35" t="s">
        <v>189</v>
      </c>
      <c r="E41" s="35" t="s">
        <v>18</v>
      </c>
      <c r="F41" s="35" t="s">
        <v>164</v>
      </c>
      <c r="G41" s="35"/>
      <c r="H41" s="35" t="s">
        <v>273</v>
      </c>
      <c r="I41" s="35" t="s">
        <v>272</v>
      </c>
      <c r="J41" s="43">
        <v>1660000</v>
      </c>
    </row>
    <row r="42" spans="1:10" ht="15">
      <c r="A42" s="34">
        <v>21</v>
      </c>
      <c r="B42" s="35" t="s">
        <v>16</v>
      </c>
      <c r="C42" s="35" t="s">
        <v>281</v>
      </c>
      <c r="D42" s="35" t="s">
        <v>11</v>
      </c>
      <c r="E42" s="35" t="s">
        <v>18</v>
      </c>
      <c r="F42" s="35" t="s">
        <v>42</v>
      </c>
      <c r="G42" s="35" t="s">
        <v>101</v>
      </c>
      <c r="H42" s="35">
        <v>1.2</v>
      </c>
      <c r="I42" s="35" t="s">
        <v>102</v>
      </c>
      <c r="J42" s="43">
        <v>390000</v>
      </c>
    </row>
    <row r="43" spans="1:10" ht="15">
      <c r="A43" s="34">
        <v>6</v>
      </c>
      <c r="B43" s="35" t="s">
        <v>16</v>
      </c>
      <c r="C43" s="35">
        <v>26314</v>
      </c>
      <c r="D43" s="35" t="s">
        <v>14</v>
      </c>
      <c r="E43" s="35" t="s">
        <v>15</v>
      </c>
      <c r="F43" s="35" t="s">
        <v>72</v>
      </c>
      <c r="G43" s="35" t="s">
        <v>73</v>
      </c>
      <c r="H43" s="35">
        <v>3.6</v>
      </c>
      <c r="I43" s="35" t="s">
        <v>74</v>
      </c>
      <c r="J43" s="43">
        <v>940000</v>
      </c>
    </row>
    <row r="44" spans="1:10" ht="15">
      <c r="A44" s="34">
        <v>10</v>
      </c>
      <c r="B44" s="35" t="s">
        <v>16</v>
      </c>
      <c r="C44" s="35">
        <v>26318</v>
      </c>
      <c r="D44" s="35" t="s">
        <v>12</v>
      </c>
      <c r="E44" s="35" t="s">
        <v>15</v>
      </c>
      <c r="F44" s="35" t="s">
        <v>81</v>
      </c>
      <c r="G44" s="35" t="s">
        <v>82</v>
      </c>
      <c r="H44" s="35">
        <v>3.6</v>
      </c>
      <c r="I44" s="35" t="s">
        <v>215</v>
      </c>
      <c r="J44" s="43">
        <v>550000</v>
      </c>
    </row>
    <row r="45" spans="1:10" ht="15">
      <c r="A45" s="34">
        <v>35</v>
      </c>
      <c r="B45" s="35" t="s">
        <v>16</v>
      </c>
      <c r="C45" s="35">
        <v>26842</v>
      </c>
      <c r="D45" s="35" t="s">
        <v>12</v>
      </c>
      <c r="E45" s="35" t="s">
        <v>15</v>
      </c>
      <c r="F45" s="35" t="s">
        <v>150</v>
      </c>
      <c r="G45" s="35" t="s">
        <v>153</v>
      </c>
      <c r="H45" s="35">
        <v>0.45</v>
      </c>
      <c r="I45" s="35" t="s">
        <v>154</v>
      </c>
      <c r="J45" s="43">
        <v>420000</v>
      </c>
    </row>
    <row r="46" spans="1:10" ht="15">
      <c r="A46" s="34">
        <v>11</v>
      </c>
      <c r="B46" s="35" t="s">
        <v>16</v>
      </c>
      <c r="C46" s="35">
        <v>27241</v>
      </c>
      <c r="D46" s="35" t="s">
        <v>11</v>
      </c>
      <c r="E46" s="35" t="s">
        <v>18</v>
      </c>
      <c r="F46" s="35" t="s">
        <v>24</v>
      </c>
      <c r="G46" s="35" t="s">
        <v>21</v>
      </c>
      <c r="H46" s="35" t="s">
        <v>22</v>
      </c>
      <c r="I46" s="35" t="s">
        <v>60</v>
      </c>
      <c r="J46" s="43">
        <v>310000</v>
      </c>
    </row>
    <row r="47" spans="1:10" ht="15">
      <c r="A47" s="34">
        <v>25</v>
      </c>
      <c r="B47" s="35" t="s">
        <v>16</v>
      </c>
      <c r="C47" s="35">
        <v>27247</v>
      </c>
      <c r="D47" s="35" t="s">
        <v>11</v>
      </c>
      <c r="E47" s="35" t="s">
        <v>18</v>
      </c>
      <c r="F47" s="35" t="s">
        <v>110</v>
      </c>
      <c r="G47" s="35" t="s">
        <v>111</v>
      </c>
      <c r="H47" s="35">
        <v>4.5</v>
      </c>
      <c r="I47" s="35" t="s">
        <v>60</v>
      </c>
      <c r="J47" s="43">
        <v>890000</v>
      </c>
    </row>
    <row r="48" spans="1:10" ht="15">
      <c r="A48" s="34">
        <v>66</v>
      </c>
      <c r="B48" s="35" t="s">
        <v>16</v>
      </c>
      <c r="C48" s="35">
        <v>27247</v>
      </c>
      <c r="D48" s="35" t="s">
        <v>14</v>
      </c>
      <c r="E48" s="35" t="s">
        <v>18</v>
      </c>
      <c r="F48" s="35" t="s">
        <v>259</v>
      </c>
      <c r="G48" s="35" t="s">
        <v>260</v>
      </c>
      <c r="H48" s="35"/>
      <c r="I48" s="35" t="s">
        <v>261</v>
      </c>
      <c r="J48" s="43">
        <v>1200000</v>
      </c>
    </row>
    <row r="49" spans="1:10" ht="15">
      <c r="A49" s="34">
        <v>33</v>
      </c>
      <c r="B49" s="35" t="s">
        <v>16</v>
      </c>
      <c r="C49" s="35">
        <v>27253</v>
      </c>
      <c r="D49" s="35" t="s">
        <v>11</v>
      </c>
      <c r="E49" s="35" t="s">
        <v>18</v>
      </c>
      <c r="F49" s="35" t="s">
        <v>50</v>
      </c>
      <c r="G49" s="35"/>
      <c r="H49" s="35" t="s">
        <v>141</v>
      </c>
      <c r="I49" s="35" t="s">
        <v>148</v>
      </c>
      <c r="J49" s="43">
        <v>660000</v>
      </c>
    </row>
    <row r="50" spans="1:10" ht="15">
      <c r="A50" s="34">
        <v>17</v>
      </c>
      <c r="B50" s="35" t="s">
        <v>16</v>
      </c>
      <c r="C50" s="35">
        <v>28411</v>
      </c>
      <c r="D50" s="35" t="s">
        <v>11</v>
      </c>
      <c r="E50" s="35" t="s">
        <v>31</v>
      </c>
      <c r="F50" s="35" t="s">
        <v>27</v>
      </c>
      <c r="G50" s="35" t="s">
        <v>229</v>
      </c>
      <c r="H50" s="35">
        <v>8.9</v>
      </c>
      <c r="I50" s="35" t="s">
        <v>33</v>
      </c>
      <c r="J50" s="43">
        <v>430000</v>
      </c>
    </row>
    <row r="51" spans="1:10" ht="15">
      <c r="A51" s="34">
        <v>32</v>
      </c>
      <c r="B51" s="35" t="s">
        <v>16</v>
      </c>
      <c r="C51" s="35">
        <v>29020</v>
      </c>
      <c r="D51" s="35" t="s">
        <v>12</v>
      </c>
      <c r="E51" s="35" t="s">
        <v>18</v>
      </c>
      <c r="F51" s="35" t="s">
        <v>51</v>
      </c>
      <c r="G51" s="35" t="s">
        <v>156</v>
      </c>
      <c r="H51" s="35"/>
      <c r="I51" s="35" t="s">
        <v>155</v>
      </c>
      <c r="J51" s="43">
        <v>850000</v>
      </c>
    </row>
    <row r="52" spans="1:10" ht="15">
      <c r="A52" s="34">
        <v>31</v>
      </c>
      <c r="B52" s="35" t="s">
        <v>16</v>
      </c>
      <c r="C52" s="35">
        <v>29020</v>
      </c>
      <c r="D52" s="35" t="s">
        <v>188</v>
      </c>
      <c r="E52" s="35" t="s">
        <v>18</v>
      </c>
      <c r="F52" s="35" t="s">
        <v>51</v>
      </c>
      <c r="G52" s="35" t="s">
        <v>157</v>
      </c>
      <c r="H52" s="35"/>
      <c r="I52" s="35" t="s">
        <v>158</v>
      </c>
      <c r="J52" s="43">
        <v>950000</v>
      </c>
    </row>
    <row r="53" spans="1:10" ht="15">
      <c r="A53" s="34">
        <v>30</v>
      </c>
      <c r="B53" s="35" t="s">
        <v>16</v>
      </c>
      <c r="C53" s="35">
        <v>29020</v>
      </c>
      <c r="D53" s="35" t="s">
        <v>11</v>
      </c>
      <c r="E53" s="35" t="s">
        <v>18</v>
      </c>
      <c r="F53" s="35" t="s">
        <v>51</v>
      </c>
      <c r="G53" s="35" t="s">
        <v>122</v>
      </c>
      <c r="H53" s="35"/>
      <c r="I53" s="35" t="s">
        <v>123</v>
      </c>
      <c r="J53" s="43">
        <v>1000000</v>
      </c>
    </row>
    <row r="54" spans="1:10" ht="15">
      <c r="A54" s="34">
        <v>36</v>
      </c>
      <c r="B54" s="35" t="s">
        <v>16</v>
      </c>
      <c r="C54" s="35">
        <v>29021</v>
      </c>
      <c r="D54" s="35" t="s">
        <v>11</v>
      </c>
      <c r="E54" s="35" t="s">
        <v>18</v>
      </c>
      <c r="F54" s="35" t="s">
        <v>160</v>
      </c>
      <c r="G54" s="35"/>
      <c r="H54" s="35" t="s">
        <v>271</v>
      </c>
      <c r="I54" s="35" t="s">
        <v>161</v>
      </c>
      <c r="J54" s="43">
        <v>1600000</v>
      </c>
    </row>
    <row r="55" spans="1:10" ht="15">
      <c r="A55" s="34">
        <v>37</v>
      </c>
      <c r="B55" s="35" t="s">
        <v>16</v>
      </c>
      <c r="C55" s="35">
        <v>29021</v>
      </c>
      <c r="D55" s="35" t="s">
        <v>14</v>
      </c>
      <c r="E55" s="35" t="s">
        <v>18</v>
      </c>
      <c r="F55" s="35" t="s">
        <v>160</v>
      </c>
      <c r="G55" s="35" t="s">
        <v>163</v>
      </c>
      <c r="H55" s="35"/>
      <c r="I55" s="35" t="s">
        <v>162</v>
      </c>
      <c r="J55" s="43">
        <v>2350000</v>
      </c>
    </row>
    <row r="56" spans="1:10" ht="15">
      <c r="A56" s="49">
        <v>68</v>
      </c>
      <c r="B56" s="50" t="s">
        <v>16</v>
      </c>
      <c r="C56" s="50">
        <v>2711</v>
      </c>
      <c r="D56" s="50" t="s">
        <v>14</v>
      </c>
      <c r="E56" s="50" t="s">
        <v>18</v>
      </c>
      <c r="F56" s="50" t="s">
        <v>262</v>
      </c>
      <c r="G56" s="50" t="s">
        <v>264</v>
      </c>
      <c r="H56" s="50"/>
      <c r="I56" s="50" t="s">
        <v>265</v>
      </c>
      <c r="J56" s="51">
        <v>3500000</v>
      </c>
    </row>
    <row r="57" spans="1:10" ht="15">
      <c r="A57" s="49">
        <v>69</v>
      </c>
      <c r="B57" s="50" t="s">
        <v>16</v>
      </c>
      <c r="C57" s="50">
        <v>2711</v>
      </c>
      <c r="D57" s="50" t="s">
        <v>14</v>
      </c>
      <c r="E57" s="50" t="s">
        <v>18</v>
      </c>
      <c r="F57" s="50" t="s">
        <v>49</v>
      </c>
      <c r="G57" s="50" t="s">
        <v>266</v>
      </c>
      <c r="H57" s="50"/>
      <c r="I57" s="50" t="s">
        <v>261</v>
      </c>
      <c r="J57" s="51">
        <v>3500000</v>
      </c>
    </row>
    <row r="58" spans="1:10" ht="15">
      <c r="A58" s="49">
        <v>56</v>
      </c>
      <c r="B58" s="50" t="s">
        <v>16</v>
      </c>
      <c r="C58" s="50">
        <v>27251</v>
      </c>
      <c r="D58" s="50" t="s">
        <v>14</v>
      </c>
      <c r="E58" s="50" t="s">
        <v>18</v>
      </c>
      <c r="F58" s="50" t="s">
        <v>132</v>
      </c>
      <c r="G58" s="50"/>
      <c r="H58" s="50">
        <v>0.5</v>
      </c>
      <c r="I58" s="50" t="s">
        <v>286</v>
      </c>
      <c r="J58" s="51">
        <v>3650000</v>
      </c>
    </row>
    <row r="59" spans="1:10" ht="15">
      <c r="A59" s="49">
        <v>8</v>
      </c>
      <c r="B59" s="50" t="s">
        <v>16</v>
      </c>
      <c r="C59" s="50">
        <v>26841</v>
      </c>
      <c r="D59" s="50" t="s">
        <v>14</v>
      </c>
      <c r="E59" s="50" t="s">
        <v>15</v>
      </c>
      <c r="F59" s="50" t="s">
        <v>77</v>
      </c>
      <c r="G59" s="50" t="s">
        <v>78</v>
      </c>
      <c r="H59" s="50">
        <v>5.1</v>
      </c>
      <c r="I59" s="50" t="s">
        <v>62</v>
      </c>
      <c r="J59" s="51">
        <v>3800000</v>
      </c>
    </row>
    <row r="60" spans="1:10" ht="15">
      <c r="A60" s="49">
        <v>9</v>
      </c>
      <c r="B60" s="50" t="s">
        <v>16</v>
      </c>
      <c r="C60" s="50">
        <v>26839</v>
      </c>
      <c r="D60" s="50" t="s">
        <v>14</v>
      </c>
      <c r="E60" s="50" t="s">
        <v>15</v>
      </c>
      <c r="F60" s="50" t="s">
        <v>79</v>
      </c>
      <c r="G60" s="50" t="s">
        <v>80</v>
      </c>
      <c r="H60" s="50">
        <v>3.55</v>
      </c>
      <c r="I60" s="50" t="s">
        <v>62</v>
      </c>
      <c r="J60" s="51">
        <v>4100000</v>
      </c>
    </row>
    <row r="61" spans="1:10" ht="15">
      <c r="A61" s="49">
        <v>2</v>
      </c>
      <c r="B61" s="50" t="s">
        <v>16</v>
      </c>
      <c r="C61" s="50">
        <v>26834</v>
      </c>
      <c r="D61" s="50" t="s">
        <v>14</v>
      </c>
      <c r="E61" s="50" t="s">
        <v>15</v>
      </c>
      <c r="F61" s="50" t="s">
        <v>39</v>
      </c>
      <c r="G61" s="50" t="s">
        <v>63</v>
      </c>
      <c r="H61" s="50">
        <v>5.5</v>
      </c>
      <c r="I61" s="50" t="s">
        <v>64</v>
      </c>
      <c r="J61" s="51">
        <v>4150000</v>
      </c>
    </row>
    <row r="62" spans="1:10" ht="15">
      <c r="A62" s="49">
        <v>42</v>
      </c>
      <c r="B62" s="50" t="s">
        <v>16</v>
      </c>
      <c r="C62" s="50">
        <v>2914</v>
      </c>
      <c r="D62" s="50" t="s">
        <v>14</v>
      </c>
      <c r="E62" s="50" t="s">
        <v>18</v>
      </c>
      <c r="F62" s="50" t="s">
        <v>178</v>
      </c>
      <c r="G62" s="50" t="s">
        <v>179</v>
      </c>
      <c r="H62" s="50"/>
      <c r="I62" s="50" t="s">
        <v>180</v>
      </c>
      <c r="J62" s="51">
        <v>4600000</v>
      </c>
    </row>
    <row r="63" spans="1:10" ht="15">
      <c r="A63" s="49">
        <v>3</v>
      </c>
      <c r="B63" s="50" t="s">
        <v>16</v>
      </c>
      <c r="C63" s="50">
        <v>2627</v>
      </c>
      <c r="D63" s="50" t="s">
        <v>292</v>
      </c>
      <c r="E63" s="50" t="s">
        <v>15</v>
      </c>
      <c r="F63" s="50" t="s">
        <v>23</v>
      </c>
      <c r="G63" s="50" t="s">
        <v>293</v>
      </c>
      <c r="H63" s="50">
        <v>0.633</v>
      </c>
      <c r="I63" s="50" t="s">
        <v>66</v>
      </c>
      <c r="J63" s="51">
        <f>1830000+3810000</f>
        <v>5640000</v>
      </c>
    </row>
    <row r="64" spans="1:10" ht="15">
      <c r="A64" s="49">
        <v>7</v>
      </c>
      <c r="B64" s="50" t="s">
        <v>16</v>
      </c>
      <c r="C64" s="50">
        <v>26836</v>
      </c>
      <c r="D64" s="50" t="s">
        <v>14</v>
      </c>
      <c r="E64" s="50" t="s">
        <v>15</v>
      </c>
      <c r="F64" s="50" t="s">
        <v>75</v>
      </c>
      <c r="G64" s="50" t="s">
        <v>76</v>
      </c>
      <c r="H64" s="50">
        <v>4.7</v>
      </c>
      <c r="I64" s="50" t="s">
        <v>62</v>
      </c>
      <c r="J64" s="51">
        <v>5900000</v>
      </c>
    </row>
    <row r="65" spans="1:10" ht="15">
      <c r="A65" s="49">
        <v>57</v>
      </c>
      <c r="B65" s="50" t="s">
        <v>16</v>
      </c>
      <c r="C65" s="50">
        <v>27247</v>
      </c>
      <c r="D65" s="50" t="s">
        <v>11</v>
      </c>
      <c r="E65" s="50" t="s">
        <v>18</v>
      </c>
      <c r="F65" s="50" t="s">
        <v>230</v>
      </c>
      <c r="G65" s="50"/>
      <c r="H65" s="50" t="s">
        <v>275</v>
      </c>
      <c r="I65" s="50" t="s">
        <v>231</v>
      </c>
      <c r="J65" s="51">
        <v>7000000</v>
      </c>
    </row>
    <row r="66" spans="1:10" ht="15">
      <c r="A66" s="49">
        <v>60</v>
      </c>
      <c r="B66" s="50" t="s">
        <v>16</v>
      </c>
      <c r="C66" s="50">
        <v>27716</v>
      </c>
      <c r="D66" s="50" t="s">
        <v>14</v>
      </c>
      <c r="E66" s="50" t="s">
        <v>18</v>
      </c>
      <c r="F66" s="50" t="s">
        <v>247</v>
      </c>
      <c r="G66" s="50" t="s">
        <v>248</v>
      </c>
      <c r="H66" s="50"/>
      <c r="I66" s="50" t="s">
        <v>249</v>
      </c>
      <c r="J66" s="51">
        <v>9000000</v>
      </c>
    </row>
    <row r="67" spans="1:10" ht="15">
      <c r="A67" s="49">
        <v>61</v>
      </c>
      <c r="B67" s="50" t="s">
        <v>16</v>
      </c>
      <c r="C67" s="50">
        <v>27716</v>
      </c>
      <c r="D67" s="50" t="s">
        <v>14</v>
      </c>
      <c r="E67" s="50" t="s">
        <v>18</v>
      </c>
      <c r="F67" s="50" t="s">
        <v>247</v>
      </c>
      <c r="G67" s="50" t="s">
        <v>250</v>
      </c>
      <c r="H67" s="50"/>
      <c r="I67" s="50" t="s">
        <v>249</v>
      </c>
      <c r="J67" s="51">
        <v>9000000</v>
      </c>
    </row>
    <row r="68" spans="1:10" ht="15">
      <c r="A68" s="49">
        <v>59</v>
      </c>
      <c r="B68" s="50" t="s">
        <v>16</v>
      </c>
      <c r="C68" s="50">
        <v>27243</v>
      </c>
      <c r="D68" s="50" t="s">
        <v>14</v>
      </c>
      <c r="E68" s="50" t="s">
        <v>18</v>
      </c>
      <c r="F68" s="50" t="s">
        <v>244</v>
      </c>
      <c r="G68" s="50" t="s">
        <v>245</v>
      </c>
      <c r="H68" s="50"/>
      <c r="I68" s="50" t="s">
        <v>246</v>
      </c>
      <c r="J68" s="51">
        <v>15000000</v>
      </c>
    </row>
    <row r="69" spans="1:10" ht="15">
      <c r="A69" s="46">
        <v>53</v>
      </c>
      <c r="B69" s="47" t="s">
        <v>16</v>
      </c>
      <c r="C69" s="47" t="s">
        <v>206</v>
      </c>
      <c r="D69" s="47" t="s">
        <v>10</v>
      </c>
      <c r="E69" s="47" t="s">
        <v>18</v>
      </c>
      <c r="F69" s="47" t="s">
        <v>49</v>
      </c>
      <c r="G69" s="47" t="s">
        <v>207</v>
      </c>
      <c r="H69" s="47">
        <v>1.721</v>
      </c>
      <c r="I69" s="47" t="s">
        <v>214</v>
      </c>
      <c r="J69" s="48">
        <v>5100000</v>
      </c>
    </row>
    <row r="70" spans="1:10" ht="15">
      <c r="A70" s="46">
        <v>54</v>
      </c>
      <c r="B70" s="47" t="s">
        <v>16</v>
      </c>
      <c r="C70" s="47" t="s">
        <v>208</v>
      </c>
      <c r="D70" s="47" t="s">
        <v>10</v>
      </c>
      <c r="E70" s="47" t="s">
        <v>18</v>
      </c>
      <c r="F70" s="47" t="s">
        <v>209</v>
      </c>
      <c r="G70" s="47" t="s">
        <v>210</v>
      </c>
      <c r="H70" s="47">
        <v>0.044</v>
      </c>
      <c r="I70" s="47" t="s">
        <v>211</v>
      </c>
      <c r="J70" s="48">
        <v>1930000</v>
      </c>
    </row>
    <row r="71" spans="1:10" ht="15">
      <c r="A71" s="46">
        <v>51</v>
      </c>
      <c r="B71" s="47" t="s">
        <v>16</v>
      </c>
      <c r="C71" s="47" t="s">
        <v>291</v>
      </c>
      <c r="D71" s="47" t="s">
        <v>10</v>
      </c>
      <c r="E71" s="47" t="s">
        <v>31</v>
      </c>
      <c r="F71" s="47" t="s">
        <v>94</v>
      </c>
      <c r="G71" s="47"/>
      <c r="H71" s="47"/>
      <c r="I71" s="47" t="s">
        <v>97</v>
      </c>
      <c r="J71" s="48">
        <v>900000</v>
      </c>
    </row>
    <row r="72" spans="1:10" ht="15">
      <c r="A72" s="46">
        <v>52</v>
      </c>
      <c r="B72" s="47" t="s">
        <v>37</v>
      </c>
      <c r="C72" s="47" t="s">
        <v>290</v>
      </c>
      <c r="D72" s="47" t="s">
        <v>10</v>
      </c>
      <c r="E72" s="47" t="s">
        <v>31</v>
      </c>
      <c r="F72" s="47" t="s">
        <v>95</v>
      </c>
      <c r="G72" s="47"/>
      <c r="H72" s="47"/>
      <c r="I72" s="47" t="s">
        <v>96</v>
      </c>
      <c r="J72" s="48">
        <v>850000</v>
      </c>
    </row>
    <row r="73" spans="1:10" ht="15">
      <c r="A73" s="46">
        <v>16</v>
      </c>
      <c r="B73" s="47" t="s">
        <v>16</v>
      </c>
      <c r="C73" s="47" t="s">
        <v>289</v>
      </c>
      <c r="D73" s="47" t="s">
        <v>10</v>
      </c>
      <c r="E73" s="47" t="s">
        <v>31</v>
      </c>
      <c r="F73" s="47" t="s">
        <v>26</v>
      </c>
      <c r="G73" s="47" t="s">
        <v>226</v>
      </c>
      <c r="H73" s="47">
        <v>5.95</v>
      </c>
      <c r="I73" s="47" t="s">
        <v>38</v>
      </c>
      <c r="J73" s="48">
        <v>5100000</v>
      </c>
    </row>
    <row r="74" spans="1:10" ht="15">
      <c r="A74" s="46">
        <v>71</v>
      </c>
      <c r="B74" s="47" t="s">
        <v>37</v>
      </c>
      <c r="C74" s="47" t="s">
        <v>279</v>
      </c>
      <c r="D74" s="47" t="s">
        <v>10</v>
      </c>
      <c r="E74" s="47" t="s">
        <v>18</v>
      </c>
      <c r="F74" s="47" t="s">
        <v>219</v>
      </c>
      <c r="G74" s="47" t="s">
        <v>277</v>
      </c>
      <c r="H74" s="47">
        <v>5.871</v>
      </c>
      <c r="I74" s="47" t="s">
        <v>280</v>
      </c>
      <c r="J74" s="48">
        <v>600000</v>
      </c>
    </row>
    <row r="75" spans="1:10" ht="15">
      <c r="A75" s="46">
        <v>70</v>
      </c>
      <c r="B75" s="47" t="s">
        <v>37</v>
      </c>
      <c r="C75" s="47" t="s">
        <v>276</v>
      </c>
      <c r="D75" s="47" t="s">
        <v>10</v>
      </c>
      <c r="E75" s="47" t="s">
        <v>18</v>
      </c>
      <c r="F75" s="47" t="s">
        <v>219</v>
      </c>
      <c r="G75" s="47" t="s">
        <v>277</v>
      </c>
      <c r="H75" s="47">
        <v>6.434</v>
      </c>
      <c r="I75" s="47" t="s">
        <v>278</v>
      </c>
      <c r="J75" s="48">
        <v>500000</v>
      </c>
    </row>
    <row r="76" spans="1:10" ht="15">
      <c r="A76" s="36">
        <v>72</v>
      </c>
      <c r="B76" s="37" t="s">
        <v>37</v>
      </c>
      <c r="C76" s="37">
        <v>290</v>
      </c>
      <c r="D76" s="37" t="s">
        <v>205</v>
      </c>
      <c r="E76" s="37" t="s">
        <v>18</v>
      </c>
      <c r="F76" s="37" t="s">
        <v>52</v>
      </c>
      <c r="G76" s="37"/>
      <c r="H76" s="37">
        <v>9.4</v>
      </c>
      <c r="I76" s="37" t="s">
        <v>286</v>
      </c>
      <c r="J76" s="44">
        <v>2900000</v>
      </c>
    </row>
    <row r="77" spans="1:10" ht="15">
      <c r="A77" s="36">
        <v>73</v>
      </c>
      <c r="B77" s="37" t="s">
        <v>37</v>
      </c>
      <c r="C77" s="37" t="s">
        <v>212</v>
      </c>
      <c r="D77" s="37" t="s">
        <v>205</v>
      </c>
      <c r="E77" s="37" t="s">
        <v>18</v>
      </c>
      <c r="F77" s="37" t="s">
        <v>130</v>
      </c>
      <c r="G77" s="37" t="s">
        <v>213</v>
      </c>
      <c r="H77" s="37">
        <v>4.817</v>
      </c>
      <c r="I77" s="37" t="s">
        <v>287</v>
      </c>
      <c r="J77" s="44">
        <v>5000000</v>
      </c>
    </row>
    <row r="78" spans="1:10" ht="15">
      <c r="A78" s="36">
        <v>74</v>
      </c>
      <c r="B78" s="37" t="s">
        <v>37</v>
      </c>
      <c r="C78" s="37">
        <v>290</v>
      </c>
      <c r="D78" s="37" t="s">
        <v>205</v>
      </c>
      <c r="E78" s="37" t="s">
        <v>18</v>
      </c>
      <c r="F78" s="37" t="s">
        <v>124</v>
      </c>
      <c r="G78" s="37"/>
      <c r="H78" s="37">
        <v>0.5</v>
      </c>
      <c r="I78" s="37" t="s">
        <v>286</v>
      </c>
      <c r="J78" s="44">
        <v>2000000</v>
      </c>
    </row>
    <row r="79" spans="1:10" ht="15">
      <c r="A79" s="36">
        <v>75</v>
      </c>
      <c r="B79" s="37" t="s">
        <v>37</v>
      </c>
      <c r="C79" s="37">
        <v>290</v>
      </c>
      <c r="D79" s="37" t="s">
        <v>205</v>
      </c>
      <c r="E79" s="37" t="s">
        <v>18</v>
      </c>
      <c r="F79" s="37" t="s">
        <v>124</v>
      </c>
      <c r="G79" s="37"/>
      <c r="H79" s="37" t="s">
        <v>126</v>
      </c>
      <c r="I79" s="37" t="s">
        <v>127</v>
      </c>
      <c r="J79" s="44">
        <v>130000</v>
      </c>
    </row>
    <row r="80" spans="1:10" ht="15">
      <c r="A80" s="36">
        <v>76</v>
      </c>
      <c r="B80" s="37" t="s">
        <v>37</v>
      </c>
      <c r="C80" s="37">
        <v>290</v>
      </c>
      <c r="D80" s="37" t="s">
        <v>205</v>
      </c>
      <c r="E80" s="37" t="s">
        <v>18</v>
      </c>
      <c r="F80" s="37" t="s">
        <v>128</v>
      </c>
      <c r="G80" s="37"/>
      <c r="H80" s="37">
        <v>4.6</v>
      </c>
      <c r="I80" s="37" t="s">
        <v>125</v>
      </c>
      <c r="J80" s="44">
        <v>14500000</v>
      </c>
    </row>
    <row r="81" spans="1:10" ht="15">
      <c r="A81" s="36">
        <v>77</v>
      </c>
      <c r="B81" s="37" t="s">
        <v>37</v>
      </c>
      <c r="C81" s="37">
        <v>290</v>
      </c>
      <c r="D81" s="37" t="s">
        <v>205</v>
      </c>
      <c r="E81" s="37" t="s">
        <v>18</v>
      </c>
      <c r="F81" s="37" t="s">
        <v>129</v>
      </c>
      <c r="G81" s="37"/>
      <c r="H81" s="37">
        <v>6.4</v>
      </c>
      <c r="I81" s="37" t="s">
        <v>125</v>
      </c>
      <c r="J81" s="44">
        <v>120000</v>
      </c>
    </row>
    <row r="82" spans="1:10" ht="15">
      <c r="A82" s="36">
        <v>78</v>
      </c>
      <c r="B82" s="37" t="s">
        <v>37</v>
      </c>
      <c r="C82" s="37">
        <v>290</v>
      </c>
      <c r="D82" s="37" t="s">
        <v>205</v>
      </c>
      <c r="E82" s="37" t="s">
        <v>18</v>
      </c>
      <c r="F82" s="37" t="s">
        <v>129</v>
      </c>
      <c r="G82" s="37"/>
      <c r="H82" s="37" t="s">
        <v>133</v>
      </c>
      <c r="I82" s="37" t="s">
        <v>125</v>
      </c>
      <c r="J82" s="44">
        <v>5000000</v>
      </c>
    </row>
    <row r="83" spans="1:10" ht="15">
      <c r="A83" s="36">
        <v>79</v>
      </c>
      <c r="B83" s="37" t="s">
        <v>37</v>
      </c>
      <c r="C83" s="37">
        <v>290</v>
      </c>
      <c r="D83" s="37" t="s">
        <v>205</v>
      </c>
      <c r="E83" s="37" t="s">
        <v>18</v>
      </c>
      <c r="F83" s="37" t="s">
        <v>130</v>
      </c>
      <c r="G83" s="37"/>
      <c r="H83" s="37">
        <v>12.5</v>
      </c>
      <c r="I83" s="37" t="s">
        <v>125</v>
      </c>
      <c r="J83" s="44">
        <v>3700000</v>
      </c>
    </row>
    <row r="84" spans="1:10" ht="15">
      <c r="A84" s="36">
        <v>80</v>
      </c>
      <c r="B84" s="37" t="s">
        <v>37</v>
      </c>
      <c r="C84" s="37">
        <v>592</v>
      </c>
      <c r="D84" s="37" t="s">
        <v>205</v>
      </c>
      <c r="E84" s="37" t="s">
        <v>18</v>
      </c>
      <c r="F84" s="37" t="s">
        <v>50</v>
      </c>
      <c r="G84" s="37"/>
      <c r="H84" s="37" t="s">
        <v>134</v>
      </c>
      <c r="I84" s="37" t="s">
        <v>125</v>
      </c>
      <c r="J84" s="44">
        <v>3500000</v>
      </c>
    </row>
    <row r="85" spans="1:10" ht="15">
      <c r="A85" s="36">
        <v>81</v>
      </c>
      <c r="B85" s="37" t="s">
        <v>37</v>
      </c>
      <c r="C85" s="37">
        <v>592</v>
      </c>
      <c r="D85" s="37" t="s">
        <v>205</v>
      </c>
      <c r="E85" s="37" t="s">
        <v>18</v>
      </c>
      <c r="F85" s="37" t="s">
        <v>50</v>
      </c>
      <c r="G85" s="37"/>
      <c r="H85" s="37" t="s">
        <v>269</v>
      </c>
      <c r="I85" s="37" t="s">
        <v>267</v>
      </c>
      <c r="J85" s="44">
        <v>3500000</v>
      </c>
    </row>
    <row r="86" spans="1:10" ht="15">
      <c r="A86" s="36">
        <v>82</v>
      </c>
      <c r="B86" s="37" t="s">
        <v>37</v>
      </c>
      <c r="C86" s="37">
        <v>592</v>
      </c>
      <c r="D86" s="37" t="s">
        <v>205</v>
      </c>
      <c r="E86" s="37" t="s">
        <v>18</v>
      </c>
      <c r="F86" s="37" t="s">
        <v>50</v>
      </c>
      <c r="G86" s="37"/>
      <c r="H86" s="37">
        <v>23</v>
      </c>
      <c r="I86" s="37" t="s">
        <v>145</v>
      </c>
      <c r="J86" s="44">
        <v>500000</v>
      </c>
    </row>
    <row r="87" spans="1:10" ht="15">
      <c r="A87" s="36">
        <v>83</v>
      </c>
      <c r="B87" s="37" t="s">
        <v>37</v>
      </c>
      <c r="C87" s="37">
        <v>592</v>
      </c>
      <c r="D87" s="37" t="s">
        <v>205</v>
      </c>
      <c r="E87" s="37" t="s">
        <v>18</v>
      </c>
      <c r="F87" s="37" t="s">
        <v>50</v>
      </c>
      <c r="G87" s="37"/>
      <c r="H87" s="37" t="s">
        <v>135</v>
      </c>
      <c r="I87" s="37" t="s">
        <v>146</v>
      </c>
      <c r="J87" s="44">
        <v>2200000</v>
      </c>
    </row>
    <row r="88" spans="1:10" ht="15">
      <c r="A88" s="36">
        <v>84</v>
      </c>
      <c r="B88" s="37" t="s">
        <v>37</v>
      </c>
      <c r="C88" s="37">
        <v>592</v>
      </c>
      <c r="D88" s="37" t="s">
        <v>205</v>
      </c>
      <c r="E88" s="37" t="s">
        <v>18</v>
      </c>
      <c r="F88" s="37" t="s">
        <v>50</v>
      </c>
      <c r="G88" s="37"/>
      <c r="H88" s="37">
        <v>23.4</v>
      </c>
      <c r="I88" s="37" t="s">
        <v>125</v>
      </c>
      <c r="J88" s="44">
        <v>1600000</v>
      </c>
    </row>
    <row r="89" spans="1:10" ht="15">
      <c r="A89" s="36">
        <v>85</v>
      </c>
      <c r="B89" s="37" t="s">
        <v>37</v>
      </c>
      <c r="C89" s="37">
        <v>592</v>
      </c>
      <c r="D89" s="37" t="s">
        <v>205</v>
      </c>
      <c r="E89" s="37" t="s">
        <v>18</v>
      </c>
      <c r="F89" s="37" t="s">
        <v>50</v>
      </c>
      <c r="G89" s="37"/>
      <c r="H89" s="37" t="s">
        <v>136</v>
      </c>
      <c r="I89" s="37" t="s">
        <v>146</v>
      </c>
      <c r="J89" s="44">
        <v>5500000</v>
      </c>
    </row>
    <row r="90" spans="1:10" ht="15">
      <c r="A90" s="36">
        <v>86</v>
      </c>
      <c r="B90" s="37" t="s">
        <v>37</v>
      </c>
      <c r="C90" s="37">
        <v>592</v>
      </c>
      <c r="D90" s="37" t="s">
        <v>205</v>
      </c>
      <c r="E90" s="37" t="s">
        <v>18</v>
      </c>
      <c r="F90" s="37" t="s">
        <v>50</v>
      </c>
      <c r="G90" s="37"/>
      <c r="H90" s="37">
        <v>24</v>
      </c>
      <c r="I90" s="37" t="s">
        <v>125</v>
      </c>
      <c r="J90" s="44">
        <v>4500000</v>
      </c>
    </row>
    <row r="91" spans="1:10" ht="15">
      <c r="A91" s="36">
        <v>87</v>
      </c>
      <c r="B91" s="37" t="s">
        <v>37</v>
      </c>
      <c r="C91" s="37">
        <v>592</v>
      </c>
      <c r="D91" s="37" t="s">
        <v>205</v>
      </c>
      <c r="E91" s="37" t="s">
        <v>18</v>
      </c>
      <c r="F91" s="37" t="s">
        <v>50</v>
      </c>
      <c r="G91" s="37"/>
      <c r="H91" s="37" t="s">
        <v>137</v>
      </c>
      <c r="I91" s="37" t="s">
        <v>125</v>
      </c>
      <c r="J91" s="44">
        <v>5000000</v>
      </c>
    </row>
    <row r="92" spans="1:10" ht="15">
      <c r="A92" s="36">
        <v>88</v>
      </c>
      <c r="B92" s="37" t="s">
        <v>37</v>
      </c>
      <c r="C92" s="37">
        <v>592</v>
      </c>
      <c r="D92" s="37" t="s">
        <v>205</v>
      </c>
      <c r="E92" s="37" t="s">
        <v>18</v>
      </c>
      <c r="F92" s="37" t="s">
        <v>50</v>
      </c>
      <c r="G92" s="37"/>
      <c r="H92" s="37">
        <v>24.6</v>
      </c>
      <c r="I92" s="37" t="s">
        <v>125</v>
      </c>
      <c r="J92" s="44">
        <v>1600000</v>
      </c>
    </row>
    <row r="93" spans="1:10" ht="15">
      <c r="A93" s="36">
        <v>89</v>
      </c>
      <c r="B93" s="37" t="s">
        <v>37</v>
      </c>
      <c r="C93" s="37">
        <v>592</v>
      </c>
      <c r="D93" s="37" t="s">
        <v>205</v>
      </c>
      <c r="E93" s="37" t="s">
        <v>18</v>
      </c>
      <c r="F93" s="37" t="s">
        <v>50</v>
      </c>
      <c r="G93" s="37"/>
      <c r="H93" s="37" t="s">
        <v>138</v>
      </c>
      <c r="I93" s="37" t="s">
        <v>146</v>
      </c>
      <c r="J93" s="44">
        <v>5400000</v>
      </c>
    </row>
    <row r="94" spans="1:10" ht="15">
      <c r="A94" s="36">
        <v>90</v>
      </c>
      <c r="B94" s="37" t="s">
        <v>37</v>
      </c>
      <c r="C94" s="37">
        <v>592</v>
      </c>
      <c r="D94" s="37" t="s">
        <v>205</v>
      </c>
      <c r="E94" s="37" t="s">
        <v>18</v>
      </c>
      <c r="F94" s="37" t="s">
        <v>50</v>
      </c>
      <c r="G94" s="37"/>
      <c r="H94" s="37" t="s">
        <v>139</v>
      </c>
      <c r="I94" s="37" t="s">
        <v>125</v>
      </c>
      <c r="J94" s="44">
        <v>4600000</v>
      </c>
    </row>
    <row r="95" spans="1:10" ht="15">
      <c r="A95" s="36">
        <v>91</v>
      </c>
      <c r="B95" s="37" t="s">
        <v>37</v>
      </c>
      <c r="C95" s="37">
        <v>592</v>
      </c>
      <c r="D95" s="37" t="s">
        <v>205</v>
      </c>
      <c r="E95" s="37" t="s">
        <v>18</v>
      </c>
      <c r="F95" s="37" t="s">
        <v>50</v>
      </c>
      <c r="G95" s="37"/>
      <c r="H95" s="37" t="s">
        <v>140</v>
      </c>
      <c r="I95" s="37" t="s">
        <v>147</v>
      </c>
      <c r="J95" s="44">
        <v>9000000</v>
      </c>
    </row>
    <row r="96" spans="1:10" ht="15">
      <c r="A96" s="36">
        <v>92</v>
      </c>
      <c r="B96" s="37" t="s">
        <v>16</v>
      </c>
      <c r="C96" s="37">
        <v>27252</v>
      </c>
      <c r="D96" s="37" t="s">
        <v>205</v>
      </c>
      <c r="E96" s="37" t="s">
        <v>18</v>
      </c>
      <c r="F96" s="37" t="s">
        <v>131</v>
      </c>
      <c r="G96" s="37"/>
      <c r="H96" s="37">
        <v>3.8</v>
      </c>
      <c r="I96" s="37" t="s">
        <v>142</v>
      </c>
      <c r="J96" s="44">
        <v>170000</v>
      </c>
    </row>
    <row r="97" spans="1:10" ht="15">
      <c r="A97" s="36">
        <v>93</v>
      </c>
      <c r="B97" s="37" t="s">
        <v>16</v>
      </c>
      <c r="C97" s="37">
        <v>27252</v>
      </c>
      <c r="D97" s="37" t="s">
        <v>205</v>
      </c>
      <c r="E97" s="37" t="s">
        <v>18</v>
      </c>
      <c r="F97" s="37" t="s">
        <v>131</v>
      </c>
      <c r="G97" s="37"/>
      <c r="H97" s="37">
        <v>4.4</v>
      </c>
      <c r="I97" s="37" t="s">
        <v>143</v>
      </c>
      <c r="J97" s="44">
        <v>400000</v>
      </c>
    </row>
    <row r="98" spans="1:10" ht="15.75" thickBot="1">
      <c r="A98" s="38">
        <v>94</v>
      </c>
      <c r="B98" s="39" t="s">
        <v>16</v>
      </c>
      <c r="C98" s="39">
        <v>27252</v>
      </c>
      <c r="D98" s="39" t="s">
        <v>205</v>
      </c>
      <c r="E98" s="39" t="s">
        <v>18</v>
      </c>
      <c r="F98" s="39" t="s">
        <v>131</v>
      </c>
      <c r="G98" s="39"/>
      <c r="H98" s="39">
        <v>5</v>
      </c>
      <c r="I98" s="39" t="s">
        <v>144</v>
      </c>
      <c r="J98" s="45">
        <v>200000</v>
      </c>
    </row>
  </sheetData>
  <sheetProtection/>
  <autoFilter ref="A4:J98"/>
  <printOptions/>
  <pageMargins left="0.7" right="0.7" top="0.787401575" bottom="0.787401575" header="0.3" footer="0.3"/>
  <pageSetup fitToHeight="1" fitToWidth="1" horizontalDpi="600" verticalDpi="600" orientation="portrait" paperSize="8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zoomScalePageLayoutView="0" workbookViewId="0" topLeftCell="A1">
      <selection activeCell="H58" sqref="H58"/>
    </sheetView>
  </sheetViews>
  <sheetFormatPr defaultColWidth="9.140625" defaultRowHeight="15"/>
  <cols>
    <col min="2" max="2" width="6.7109375" style="1" customWidth="1"/>
    <col min="3" max="3" width="5.421875" style="0" customWidth="1"/>
    <col min="4" max="4" width="12.00390625" style="0" customWidth="1"/>
    <col min="5" max="5" width="10.28125" style="0" customWidth="1"/>
    <col min="6" max="6" width="5.8515625" style="0" bestFit="1" customWidth="1"/>
    <col min="7" max="7" width="21.57421875" style="0" customWidth="1"/>
    <col min="8" max="8" width="29.00390625" style="0" customWidth="1"/>
    <col min="9" max="9" width="8.8515625" style="0" customWidth="1"/>
    <col min="10" max="10" width="74.57421875" style="0" customWidth="1"/>
    <col min="11" max="11" width="12.28125" style="0" hidden="1" customWidth="1"/>
    <col min="12" max="12" width="13.57421875" style="0" customWidth="1"/>
    <col min="13" max="13" width="54.421875" style="0" hidden="1" customWidth="1"/>
    <col min="14" max="14" width="3.57421875" style="0" customWidth="1"/>
    <col min="17" max="17" width="10.28125" style="0" customWidth="1"/>
    <col min="21" max="21" width="9.140625" style="0" customWidth="1"/>
  </cols>
  <sheetData>
    <row r="1" ht="15">
      <c r="B1" s="1" t="s">
        <v>288</v>
      </c>
    </row>
    <row r="2" ht="15">
      <c r="B2" s="1" t="s">
        <v>0</v>
      </c>
    </row>
    <row r="3" ht="15.75" thickBot="1"/>
    <row r="4" spans="1:17" ht="105.75" thickBot="1">
      <c r="A4">
        <v>1</v>
      </c>
      <c r="B4" s="6" t="s">
        <v>1</v>
      </c>
      <c r="C4" s="7" t="s">
        <v>7</v>
      </c>
      <c r="D4" s="7" t="s">
        <v>4</v>
      </c>
      <c r="E4" s="7" t="s">
        <v>13</v>
      </c>
      <c r="F4" s="8" t="s">
        <v>2</v>
      </c>
      <c r="G4" s="8" t="s">
        <v>6</v>
      </c>
      <c r="H4" s="8" t="s">
        <v>19</v>
      </c>
      <c r="I4" s="8" t="s">
        <v>20</v>
      </c>
      <c r="J4" s="8" t="s">
        <v>3</v>
      </c>
      <c r="K4" s="7" t="s">
        <v>5</v>
      </c>
      <c r="L4" s="9" t="s">
        <v>8</v>
      </c>
      <c r="M4" s="12" t="s">
        <v>9</v>
      </c>
      <c r="N4" s="22"/>
      <c r="O4" s="106" t="s">
        <v>323</v>
      </c>
      <c r="P4" s="107" t="s">
        <v>324</v>
      </c>
      <c r="Q4" s="108" t="s">
        <v>325</v>
      </c>
    </row>
    <row r="5" spans="1:17" ht="15.75" thickTop="1">
      <c r="A5">
        <v>2</v>
      </c>
      <c r="B5" s="236" t="s">
        <v>326</v>
      </c>
      <c r="C5" s="237"/>
      <c r="D5" s="237"/>
      <c r="E5" s="237"/>
      <c r="F5" s="238"/>
      <c r="G5" s="61"/>
      <c r="H5" s="61"/>
      <c r="I5" s="61"/>
      <c r="J5" s="61"/>
      <c r="K5" s="62"/>
      <c r="L5" s="63">
        <v>2380000</v>
      </c>
      <c r="M5" s="64"/>
      <c r="N5" s="22"/>
      <c r="O5" s="103">
        <f>IF(L5&lt;3000000,L5,0)</f>
        <v>2380000</v>
      </c>
      <c r="P5" s="104">
        <f>AND(L5&gt;=3000000,L5&lt;10000000)*L5</f>
        <v>0</v>
      </c>
      <c r="Q5" s="105">
        <f>IF(L5&gt;=10000000,L5,0)</f>
        <v>0</v>
      </c>
    </row>
    <row r="6" spans="1:16" ht="15">
      <c r="A6">
        <v>3</v>
      </c>
      <c r="B6" s="4">
        <v>34</v>
      </c>
      <c r="C6" s="16" t="s">
        <v>37</v>
      </c>
      <c r="D6" s="16">
        <v>278</v>
      </c>
      <c r="E6" s="17" t="s">
        <v>11</v>
      </c>
      <c r="F6" s="16" t="s">
        <v>15</v>
      </c>
      <c r="G6" s="16" t="s">
        <v>149</v>
      </c>
      <c r="H6" s="16" t="s">
        <v>151</v>
      </c>
      <c r="I6" s="65">
        <v>0.64</v>
      </c>
      <c r="J6" s="16" t="s">
        <v>152</v>
      </c>
      <c r="K6" s="5" t="s">
        <v>17</v>
      </c>
      <c r="L6" s="21">
        <v>490000</v>
      </c>
      <c r="M6" s="14" t="s">
        <v>55</v>
      </c>
      <c r="N6" s="2"/>
      <c r="O6" s="2"/>
      <c r="P6" s="2"/>
    </row>
    <row r="7" spans="1:16" ht="15">
      <c r="A7">
        <v>4</v>
      </c>
      <c r="B7" s="4">
        <v>36</v>
      </c>
      <c r="C7" s="16" t="s">
        <v>37</v>
      </c>
      <c r="D7" s="16">
        <v>278</v>
      </c>
      <c r="E7" s="17" t="s">
        <v>12</v>
      </c>
      <c r="F7" s="16" t="s">
        <v>15</v>
      </c>
      <c r="G7" s="16" t="s">
        <v>294</v>
      </c>
      <c r="H7" s="16" t="s">
        <v>295</v>
      </c>
      <c r="I7" s="16">
        <v>8.5</v>
      </c>
      <c r="J7" s="16" t="s">
        <v>154</v>
      </c>
      <c r="K7" s="5" t="s">
        <v>17</v>
      </c>
      <c r="L7" s="21">
        <v>890000</v>
      </c>
      <c r="M7" s="14" t="s">
        <v>241</v>
      </c>
      <c r="N7" s="2"/>
      <c r="O7" s="2"/>
      <c r="P7" s="2"/>
    </row>
    <row r="8" spans="1:16" ht="15.75" thickBot="1">
      <c r="A8">
        <v>5</v>
      </c>
      <c r="B8" s="4">
        <v>37</v>
      </c>
      <c r="C8" s="16" t="s">
        <v>37</v>
      </c>
      <c r="D8" s="16">
        <v>278</v>
      </c>
      <c r="E8" s="17" t="s">
        <v>11</v>
      </c>
      <c r="F8" s="16" t="s">
        <v>15</v>
      </c>
      <c r="G8" s="16" t="s">
        <v>296</v>
      </c>
      <c r="H8" s="16" t="s">
        <v>298</v>
      </c>
      <c r="I8" s="16">
        <v>6.4</v>
      </c>
      <c r="J8" s="16" t="s">
        <v>297</v>
      </c>
      <c r="K8" s="5" t="s">
        <v>17</v>
      </c>
      <c r="L8" s="21">
        <v>1000000</v>
      </c>
      <c r="M8" s="14" t="s">
        <v>240</v>
      </c>
      <c r="N8" s="2"/>
      <c r="O8" s="2"/>
      <c r="P8" s="2"/>
    </row>
    <row r="9" spans="1:17" ht="15.75" thickTop="1">
      <c r="A9">
        <v>6</v>
      </c>
      <c r="B9" s="236" t="s">
        <v>327</v>
      </c>
      <c r="C9" s="237"/>
      <c r="D9" s="237"/>
      <c r="E9" s="237"/>
      <c r="F9" s="238"/>
      <c r="G9" s="66"/>
      <c r="H9" s="66"/>
      <c r="I9" s="66"/>
      <c r="J9" s="66"/>
      <c r="K9" s="66"/>
      <c r="L9" s="63">
        <v>3710000</v>
      </c>
      <c r="M9" s="14"/>
      <c r="N9" s="2"/>
      <c r="O9" s="103">
        <f>IF(L9&lt;3000000,L9,0)</f>
        <v>0</v>
      </c>
      <c r="P9" s="104">
        <f>AND(L9&gt;=3000000,L9&lt;10000000)*L9</f>
        <v>3710000</v>
      </c>
      <c r="Q9" s="105">
        <f>IF(L9&gt;=10000000,L9,0)</f>
        <v>0</v>
      </c>
    </row>
    <row r="10" spans="1:16" ht="15">
      <c r="A10">
        <v>7</v>
      </c>
      <c r="B10" s="4">
        <v>4</v>
      </c>
      <c r="C10" s="5" t="s">
        <v>16</v>
      </c>
      <c r="D10" s="5">
        <v>2627</v>
      </c>
      <c r="E10" s="13" t="s">
        <v>12</v>
      </c>
      <c r="F10" s="5" t="s">
        <v>15</v>
      </c>
      <c r="G10" s="5" t="s">
        <v>69</v>
      </c>
      <c r="H10" s="5" t="s">
        <v>70</v>
      </c>
      <c r="I10" s="5">
        <v>6.9</v>
      </c>
      <c r="J10" s="5" t="s">
        <v>34</v>
      </c>
      <c r="K10" s="5" t="s">
        <v>17</v>
      </c>
      <c r="L10" s="21">
        <v>730000</v>
      </c>
      <c r="M10" s="14" t="s">
        <v>107</v>
      </c>
      <c r="N10" s="2"/>
      <c r="O10" s="2"/>
      <c r="P10" s="2"/>
    </row>
    <row r="11" spans="1:16" ht="15.75" thickBot="1">
      <c r="A11">
        <v>8</v>
      </c>
      <c r="B11" s="4">
        <v>1</v>
      </c>
      <c r="C11" s="5" t="s">
        <v>16</v>
      </c>
      <c r="D11" s="5">
        <v>2628</v>
      </c>
      <c r="E11" s="13" t="s">
        <v>14</v>
      </c>
      <c r="F11" s="5" t="s">
        <v>15</v>
      </c>
      <c r="G11" s="5" t="s">
        <v>41</v>
      </c>
      <c r="H11" s="5" t="s">
        <v>61</v>
      </c>
      <c r="I11" s="5">
        <v>4.6</v>
      </c>
      <c r="J11" s="5" t="s">
        <v>62</v>
      </c>
      <c r="K11" s="5" t="s">
        <v>17</v>
      </c>
      <c r="L11" s="21">
        <v>2980000</v>
      </c>
      <c r="M11" s="14" t="s">
        <v>166</v>
      </c>
      <c r="N11" s="2"/>
      <c r="O11" s="2"/>
      <c r="P11" s="2"/>
    </row>
    <row r="12" spans="1:17" ht="15.75" thickTop="1">
      <c r="A12">
        <v>9</v>
      </c>
      <c r="B12" s="236" t="s">
        <v>341</v>
      </c>
      <c r="C12" s="237"/>
      <c r="D12" s="237"/>
      <c r="E12" s="237"/>
      <c r="F12" s="238"/>
      <c r="G12" s="66"/>
      <c r="H12" s="66"/>
      <c r="I12" s="66"/>
      <c r="J12" s="66"/>
      <c r="K12" s="5"/>
      <c r="L12" s="63">
        <v>4510000</v>
      </c>
      <c r="M12" s="14" t="s">
        <v>165</v>
      </c>
      <c r="N12" s="2"/>
      <c r="O12" s="103">
        <f>IF(L12&lt;3000000,L12,0)</f>
        <v>0</v>
      </c>
      <c r="P12" s="104">
        <f>AND(L12&gt;=3000000,L12&lt;10000000)*L12</f>
        <v>4510000</v>
      </c>
      <c r="Q12" s="105">
        <f>IF(L12&gt;=10000000,L12,0)</f>
        <v>0</v>
      </c>
    </row>
    <row r="13" spans="1:16" ht="15">
      <c r="A13">
        <v>10</v>
      </c>
      <c r="B13" s="4">
        <v>6</v>
      </c>
      <c r="C13" s="5" t="s">
        <v>16</v>
      </c>
      <c r="D13" s="5">
        <v>26314</v>
      </c>
      <c r="E13" s="13" t="s">
        <v>14</v>
      </c>
      <c r="F13" s="5" t="s">
        <v>15</v>
      </c>
      <c r="G13" s="5" t="s">
        <v>72</v>
      </c>
      <c r="H13" s="5" t="s">
        <v>73</v>
      </c>
      <c r="I13" s="5">
        <v>3.6</v>
      </c>
      <c r="J13" s="5" t="s">
        <v>74</v>
      </c>
      <c r="K13" s="5" t="s">
        <v>17</v>
      </c>
      <c r="L13" s="21">
        <v>940000</v>
      </c>
      <c r="M13" s="14" t="s">
        <v>159</v>
      </c>
      <c r="N13" s="2"/>
      <c r="O13" s="2"/>
      <c r="P13" s="2"/>
    </row>
    <row r="14" spans="1:16" ht="15">
      <c r="A14">
        <v>11</v>
      </c>
      <c r="B14" s="4">
        <v>10</v>
      </c>
      <c r="C14" s="5" t="s">
        <v>16</v>
      </c>
      <c r="D14" s="5">
        <v>26318</v>
      </c>
      <c r="E14" s="13" t="s">
        <v>12</v>
      </c>
      <c r="F14" s="5" t="s">
        <v>15</v>
      </c>
      <c r="G14" s="5" t="s">
        <v>81</v>
      </c>
      <c r="H14" s="5" t="s">
        <v>82</v>
      </c>
      <c r="I14" s="5">
        <v>3.6</v>
      </c>
      <c r="J14" s="5" t="s">
        <v>215</v>
      </c>
      <c r="K14" s="5" t="s">
        <v>17</v>
      </c>
      <c r="L14" s="21">
        <v>550000</v>
      </c>
      <c r="M14" s="14"/>
      <c r="N14" s="2"/>
      <c r="O14" s="2"/>
      <c r="P14" s="2"/>
    </row>
    <row r="15" spans="1:16" ht="15">
      <c r="A15">
        <v>12</v>
      </c>
      <c r="B15" s="4">
        <v>35</v>
      </c>
      <c r="C15" s="16" t="s">
        <v>16</v>
      </c>
      <c r="D15" s="16">
        <v>26842</v>
      </c>
      <c r="E15" s="17" t="s">
        <v>12</v>
      </c>
      <c r="F15" s="16" t="s">
        <v>15</v>
      </c>
      <c r="G15" s="16" t="s">
        <v>150</v>
      </c>
      <c r="H15" s="16" t="s">
        <v>153</v>
      </c>
      <c r="I15" s="16">
        <v>0.45</v>
      </c>
      <c r="J15" s="16" t="s">
        <v>154</v>
      </c>
      <c r="K15" s="5" t="s">
        <v>17</v>
      </c>
      <c r="L15" s="21">
        <v>420000</v>
      </c>
      <c r="M15" s="14" t="s">
        <v>242</v>
      </c>
      <c r="N15" s="2"/>
      <c r="O15" s="2"/>
      <c r="P15" s="2"/>
    </row>
    <row r="16" spans="1:16" ht="15.75" thickBot="1">
      <c r="A16">
        <v>13</v>
      </c>
      <c r="B16" s="4">
        <v>5</v>
      </c>
      <c r="C16" s="5" t="s">
        <v>16</v>
      </c>
      <c r="D16" s="5">
        <v>2708</v>
      </c>
      <c r="E16" s="13" t="s">
        <v>14</v>
      </c>
      <c r="F16" s="5" t="s">
        <v>15</v>
      </c>
      <c r="G16" s="5" t="s">
        <v>39</v>
      </c>
      <c r="H16" s="5" t="s">
        <v>71</v>
      </c>
      <c r="I16" s="5">
        <v>3.9</v>
      </c>
      <c r="J16" s="5" t="s">
        <v>68</v>
      </c>
      <c r="K16" s="5" t="s">
        <v>17</v>
      </c>
      <c r="L16" s="21">
        <v>2600000</v>
      </c>
      <c r="M16" s="14" t="s">
        <v>222</v>
      </c>
      <c r="N16" s="2"/>
      <c r="O16" s="2"/>
      <c r="P16" s="2"/>
    </row>
    <row r="17" spans="1:17" ht="15.75" thickTop="1">
      <c r="A17">
        <v>14</v>
      </c>
      <c r="B17" s="236" t="s">
        <v>330</v>
      </c>
      <c r="C17" s="237"/>
      <c r="D17" s="237"/>
      <c r="E17" s="237"/>
      <c r="F17" s="238"/>
      <c r="G17" s="66"/>
      <c r="H17" s="66"/>
      <c r="I17" s="67"/>
      <c r="J17" s="66"/>
      <c r="K17" s="5"/>
      <c r="L17" s="63">
        <v>5400000</v>
      </c>
      <c r="M17" s="14" t="s">
        <v>232</v>
      </c>
      <c r="N17" s="2"/>
      <c r="O17" s="103">
        <f>IF(L17&lt;3000000,L17,0)</f>
        <v>0</v>
      </c>
      <c r="P17" s="104">
        <f>AND(L17&gt;=3000000,L17&lt;10000000)*L17</f>
        <v>5400000</v>
      </c>
      <c r="Q17" s="105">
        <f>IF(L17&gt;=10000000,L17,0)</f>
        <v>0</v>
      </c>
    </row>
    <row r="18" spans="1:16" ht="15">
      <c r="A18">
        <v>15</v>
      </c>
      <c r="B18" s="4">
        <v>14</v>
      </c>
      <c r="C18" s="5" t="s">
        <v>37</v>
      </c>
      <c r="D18" s="5">
        <v>286</v>
      </c>
      <c r="E18" s="13" t="s">
        <v>14</v>
      </c>
      <c r="F18" s="5" t="s">
        <v>31</v>
      </c>
      <c r="G18" s="5" t="s">
        <v>233</v>
      </c>
      <c r="H18" s="35" t="s">
        <v>234</v>
      </c>
      <c r="I18" s="68"/>
      <c r="J18" s="5" t="s">
        <v>62</v>
      </c>
      <c r="K18" s="5" t="s">
        <v>17</v>
      </c>
      <c r="L18" s="21">
        <v>460000</v>
      </c>
      <c r="M18" s="11"/>
      <c r="N18" s="2"/>
      <c r="O18" s="2"/>
      <c r="P18" s="2"/>
    </row>
    <row r="19" spans="1:16" ht="15">
      <c r="A19">
        <v>16</v>
      </c>
      <c r="B19" s="4">
        <v>15</v>
      </c>
      <c r="C19" s="5" t="s">
        <v>37</v>
      </c>
      <c r="D19" s="5">
        <v>286</v>
      </c>
      <c r="E19" s="13" t="s">
        <v>11</v>
      </c>
      <c r="F19" s="5" t="s">
        <v>31</v>
      </c>
      <c r="G19" s="5" t="s">
        <v>29</v>
      </c>
      <c r="H19" s="35" t="s">
        <v>225</v>
      </c>
      <c r="I19" s="68">
        <v>44.5</v>
      </c>
      <c r="J19" s="5" t="s">
        <v>33</v>
      </c>
      <c r="K19" s="5" t="s">
        <v>17</v>
      </c>
      <c r="L19" s="21">
        <v>490000</v>
      </c>
      <c r="M19" s="14" t="s">
        <v>88</v>
      </c>
      <c r="N19" s="2"/>
      <c r="O19" s="2"/>
      <c r="P19" s="2"/>
    </row>
    <row r="20" spans="1:16" ht="15">
      <c r="A20">
        <v>17</v>
      </c>
      <c r="B20" s="4">
        <v>12</v>
      </c>
      <c r="C20" s="5" t="s">
        <v>37</v>
      </c>
      <c r="D20" s="5">
        <v>288</v>
      </c>
      <c r="E20" s="13" t="s">
        <v>12</v>
      </c>
      <c r="F20" s="5" t="s">
        <v>31</v>
      </c>
      <c r="G20" s="5" t="s">
        <v>48</v>
      </c>
      <c r="H20" s="35" t="s">
        <v>223</v>
      </c>
      <c r="I20" s="68">
        <v>8.4</v>
      </c>
      <c r="J20" s="5" t="s">
        <v>34</v>
      </c>
      <c r="K20" s="5" t="s">
        <v>17</v>
      </c>
      <c r="L20" s="21">
        <v>980000</v>
      </c>
      <c r="M20" s="14" t="s">
        <v>103</v>
      </c>
      <c r="N20" s="2"/>
      <c r="O20" s="2"/>
      <c r="P20" s="2"/>
    </row>
    <row r="21" spans="1:16" ht="15">
      <c r="A21">
        <v>18</v>
      </c>
      <c r="B21" s="4">
        <v>13</v>
      </c>
      <c r="C21" s="5" t="s">
        <v>37</v>
      </c>
      <c r="D21" s="5">
        <v>290</v>
      </c>
      <c r="E21" s="13" t="s">
        <v>14</v>
      </c>
      <c r="F21" s="5" t="s">
        <v>31</v>
      </c>
      <c r="G21" s="5" t="s">
        <v>25</v>
      </c>
      <c r="H21" s="35" t="s">
        <v>224</v>
      </c>
      <c r="I21" s="68">
        <v>52</v>
      </c>
      <c r="J21" s="5" t="s">
        <v>32</v>
      </c>
      <c r="K21" s="5" t="s">
        <v>17</v>
      </c>
      <c r="L21" s="21">
        <v>960000</v>
      </c>
      <c r="M21" s="14" t="s">
        <v>89</v>
      </c>
      <c r="N21" s="2"/>
      <c r="O21" s="2"/>
      <c r="P21" s="2"/>
    </row>
    <row r="22" spans="1:16" ht="15">
      <c r="A22">
        <v>19</v>
      </c>
      <c r="B22" s="4">
        <v>17</v>
      </c>
      <c r="C22" s="5" t="s">
        <v>16</v>
      </c>
      <c r="D22" s="5">
        <v>28411</v>
      </c>
      <c r="E22" s="13" t="s">
        <v>11</v>
      </c>
      <c r="F22" s="5" t="s">
        <v>31</v>
      </c>
      <c r="G22" s="5" t="s">
        <v>27</v>
      </c>
      <c r="H22" s="35" t="s">
        <v>229</v>
      </c>
      <c r="I22" s="68">
        <v>8.9</v>
      </c>
      <c r="J22" s="5" t="s">
        <v>33</v>
      </c>
      <c r="K22" s="5" t="s">
        <v>17</v>
      </c>
      <c r="L22" s="21">
        <v>430000</v>
      </c>
      <c r="M22" s="14" t="s">
        <v>115</v>
      </c>
      <c r="N22" s="2"/>
      <c r="O22" s="2"/>
      <c r="P22" s="2"/>
    </row>
    <row r="23" spans="1:16" ht="15">
      <c r="A23">
        <v>20</v>
      </c>
      <c r="B23" s="4">
        <v>20</v>
      </c>
      <c r="C23" s="5" t="s">
        <v>37</v>
      </c>
      <c r="D23" s="5">
        <v>283</v>
      </c>
      <c r="E23" s="13" t="s">
        <v>14</v>
      </c>
      <c r="F23" s="5" t="s">
        <v>31</v>
      </c>
      <c r="G23" s="5" t="s">
        <v>46</v>
      </c>
      <c r="H23" s="35" t="s">
        <v>54</v>
      </c>
      <c r="I23" s="68">
        <v>2.93</v>
      </c>
      <c r="J23" s="5" t="s">
        <v>47</v>
      </c>
      <c r="K23" s="5" t="s">
        <v>17</v>
      </c>
      <c r="L23" s="21">
        <v>400000</v>
      </c>
      <c r="M23" s="11"/>
      <c r="N23" s="2"/>
      <c r="O23" s="2"/>
      <c r="P23" s="2"/>
    </row>
    <row r="24" spans="1:16" ht="15">
      <c r="A24">
        <v>21</v>
      </c>
      <c r="B24" s="143">
        <v>53</v>
      </c>
      <c r="C24" s="145" t="s">
        <v>16</v>
      </c>
      <c r="D24" s="145">
        <v>2885</v>
      </c>
      <c r="E24" s="146" t="s">
        <v>12</v>
      </c>
      <c r="F24" s="145" t="s">
        <v>58</v>
      </c>
      <c r="G24" s="145" t="s">
        <v>59</v>
      </c>
      <c r="H24" s="145"/>
      <c r="I24" s="145"/>
      <c r="J24" s="145" t="s">
        <v>218</v>
      </c>
      <c r="K24" s="145" t="s">
        <v>17</v>
      </c>
      <c r="L24" s="147">
        <v>800000</v>
      </c>
      <c r="M24" s="11"/>
      <c r="N24" s="2"/>
      <c r="O24" s="2"/>
      <c r="P24" s="2"/>
    </row>
    <row r="25" spans="1:16" ht="15">
      <c r="A25">
        <v>22</v>
      </c>
      <c r="B25" s="4">
        <v>19</v>
      </c>
      <c r="C25" s="5" t="s">
        <v>16</v>
      </c>
      <c r="D25" s="5">
        <v>2931</v>
      </c>
      <c r="E25" s="13" t="s">
        <v>11</v>
      </c>
      <c r="F25" s="5" t="s">
        <v>31</v>
      </c>
      <c r="G25" s="5" t="s">
        <v>30</v>
      </c>
      <c r="H25" s="35" t="s">
        <v>227</v>
      </c>
      <c r="I25" s="68">
        <v>2</v>
      </c>
      <c r="J25" s="5" t="s">
        <v>36</v>
      </c>
      <c r="K25" s="5" t="s">
        <v>17</v>
      </c>
      <c r="L25" s="21">
        <v>330000</v>
      </c>
      <c r="M25" s="11"/>
      <c r="N25" s="2"/>
      <c r="O25" s="2"/>
      <c r="P25" s="2"/>
    </row>
    <row r="26" spans="1:16" ht="15">
      <c r="A26">
        <v>23</v>
      </c>
      <c r="B26" s="4">
        <v>18</v>
      </c>
      <c r="C26" s="5" t="s">
        <v>16</v>
      </c>
      <c r="D26" s="5">
        <v>2931</v>
      </c>
      <c r="E26" s="13" t="s">
        <v>12</v>
      </c>
      <c r="F26" s="5" t="s">
        <v>31</v>
      </c>
      <c r="G26" s="50" t="s">
        <v>28</v>
      </c>
      <c r="H26" s="35" t="s">
        <v>228</v>
      </c>
      <c r="I26" s="68">
        <v>1.2</v>
      </c>
      <c r="J26" s="5" t="s">
        <v>35</v>
      </c>
      <c r="K26" s="5" t="s">
        <v>17</v>
      </c>
      <c r="L26" s="21">
        <v>350000</v>
      </c>
      <c r="M26" s="11"/>
      <c r="N26" s="2"/>
      <c r="O26" s="2"/>
      <c r="P26" s="2"/>
    </row>
    <row r="27" spans="1:13" s="72" customFormat="1" ht="15.75" thickBot="1">
      <c r="A27">
        <v>24</v>
      </c>
      <c r="B27" s="4">
        <v>75</v>
      </c>
      <c r="C27" s="16" t="s">
        <v>16</v>
      </c>
      <c r="D27" s="69">
        <v>28312</v>
      </c>
      <c r="E27" s="17" t="s">
        <v>188</v>
      </c>
      <c r="F27" s="16" t="s">
        <v>31</v>
      </c>
      <c r="G27" s="16" t="s">
        <v>299</v>
      </c>
      <c r="H27" s="16" t="s">
        <v>300</v>
      </c>
      <c r="I27" s="17"/>
      <c r="J27" s="16" t="s">
        <v>302</v>
      </c>
      <c r="K27" s="16" t="s">
        <v>17</v>
      </c>
      <c r="L27" s="70">
        <v>200000</v>
      </c>
      <c r="M27" s="71" t="s">
        <v>301</v>
      </c>
    </row>
    <row r="28" spans="1:17" ht="15.75" thickTop="1">
      <c r="A28">
        <v>25</v>
      </c>
      <c r="B28" s="236" t="s">
        <v>331</v>
      </c>
      <c r="C28" s="237"/>
      <c r="D28" s="237"/>
      <c r="E28" s="237"/>
      <c r="F28" s="238"/>
      <c r="G28" s="66"/>
      <c r="H28" s="66"/>
      <c r="I28" s="67"/>
      <c r="J28" s="66"/>
      <c r="K28" s="5"/>
      <c r="L28" s="63">
        <v>3950000</v>
      </c>
      <c r="M28" s="14" t="s">
        <v>235</v>
      </c>
      <c r="N28" s="2"/>
      <c r="O28" s="103">
        <f>IF(L28&lt;3000000,L28,0)</f>
        <v>0</v>
      </c>
      <c r="P28" s="104">
        <f>AND(L28&gt;=3000000,L28&lt;10000000)*L28</f>
        <v>3950000</v>
      </c>
      <c r="Q28" s="105">
        <f>IF(L28&gt;=10000000,L28,0)</f>
        <v>0</v>
      </c>
    </row>
    <row r="29" spans="1:16" ht="15">
      <c r="A29">
        <v>26</v>
      </c>
      <c r="B29" s="4">
        <v>50</v>
      </c>
      <c r="C29" s="5" t="s">
        <v>37</v>
      </c>
      <c r="D29" s="5">
        <v>290</v>
      </c>
      <c r="E29" s="13" t="s">
        <v>11</v>
      </c>
      <c r="F29" s="5" t="s">
        <v>18</v>
      </c>
      <c r="G29" s="5" t="s">
        <v>196</v>
      </c>
      <c r="H29" s="5"/>
      <c r="I29" s="5" t="s">
        <v>270</v>
      </c>
      <c r="J29" s="5" t="s">
        <v>217</v>
      </c>
      <c r="K29" s="5" t="s">
        <v>17</v>
      </c>
      <c r="L29" s="21">
        <v>490000</v>
      </c>
      <c r="M29" s="14"/>
      <c r="N29" s="2"/>
      <c r="O29" s="2"/>
      <c r="P29" s="2"/>
    </row>
    <row r="30" spans="1:16" ht="15">
      <c r="A30">
        <v>27</v>
      </c>
      <c r="B30" s="4">
        <v>51</v>
      </c>
      <c r="C30" s="5" t="s">
        <v>37</v>
      </c>
      <c r="D30" s="5">
        <v>290</v>
      </c>
      <c r="E30" s="13" t="s">
        <v>14</v>
      </c>
      <c r="F30" s="5" t="s">
        <v>18</v>
      </c>
      <c r="G30" s="5" t="s">
        <v>196</v>
      </c>
      <c r="H30" s="5" t="s">
        <v>197</v>
      </c>
      <c r="I30" s="5"/>
      <c r="J30" s="5" t="s">
        <v>198</v>
      </c>
      <c r="K30" s="5" t="s">
        <v>17</v>
      </c>
      <c r="L30" s="21">
        <v>2900000</v>
      </c>
      <c r="M30" s="14" t="s">
        <v>221</v>
      </c>
      <c r="N30" s="2"/>
      <c r="O30" s="2"/>
      <c r="P30" s="2"/>
    </row>
    <row r="31" spans="1:16" ht="15.75" thickBot="1">
      <c r="A31">
        <v>28</v>
      </c>
      <c r="B31" s="4">
        <v>49</v>
      </c>
      <c r="C31" s="5" t="s">
        <v>37</v>
      </c>
      <c r="D31" s="5">
        <v>291</v>
      </c>
      <c r="E31" s="13" t="s">
        <v>11</v>
      </c>
      <c r="F31" s="5" t="s">
        <v>18</v>
      </c>
      <c r="G31" s="5" t="s">
        <v>194</v>
      </c>
      <c r="H31" s="5" t="s">
        <v>192</v>
      </c>
      <c r="I31" s="5"/>
      <c r="J31" s="5" t="s">
        <v>193</v>
      </c>
      <c r="K31" s="5" t="s">
        <v>17</v>
      </c>
      <c r="L31" s="21">
        <v>560000</v>
      </c>
      <c r="M31" s="14" t="s">
        <v>238</v>
      </c>
      <c r="N31" s="2"/>
      <c r="O31" s="2"/>
      <c r="P31" s="2"/>
    </row>
    <row r="32" spans="1:17" ht="15.75" thickTop="1">
      <c r="A32">
        <v>29</v>
      </c>
      <c r="B32" s="236" t="s">
        <v>332</v>
      </c>
      <c r="C32" s="237"/>
      <c r="D32" s="237"/>
      <c r="E32" s="237"/>
      <c r="F32" s="238"/>
      <c r="G32" s="66"/>
      <c r="H32" s="66"/>
      <c r="I32" s="66"/>
      <c r="J32" s="66"/>
      <c r="K32" s="5"/>
      <c r="L32" s="63">
        <v>7860000</v>
      </c>
      <c r="M32" s="14" t="s">
        <v>199</v>
      </c>
      <c r="N32" s="2"/>
      <c r="O32" s="103">
        <f>IF(L32&lt;3000000,L32,0)</f>
        <v>0</v>
      </c>
      <c r="P32" s="104">
        <f>AND(L32&gt;=3000000,L32&lt;10000000)*L32</f>
        <v>7860000</v>
      </c>
      <c r="Q32" s="105">
        <f>IF(L32&gt;=10000000,L32,0)</f>
        <v>0</v>
      </c>
    </row>
    <row r="33" spans="1:16" ht="15">
      <c r="A33">
        <v>30</v>
      </c>
      <c r="B33" s="4">
        <v>58</v>
      </c>
      <c r="C33" s="5" t="s">
        <v>37</v>
      </c>
      <c r="D33" s="5">
        <v>592</v>
      </c>
      <c r="E33" s="13" t="s">
        <v>14</v>
      </c>
      <c r="F33" s="5" t="s">
        <v>18</v>
      </c>
      <c r="G33" s="5" t="s">
        <v>219</v>
      </c>
      <c r="H33" s="5" t="s">
        <v>274</v>
      </c>
      <c r="I33" s="5"/>
      <c r="J33" s="5" t="s">
        <v>220</v>
      </c>
      <c r="K33" s="5" t="s">
        <v>17</v>
      </c>
      <c r="L33" s="21">
        <v>1950000</v>
      </c>
      <c r="M33" s="14" t="s">
        <v>176</v>
      </c>
      <c r="N33" s="2"/>
      <c r="O33" s="2"/>
      <c r="P33" s="2"/>
    </row>
    <row r="34" spans="1:16" ht="15">
      <c r="A34">
        <v>31</v>
      </c>
      <c r="B34" s="4">
        <v>61</v>
      </c>
      <c r="C34" s="5" t="s">
        <v>37</v>
      </c>
      <c r="D34" s="5">
        <v>592</v>
      </c>
      <c r="E34" s="13" t="s">
        <v>14</v>
      </c>
      <c r="F34" s="5" t="s">
        <v>18</v>
      </c>
      <c r="G34" s="5" t="s">
        <v>219</v>
      </c>
      <c r="H34" s="5" t="s">
        <v>243</v>
      </c>
      <c r="I34" s="5"/>
      <c r="J34" s="5" t="s">
        <v>220</v>
      </c>
      <c r="K34" s="5" t="s">
        <v>17</v>
      </c>
      <c r="L34" s="21">
        <v>1950000</v>
      </c>
      <c r="M34" s="14"/>
      <c r="N34" s="2"/>
      <c r="O34" s="2"/>
      <c r="P34" s="2"/>
    </row>
    <row r="35" spans="1:16" ht="15">
      <c r="A35">
        <v>32</v>
      </c>
      <c r="B35" s="4">
        <v>68</v>
      </c>
      <c r="C35" s="5" t="s">
        <v>37</v>
      </c>
      <c r="D35" s="5">
        <v>592</v>
      </c>
      <c r="E35" s="13" t="s">
        <v>11</v>
      </c>
      <c r="F35" s="5" t="s">
        <v>18</v>
      </c>
      <c r="G35" s="5" t="s">
        <v>209</v>
      </c>
      <c r="H35" s="5" t="s">
        <v>257</v>
      </c>
      <c r="I35" s="5"/>
      <c r="J35" s="5" t="s">
        <v>258</v>
      </c>
      <c r="K35" s="5" t="s">
        <v>17</v>
      </c>
      <c r="L35" s="21">
        <v>650000</v>
      </c>
      <c r="M35" s="14" t="s">
        <v>92</v>
      </c>
      <c r="N35" s="2"/>
      <c r="O35" s="2"/>
      <c r="P35" s="2"/>
    </row>
    <row r="36" spans="1:16" ht="15">
      <c r="A36">
        <v>33</v>
      </c>
      <c r="B36" s="4">
        <v>11</v>
      </c>
      <c r="C36" s="5" t="s">
        <v>16</v>
      </c>
      <c r="D36" s="5">
        <v>27241</v>
      </c>
      <c r="E36" s="13" t="s">
        <v>11</v>
      </c>
      <c r="F36" s="5" t="s">
        <v>18</v>
      </c>
      <c r="G36" s="5" t="s">
        <v>24</v>
      </c>
      <c r="H36" s="5" t="s">
        <v>21</v>
      </c>
      <c r="I36" s="5" t="s">
        <v>22</v>
      </c>
      <c r="J36" s="5" t="s">
        <v>60</v>
      </c>
      <c r="K36" s="5" t="s">
        <v>17</v>
      </c>
      <c r="L36" s="21">
        <v>310000</v>
      </c>
      <c r="M36" s="14"/>
      <c r="N36" s="2"/>
      <c r="O36" s="2"/>
      <c r="P36" s="2"/>
    </row>
    <row r="37" spans="1:16" ht="15">
      <c r="A37">
        <v>34</v>
      </c>
      <c r="B37" s="4">
        <v>78</v>
      </c>
      <c r="C37" s="73" t="s">
        <v>16</v>
      </c>
      <c r="D37" s="73">
        <v>27241</v>
      </c>
      <c r="E37" s="74" t="s">
        <v>14</v>
      </c>
      <c r="F37" s="73" t="s">
        <v>18</v>
      </c>
      <c r="G37" s="73" t="s">
        <v>209</v>
      </c>
      <c r="H37" s="16" t="s">
        <v>310</v>
      </c>
      <c r="I37" s="17"/>
      <c r="J37" s="16" t="s">
        <v>311</v>
      </c>
      <c r="K37" s="16" t="s">
        <v>17</v>
      </c>
      <c r="L37" s="70">
        <v>2500000</v>
      </c>
      <c r="M37" s="59"/>
      <c r="N37" s="2"/>
      <c r="O37" s="2"/>
      <c r="P37" s="2"/>
    </row>
    <row r="38" spans="1:16" ht="15.75" thickBot="1">
      <c r="A38">
        <v>35</v>
      </c>
      <c r="B38" s="4">
        <v>79</v>
      </c>
      <c r="C38" s="73" t="s">
        <v>16</v>
      </c>
      <c r="D38" s="73">
        <v>27240</v>
      </c>
      <c r="E38" s="74" t="s">
        <v>12</v>
      </c>
      <c r="F38" s="73" t="s">
        <v>18</v>
      </c>
      <c r="G38" s="73" t="s">
        <v>307</v>
      </c>
      <c r="H38" s="16" t="s">
        <v>308</v>
      </c>
      <c r="I38" s="17"/>
      <c r="J38" s="16" t="s">
        <v>309</v>
      </c>
      <c r="K38" s="16" t="s">
        <v>17</v>
      </c>
      <c r="L38" s="70">
        <v>500000</v>
      </c>
      <c r="M38" s="59"/>
      <c r="N38" s="2"/>
      <c r="O38" s="2"/>
      <c r="P38" s="2"/>
    </row>
    <row r="39" spans="1:17" ht="15.75" thickTop="1">
      <c r="A39">
        <v>36</v>
      </c>
      <c r="B39" s="236" t="s">
        <v>333</v>
      </c>
      <c r="C39" s="237"/>
      <c r="D39" s="237"/>
      <c r="E39" s="237"/>
      <c r="F39" s="238"/>
      <c r="G39" s="66"/>
      <c r="H39" s="66"/>
      <c r="I39" s="66"/>
      <c r="J39" s="66"/>
      <c r="K39" s="5"/>
      <c r="L39" s="75">
        <v>8630000</v>
      </c>
      <c r="M39" s="14" t="s">
        <v>118</v>
      </c>
      <c r="N39" s="2"/>
      <c r="O39" s="103">
        <f>IF(L39&lt;3000000,L39,0)</f>
        <v>0</v>
      </c>
      <c r="P39" s="104">
        <f>AND(L39&gt;=3000000,L39&lt;10000000)*L39</f>
        <v>8630000</v>
      </c>
      <c r="Q39" s="105">
        <f>IF(L39&gt;=10000000,L39,0)</f>
        <v>0</v>
      </c>
    </row>
    <row r="40" spans="1:16" ht="15">
      <c r="A40">
        <v>37</v>
      </c>
      <c r="B40" s="4">
        <v>43</v>
      </c>
      <c r="C40" s="5" t="s">
        <v>16</v>
      </c>
      <c r="D40" s="31" t="s">
        <v>282</v>
      </c>
      <c r="E40" s="13" t="s">
        <v>12</v>
      </c>
      <c r="F40" s="5" t="s">
        <v>18</v>
      </c>
      <c r="G40" s="5" t="s">
        <v>171</v>
      </c>
      <c r="H40" s="5" t="s">
        <v>170</v>
      </c>
      <c r="I40" s="5"/>
      <c r="J40" s="5" t="s">
        <v>168</v>
      </c>
      <c r="K40" s="5" t="s">
        <v>17</v>
      </c>
      <c r="L40" s="10">
        <v>1800000</v>
      </c>
      <c r="M40" s="14" t="s">
        <v>87</v>
      </c>
      <c r="N40" s="2"/>
      <c r="O40" s="2"/>
      <c r="P40" s="2"/>
    </row>
    <row r="41" spans="1:16" ht="15">
      <c r="A41">
        <v>38</v>
      </c>
      <c r="B41" s="4">
        <v>22</v>
      </c>
      <c r="C41" s="5" t="s">
        <v>16</v>
      </c>
      <c r="D41" s="31" t="s">
        <v>282</v>
      </c>
      <c r="E41" s="13" t="s">
        <v>11</v>
      </c>
      <c r="F41" s="5" t="s">
        <v>18</v>
      </c>
      <c r="G41" s="5" t="s">
        <v>43</v>
      </c>
      <c r="H41" s="5" t="s">
        <v>104</v>
      </c>
      <c r="I41" s="5">
        <v>1</v>
      </c>
      <c r="J41" s="5" t="s">
        <v>44</v>
      </c>
      <c r="K41" s="5" t="s">
        <v>17</v>
      </c>
      <c r="L41" s="21">
        <v>290000</v>
      </c>
      <c r="M41" s="14"/>
      <c r="N41" s="2"/>
      <c r="O41" s="2"/>
      <c r="P41" s="2"/>
    </row>
    <row r="42" spans="1:16" ht="15">
      <c r="A42">
        <v>39</v>
      </c>
      <c r="B42" s="4">
        <v>24</v>
      </c>
      <c r="C42" s="5" t="s">
        <v>16</v>
      </c>
      <c r="D42" s="31" t="s">
        <v>282</v>
      </c>
      <c r="E42" s="13" t="s">
        <v>11</v>
      </c>
      <c r="F42" s="5" t="s">
        <v>18</v>
      </c>
      <c r="G42" s="5" t="s">
        <v>43</v>
      </c>
      <c r="H42" s="5" t="s">
        <v>109</v>
      </c>
      <c r="I42" s="5"/>
      <c r="J42" s="5" t="s">
        <v>60</v>
      </c>
      <c r="K42" s="5" t="s">
        <v>17</v>
      </c>
      <c r="L42" s="21">
        <v>890000</v>
      </c>
      <c r="M42" s="14" t="s">
        <v>169</v>
      </c>
      <c r="N42" s="2"/>
      <c r="O42" s="2"/>
      <c r="P42" s="2"/>
    </row>
    <row r="43" spans="1:16" ht="15">
      <c r="A43">
        <v>40</v>
      </c>
      <c r="B43" s="4">
        <v>23</v>
      </c>
      <c r="C43" s="5" t="s">
        <v>16</v>
      </c>
      <c r="D43" s="31" t="s">
        <v>282</v>
      </c>
      <c r="E43" s="13" t="s">
        <v>11</v>
      </c>
      <c r="F43" s="5" t="s">
        <v>18</v>
      </c>
      <c r="G43" s="5" t="s">
        <v>43</v>
      </c>
      <c r="H43" s="5" t="s">
        <v>108</v>
      </c>
      <c r="I43" s="5"/>
      <c r="J43" s="5" t="s">
        <v>105</v>
      </c>
      <c r="K43" s="5" t="s">
        <v>17</v>
      </c>
      <c r="L43" s="21">
        <v>1400000</v>
      </c>
      <c r="M43" s="14" t="s">
        <v>204</v>
      </c>
      <c r="N43" s="2"/>
      <c r="O43" s="2"/>
      <c r="P43" s="2"/>
    </row>
    <row r="44" spans="1:16" ht="15">
      <c r="A44">
        <v>41</v>
      </c>
      <c r="B44" s="4">
        <v>44</v>
      </c>
      <c r="C44" s="5" t="s">
        <v>16</v>
      </c>
      <c r="D44" s="31" t="s">
        <v>285</v>
      </c>
      <c r="E44" s="13" t="s">
        <v>188</v>
      </c>
      <c r="F44" s="5" t="s">
        <v>18</v>
      </c>
      <c r="G44" s="5" t="s">
        <v>174</v>
      </c>
      <c r="H44" s="5" t="s">
        <v>173</v>
      </c>
      <c r="I44" s="5"/>
      <c r="J44" s="5" t="s">
        <v>175</v>
      </c>
      <c r="K44" s="5" t="s">
        <v>17</v>
      </c>
      <c r="L44" s="21">
        <v>2900000</v>
      </c>
      <c r="M44" s="14" t="s">
        <v>106</v>
      </c>
      <c r="N44" s="2"/>
      <c r="O44" s="2"/>
      <c r="P44" s="2"/>
    </row>
    <row r="45" spans="1:16" ht="15">
      <c r="A45">
        <v>42</v>
      </c>
      <c r="B45" s="4">
        <v>42</v>
      </c>
      <c r="C45" s="5" t="s">
        <v>16</v>
      </c>
      <c r="D45" s="31" t="s">
        <v>285</v>
      </c>
      <c r="E45" s="13" t="s">
        <v>12</v>
      </c>
      <c r="F45" s="5" t="s">
        <v>18</v>
      </c>
      <c r="G45" s="5" t="s">
        <v>167</v>
      </c>
      <c r="H45" s="5" t="s">
        <v>172</v>
      </c>
      <c r="I45" s="5"/>
      <c r="J45" s="5" t="s">
        <v>168</v>
      </c>
      <c r="K45" s="5" t="s">
        <v>17</v>
      </c>
      <c r="L45" s="21">
        <v>850000</v>
      </c>
      <c r="M45" s="11"/>
      <c r="N45" s="2"/>
      <c r="O45" s="2"/>
      <c r="P45" s="2"/>
    </row>
    <row r="46" spans="1:16" ht="15">
      <c r="A46">
        <v>43</v>
      </c>
      <c r="B46" s="4">
        <v>80</v>
      </c>
      <c r="C46" s="73" t="s">
        <v>16</v>
      </c>
      <c r="D46" s="76" t="s">
        <v>312</v>
      </c>
      <c r="E46" s="74" t="s">
        <v>12</v>
      </c>
      <c r="F46" s="73" t="s">
        <v>18</v>
      </c>
      <c r="G46" s="73" t="s">
        <v>313</v>
      </c>
      <c r="H46" s="16" t="s">
        <v>314</v>
      </c>
      <c r="I46" s="17"/>
      <c r="J46" s="16" t="s">
        <v>315</v>
      </c>
      <c r="K46" s="16" t="s">
        <v>17</v>
      </c>
      <c r="L46" s="70">
        <v>500000</v>
      </c>
      <c r="M46" s="59"/>
      <c r="N46" s="2"/>
      <c r="O46" s="2"/>
      <c r="P46" s="2"/>
    </row>
    <row r="47" spans="1:17" ht="15">
      <c r="A47">
        <v>44</v>
      </c>
      <c r="B47" s="239" t="s">
        <v>334</v>
      </c>
      <c r="C47" s="240"/>
      <c r="D47" s="240"/>
      <c r="E47" s="240"/>
      <c r="F47" s="241"/>
      <c r="G47" s="66"/>
      <c r="H47" s="66"/>
      <c r="I47" s="66"/>
      <c r="J47" s="66"/>
      <c r="K47" s="66"/>
      <c r="L47" s="63">
        <v>6750000</v>
      </c>
      <c r="M47" s="14"/>
      <c r="N47" s="2"/>
      <c r="O47" s="103">
        <f>IF(L47&lt;3000000,L47,0)</f>
        <v>0</v>
      </c>
      <c r="P47" s="104">
        <f>AND(L47&gt;=3000000,L47&lt;10000000)*L47</f>
        <v>6750000</v>
      </c>
      <c r="Q47" s="105">
        <f>IF(L47&gt;=10000000,L47,0)</f>
        <v>0</v>
      </c>
    </row>
    <row r="48" spans="1:16" ht="15">
      <c r="A48">
        <v>45</v>
      </c>
      <c r="B48" s="4">
        <v>32</v>
      </c>
      <c r="C48" s="5" t="s">
        <v>16</v>
      </c>
      <c r="D48" s="5">
        <v>29020</v>
      </c>
      <c r="E48" s="13" t="s">
        <v>12</v>
      </c>
      <c r="F48" s="5" t="s">
        <v>18</v>
      </c>
      <c r="G48" s="5" t="s">
        <v>51</v>
      </c>
      <c r="H48" s="5" t="s">
        <v>156</v>
      </c>
      <c r="I48" s="5"/>
      <c r="J48" s="5" t="s">
        <v>155</v>
      </c>
      <c r="K48" s="5" t="s">
        <v>17</v>
      </c>
      <c r="L48" s="27">
        <v>850000</v>
      </c>
      <c r="M48" s="14" t="s">
        <v>107</v>
      </c>
      <c r="N48" s="2"/>
      <c r="O48" s="2"/>
      <c r="P48" s="2"/>
    </row>
    <row r="49" spans="1:16" ht="15">
      <c r="A49">
        <v>46</v>
      </c>
      <c r="B49" s="4">
        <v>31</v>
      </c>
      <c r="C49" s="5" t="s">
        <v>16</v>
      </c>
      <c r="D49" s="5">
        <v>29020</v>
      </c>
      <c r="E49" s="13" t="s">
        <v>188</v>
      </c>
      <c r="F49" s="5" t="s">
        <v>18</v>
      </c>
      <c r="G49" s="5" t="s">
        <v>51</v>
      </c>
      <c r="H49" s="5" t="s">
        <v>157</v>
      </c>
      <c r="I49" s="5"/>
      <c r="J49" s="5" t="s">
        <v>158</v>
      </c>
      <c r="K49" s="5" t="s">
        <v>17</v>
      </c>
      <c r="L49" s="27">
        <v>950000</v>
      </c>
      <c r="M49" s="14" t="s">
        <v>183</v>
      </c>
      <c r="N49" s="2"/>
      <c r="O49" s="2"/>
      <c r="P49" s="2"/>
    </row>
    <row r="50" spans="1:16" ht="15">
      <c r="A50">
        <v>47</v>
      </c>
      <c r="B50" s="4">
        <v>30</v>
      </c>
      <c r="C50" s="5" t="s">
        <v>16</v>
      </c>
      <c r="D50" s="5">
        <v>29020</v>
      </c>
      <c r="E50" s="13" t="s">
        <v>11</v>
      </c>
      <c r="F50" s="5" t="s">
        <v>18</v>
      </c>
      <c r="G50" s="5" t="s">
        <v>51</v>
      </c>
      <c r="H50" s="5" t="s">
        <v>122</v>
      </c>
      <c r="I50" s="5"/>
      <c r="J50" s="5" t="s">
        <v>123</v>
      </c>
      <c r="K50" s="5" t="s">
        <v>17</v>
      </c>
      <c r="L50" s="27">
        <v>1000000</v>
      </c>
      <c r="M50" s="14" t="s">
        <v>112</v>
      </c>
      <c r="N50" s="2"/>
      <c r="O50" s="2"/>
      <c r="P50" s="2"/>
    </row>
    <row r="51" spans="1:16" ht="15">
      <c r="A51">
        <v>48</v>
      </c>
      <c r="B51" s="4">
        <v>39</v>
      </c>
      <c r="C51" s="5" t="s">
        <v>16</v>
      </c>
      <c r="D51" s="5">
        <v>29021</v>
      </c>
      <c r="E51" s="13" t="s">
        <v>11</v>
      </c>
      <c r="F51" s="5" t="s">
        <v>18</v>
      </c>
      <c r="G51" s="5" t="s">
        <v>160</v>
      </c>
      <c r="H51" s="5"/>
      <c r="I51" s="5" t="s">
        <v>271</v>
      </c>
      <c r="J51" s="5" t="s">
        <v>161</v>
      </c>
      <c r="K51" s="5" t="s">
        <v>17</v>
      </c>
      <c r="L51" s="27">
        <v>1600000</v>
      </c>
      <c r="M51" s="11"/>
      <c r="N51" s="2"/>
      <c r="O51" s="2"/>
      <c r="P51" s="2"/>
    </row>
    <row r="52" spans="1:16" ht="15">
      <c r="A52">
        <v>49</v>
      </c>
      <c r="B52" s="4">
        <v>40</v>
      </c>
      <c r="C52" s="5" t="s">
        <v>16</v>
      </c>
      <c r="D52" s="5">
        <v>29021</v>
      </c>
      <c r="E52" s="13" t="s">
        <v>14</v>
      </c>
      <c r="F52" s="5" t="s">
        <v>18</v>
      </c>
      <c r="G52" s="5" t="s">
        <v>160</v>
      </c>
      <c r="H52" s="5" t="s">
        <v>163</v>
      </c>
      <c r="I52" s="5"/>
      <c r="J52" s="5" t="s">
        <v>162</v>
      </c>
      <c r="K52" s="5" t="s">
        <v>17</v>
      </c>
      <c r="L52" s="10">
        <v>2350000</v>
      </c>
      <c r="M52" s="11"/>
      <c r="N52" s="2"/>
      <c r="O52" s="2"/>
      <c r="P52" s="2"/>
    </row>
    <row r="53" spans="1:17" ht="15">
      <c r="A53">
        <v>50</v>
      </c>
      <c r="B53" s="239" t="s">
        <v>340</v>
      </c>
      <c r="C53" s="240"/>
      <c r="D53" s="240"/>
      <c r="E53" s="240"/>
      <c r="F53" s="241"/>
      <c r="G53" s="66"/>
      <c r="H53" s="66"/>
      <c r="I53" s="66"/>
      <c r="J53" s="66"/>
      <c r="K53" s="66"/>
      <c r="L53" s="63">
        <v>7350000</v>
      </c>
      <c r="M53" s="14"/>
      <c r="N53" s="2"/>
      <c r="O53" s="103">
        <f>IF(L53&lt;3000000,L53,0)</f>
        <v>0</v>
      </c>
      <c r="P53" s="104">
        <f>AND(L53&gt;=3000000,L53&lt;10000000)*L53</f>
        <v>7350000</v>
      </c>
      <c r="Q53" s="105">
        <f>IF(L53&gt;=10000000,L53,0)</f>
        <v>0</v>
      </c>
    </row>
    <row r="54" spans="1:16" ht="15">
      <c r="A54">
        <v>51</v>
      </c>
      <c r="B54" s="4">
        <v>66</v>
      </c>
      <c r="C54" s="5" t="s">
        <v>16</v>
      </c>
      <c r="D54" s="5">
        <v>2784</v>
      </c>
      <c r="E54" s="13" t="s">
        <v>12</v>
      </c>
      <c r="F54" s="5" t="s">
        <v>18</v>
      </c>
      <c r="G54" s="5" t="s">
        <v>251</v>
      </c>
      <c r="H54" s="5" t="s">
        <v>254</v>
      </c>
      <c r="I54" s="5"/>
      <c r="J54" s="5" t="s">
        <v>168</v>
      </c>
      <c r="K54" s="5" t="s">
        <v>17</v>
      </c>
      <c r="L54" s="21">
        <v>450000</v>
      </c>
      <c r="M54" s="14" t="s">
        <v>200</v>
      </c>
      <c r="N54" s="2"/>
      <c r="O54" s="2"/>
      <c r="P54" s="2"/>
    </row>
    <row r="55" spans="1:16" ht="15">
      <c r="A55">
        <v>52</v>
      </c>
      <c r="B55" s="4">
        <v>67</v>
      </c>
      <c r="C55" s="5" t="s">
        <v>16</v>
      </c>
      <c r="D55" s="5">
        <v>2784</v>
      </c>
      <c r="E55" s="13" t="s">
        <v>12</v>
      </c>
      <c r="F55" s="5" t="s">
        <v>18</v>
      </c>
      <c r="G55" s="5" t="s">
        <v>251</v>
      </c>
      <c r="H55" s="5" t="s">
        <v>255</v>
      </c>
      <c r="I55" s="5"/>
      <c r="J55" s="5" t="s">
        <v>256</v>
      </c>
      <c r="K55" s="5" t="s">
        <v>17</v>
      </c>
      <c r="L55" s="21">
        <v>450000</v>
      </c>
      <c r="M55" s="14" t="s">
        <v>177</v>
      </c>
      <c r="N55" s="2"/>
      <c r="O55" s="2"/>
      <c r="P55" s="2"/>
    </row>
    <row r="56" spans="1:16" ht="15">
      <c r="A56">
        <v>53</v>
      </c>
      <c r="B56" s="4">
        <v>65</v>
      </c>
      <c r="C56" s="5" t="s">
        <v>16</v>
      </c>
      <c r="D56" s="5">
        <v>2784</v>
      </c>
      <c r="E56" s="13" t="s">
        <v>11</v>
      </c>
      <c r="F56" s="5" t="s">
        <v>18</v>
      </c>
      <c r="G56" s="5" t="s">
        <v>251</v>
      </c>
      <c r="H56" s="5" t="s">
        <v>252</v>
      </c>
      <c r="I56" s="5"/>
      <c r="J56" s="5" t="s">
        <v>253</v>
      </c>
      <c r="K56" s="5" t="s">
        <v>17</v>
      </c>
      <c r="L56" s="21">
        <v>450000</v>
      </c>
      <c r="M56" s="14" t="s">
        <v>187</v>
      </c>
      <c r="N56" s="2"/>
      <c r="O56" s="2"/>
      <c r="P56" s="2"/>
    </row>
    <row r="57" spans="1:16" ht="15">
      <c r="A57">
        <v>54</v>
      </c>
      <c r="B57" s="4">
        <v>25</v>
      </c>
      <c r="C57" s="5" t="s">
        <v>16</v>
      </c>
      <c r="D57" s="15">
        <v>27247</v>
      </c>
      <c r="E57" s="13" t="s">
        <v>11</v>
      </c>
      <c r="F57" s="5" t="s">
        <v>18</v>
      </c>
      <c r="G57" s="5" t="s">
        <v>110</v>
      </c>
      <c r="H57" s="5" t="s">
        <v>111</v>
      </c>
      <c r="I57" s="5">
        <v>4.5</v>
      </c>
      <c r="J57" s="5" t="s">
        <v>60</v>
      </c>
      <c r="K57" s="5" t="s">
        <v>17</v>
      </c>
      <c r="L57" s="21">
        <v>890000</v>
      </c>
      <c r="M57" s="14" t="s">
        <v>195</v>
      </c>
      <c r="N57" s="2"/>
      <c r="O57" s="2"/>
      <c r="P57" s="2"/>
    </row>
    <row r="58" spans="1:16" ht="15">
      <c r="A58">
        <v>55</v>
      </c>
      <c r="B58" s="4">
        <v>69</v>
      </c>
      <c r="C58" s="5" t="s">
        <v>16</v>
      </c>
      <c r="D58" s="5">
        <v>27247</v>
      </c>
      <c r="E58" s="13" t="s">
        <v>14</v>
      </c>
      <c r="F58" s="5" t="s">
        <v>18</v>
      </c>
      <c r="G58" s="5" t="s">
        <v>259</v>
      </c>
      <c r="H58" s="5" t="s">
        <v>260</v>
      </c>
      <c r="I58" s="5"/>
      <c r="J58" s="5" t="s">
        <v>261</v>
      </c>
      <c r="K58" s="5" t="s">
        <v>17</v>
      </c>
      <c r="L58" s="21">
        <v>1200000</v>
      </c>
      <c r="M58" s="14" t="s">
        <v>83</v>
      </c>
      <c r="N58" s="2"/>
      <c r="O58" s="2"/>
      <c r="P58" s="2"/>
    </row>
    <row r="59" spans="1:16" ht="15">
      <c r="A59">
        <v>56</v>
      </c>
      <c r="B59" s="4">
        <v>26</v>
      </c>
      <c r="C59" s="5" t="s">
        <v>16</v>
      </c>
      <c r="D59" s="31" t="s">
        <v>283</v>
      </c>
      <c r="E59" s="13" t="s">
        <v>11</v>
      </c>
      <c r="F59" s="5" t="s">
        <v>18</v>
      </c>
      <c r="G59" s="5" t="s">
        <v>113</v>
      </c>
      <c r="H59" s="5" t="s">
        <v>121</v>
      </c>
      <c r="I59" s="5">
        <v>1.8</v>
      </c>
      <c r="J59" s="5" t="s">
        <v>114</v>
      </c>
      <c r="K59" s="5" t="s">
        <v>17</v>
      </c>
      <c r="L59" s="21">
        <v>1100000</v>
      </c>
      <c r="M59" s="14" t="s">
        <v>268</v>
      </c>
      <c r="N59" s="2"/>
      <c r="O59" s="2"/>
      <c r="P59" s="2"/>
    </row>
    <row r="60" spans="1:16" ht="15">
      <c r="A60">
        <v>57</v>
      </c>
      <c r="B60" s="4">
        <v>33</v>
      </c>
      <c r="C60" s="5" t="s">
        <v>16</v>
      </c>
      <c r="D60" s="5">
        <v>27253</v>
      </c>
      <c r="E60" s="13" t="s">
        <v>11</v>
      </c>
      <c r="F60" s="5" t="s">
        <v>18</v>
      </c>
      <c r="G60" s="5" t="s">
        <v>50</v>
      </c>
      <c r="H60" s="5"/>
      <c r="I60" s="5" t="s">
        <v>141</v>
      </c>
      <c r="J60" s="5" t="s">
        <v>148</v>
      </c>
      <c r="K60" s="5" t="s">
        <v>17</v>
      </c>
      <c r="L60" s="21">
        <v>660000</v>
      </c>
      <c r="M60" s="14" t="s">
        <v>166</v>
      </c>
      <c r="N60" s="2"/>
      <c r="O60" s="2"/>
      <c r="P60" s="2"/>
    </row>
    <row r="61" spans="1:16" ht="15">
      <c r="A61">
        <v>58</v>
      </c>
      <c r="B61" s="4">
        <v>29</v>
      </c>
      <c r="C61" s="5" t="s">
        <v>37</v>
      </c>
      <c r="D61" s="5">
        <v>2711</v>
      </c>
      <c r="E61" s="13" t="s">
        <v>11</v>
      </c>
      <c r="F61" s="5" t="s">
        <v>18</v>
      </c>
      <c r="G61" s="5" t="s">
        <v>49</v>
      </c>
      <c r="H61" s="5" t="s">
        <v>100</v>
      </c>
      <c r="I61" s="5"/>
      <c r="J61" s="5" t="s">
        <v>60</v>
      </c>
      <c r="K61" s="5" t="s">
        <v>17</v>
      </c>
      <c r="L61" s="21">
        <v>950000</v>
      </c>
      <c r="M61" s="11"/>
      <c r="N61" s="2"/>
      <c r="O61" s="2"/>
      <c r="P61" s="2"/>
    </row>
    <row r="62" spans="1:16" ht="15">
      <c r="A62">
        <v>59</v>
      </c>
      <c r="B62" s="4">
        <v>70</v>
      </c>
      <c r="C62" s="5" t="s">
        <v>16</v>
      </c>
      <c r="D62" s="5">
        <v>2711</v>
      </c>
      <c r="E62" s="13" t="s">
        <v>14</v>
      </c>
      <c r="F62" s="5" t="s">
        <v>18</v>
      </c>
      <c r="G62" s="5" t="s">
        <v>262</v>
      </c>
      <c r="H62" s="5" t="s">
        <v>263</v>
      </c>
      <c r="I62" s="5"/>
      <c r="J62" s="5" t="s">
        <v>261</v>
      </c>
      <c r="K62" s="5" t="s">
        <v>17</v>
      </c>
      <c r="L62" s="21">
        <v>1200000</v>
      </c>
      <c r="M62" s="11"/>
      <c r="N62" s="2"/>
      <c r="O62" s="2"/>
      <c r="P62" s="2"/>
    </row>
    <row r="63" spans="1:17" ht="15">
      <c r="A63">
        <v>60</v>
      </c>
      <c r="B63" s="239" t="s">
        <v>337</v>
      </c>
      <c r="C63" s="240"/>
      <c r="D63" s="240"/>
      <c r="E63" s="240"/>
      <c r="F63" s="241"/>
      <c r="G63" s="66"/>
      <c r="H63" s="66"/>
      <c r="I63" s="66"/>
      <c r="J63" s="66"/>
      <c r="K63" s="66"/>
      <c r="L63" s="63">
        <v>4890000</v>
      </c>
      <c r="M63" s="14"/>
      <c r="N63" s="2"/>
      <c r="O63" s="103">
        <f>IF(L63&lt;3000000,L63,0)</f>
        <v>0</v>
      </c>
      <c r="P63" s="104">
        <f>AND(L63&gt;=3000000,L63&lt;10000000)*L63</f>
        <v>4890000</v>
      </c>
      <c r="Q63" s="105">
        <f>IF(L63&gt;=10000000,L63,0)</f>
        <v>0</v>
      </c>
    </row>
    <row r="64" spans="1:16" ht="15">
      <c r="A64">
        <v>61</v>
      </c>
      <c r="B64" s="4">
        <v>28</v>
      </c>
      <c r="C64" s="5" t="s">
        <v>16</v>
      </c>
      <c r="D64" s="5">
        <v>2904</v>
      </c>
      <c r="E64" s="13" t="s">
        <v>11</v>
      </c>
      <c r="F64" s="5" t="s">
        <v>18</v>
      </c>
      <c r="G64" s="5" t="s">
        <v>45</v>
      </c>
      <c r="H64" s="5" t="s">
        <v>119</v>
      </c>
      <c r="I64" s="77"/>
      <c r="J64" s="5" t="s">
        <v>120</v>
      </c>
      <c r="K64" s="5" t="s">
        <v>17</v>
      </c>
      <c r="L64" s="21">
        <v>690000</v>
      </c>
      <c r="M64" s="14" t="s">
        <v>56</v>
      </c>
      <c r="N64" s="2"/>
      <c r="O64" s="2"/>
      <c r="P64" s="2"/>
    </row>
    <row r="65" spans="1:16" ht="15">
      <c r="A65">
        <v>62</v>
      </c>
      <c r="B65" s="4">
        <v>27</v>
      </c>
      <c r="C65" s="5" t="s">
        <v>16</v>
      </c>
      <c r="D65" s="5">
        <v>2904</v>
      </c>
      <c r="E65" s="13" t="s">
        <v>11</v>
      </c>
      <c r="F65" s="5" t="s">
        <v>18</v>
      </c>
      <c r="G65" s="5" t="s">
        <v>45</v>
      </c>
      <c r="H65" s="5"/>
      <c r="I65" s="77" t="s">
        <v>116</v>
      </c>
      <c r="J65" s="5" t="s">
        <v>117</v>
      </c>
      <c r="K65" s="5" t="s">
        <v>17</v>
      </c>
      <c r="L65" s="21">
        <v>1300000</v>
      </c>
      <c r="M65" s="14" t="s">
        <v>159</v>
      </c>
      <c r="N65" s="2"/>
      <c r="O65" s="2"/>
      <c r="P65" s="2"/>
    </row>
    <row r="66" spans="1:16" ht="15">
      <c r="A66">
        <v>63</v>
      </c>
      <c r="B66" s="4">
        <v>52</v>
      </c>
      <c r="C66" s="5" t="s">
        <v>16</v>
      </c>
      <c r="D66" s="5">
        <v>2907</v>
      </c>
      <c r="E66" s="13" t="s">
        <v>12</v>
      </c>
      <c r="F66" s="5" t="s">
        <v>18</v>
      </c>
      <c r="G66" s="5" t="s">
        <v>201</v>
      </c>
      <c r="H66" s="5" t="s">
        <v>202</v>
      </c>
      <c r="I66" s="5"/>
      <c r="J66" s="5" t="s">
        <v>203</v>
      </c>
      <c r="K66" s="5" t="s">
        <v>17</v>
      </c>
      <c r="L66" s="21">
        <v>850000</v>
      </c>
      <c r="M66" s="14" t="s">
        <v>237</v>
      </c>
      <c r="N66" s="2"/>
      <c r="O66" s="2"/>
      <c r="P66" s="2"/>
    </row>
    <row r="67" spans="1:16" ht="15">
      <c r="A67">
        <v>64</v>
      </c>
      <c r="B67" s="143">
        <v>41</v>
      </c>
      <c r="C67" s="145" t="s">
        <v>16</v>
      </c>
      <c r="D67" s="149" t="s">
        <v>284</v>
      </c>
      <c r="E67" s="146" t="s">
        <v>189</v>
      </c>
      <c r="F67" s="145" t="s">
        <v>18</v>
      </c>
      <c r="G67" s="50" t="s">
        <v>164</v>
      </c>
      <c r="H67" s="145"/>
      <c r="I67" s="145" t="s">
        <v>273</v>
      </c>
      <c r="J67" s="145" t="s">
        <v>272</v>
      </c>
      <c r="K67" s="145" t="s">
        <v>17</v>
      </c>
      <c r="L67" s="147">
        <v>1660000</v>
      </c>
      <c r="M67" s="14"/>
      <c r="N67" s="2"/>
      <c r="O67" s="2"/>
      <c r="P67" s="2"/>
    </row>
    <row r="68" spans="1:16" ht="15">
      <c r="A68">
        <v>65</v>
      </c>
      <c r="B68" s="4">
        <v>21</v>
      </c>
      <c r="C68" s="5" t="s">
        <v>16</v>
      </c>
      <c r="D68" s="31" t="s">
        <v>281</v>
      </c>
      <c r="E68" s="13" t="s">
        <v>11</v>
      </c>
      <c r="F68" s="5" t="s">
        <v>18</v>
      </c>
      <c r="G68" s="5" t="s">
        <v>42</v>
      </c>
      <c r="H68" s="5" t="s">
        <v>101</v>
      </c>
      <c r="I68" s="5">
        <v>1.2</v>
      </c>
      <c r="J68" s="5" t="s">
        <v>102</v>
      </c>
      <c r="K68" s="5" t="s">
        <v>17</v>
      </c>
      <c r="L68" s="21">
        <v>390000</v>
      </c>
      <c r="M68" s="14" t="s">
        <v>236</v>
      </c>
      <c r="N68" s="2"/>
      <c r="O68" s="2"/>
      <c r="P68" s="2"/>
    </row>
    <row r="69" spans="1:17" ht="15">
      <c r="A69">
        <v>66</v>
      </c>
      <c r="B69" s="239" t="s">
        <v>338</v>
      </c>
      <c r="C69" s="240"/>
      <c r="D69" s="240"/>
      <c r="E69" s="240"/>
      <c r="F69" s="241"/>
      <c r="G69" s="66"/>
      <c r="H69" s="66"/>
      <c r="I69" s="66"/>
      <c r="J69" s="66"/>
      <c r="K69" s="66"/>
      <c r="L69" s="63">
        <v>6740000</v>
      </c>
      <c r="M69" s="14"/>
      <c r="N69" s="2"/>
      <c r="O69" s="103">
        <f>IF(L69&lt;3000000,L69,0)</f>
        <v>0</v>
      </c>
      <c r="P69" s="104">
        <f>AND(L69&gt;=3000000,L69&lt;10000000)*L69</f>
        <v>6740000</v>
      </c>
      <c r="Q69" s="105">
        <f>IF(L69&gt;=10000000,L69,0)</f>
        <v>0</v>
      </c>
    </row>
    <row r="70" spans="1:16" ht="15">
      <c r="A70">
        <v>67</v>
      </c>
      <c r="B70" s="4">
        <v>48</v>
      </c>
      <c r="C70" s="5" t="s">
        <v>16</v>
      </c>
      <c r="D70" s="5">
        <v>2911</v>
      </c>
      <c r="E70" s="13" t="s">
        <v>14</v>
      </c>
      <c r="F70" s="5" t="s">
        <v>18</v>
      </c>
      <c r="G70" s="5" t="s">
        <v>53</v>
      </c>
      <c r="H70" s="5" t="s">
        <v>191</v>
      </c>
      <c r="I70" s="5"/>
      <c r="J70" s="5" t="s">
        <v>186</v>
      </c>
      <c r="K70" s="5" t="s">
        <v>17</v>
      </c>
      <c r="L70" s="21">
        <v>2950000</v>
      </c>
      <c r="M70" s="14" t="s">
        <v>159</v>
      </c>
      <c r="N70" s="2"/>
      <c r="O70" s="2"/>
      <c r="P70" s="2"/>
    </row>
    <row r="71" spans="1:16" ht="15">
      <c r="A71">
        <v>68</v>
      </c>
      <c r="B71" s="4">
        <v>47</v>
      </c>
      <c r="C71" s="5" t="s">
        <v>16</v>
      </c>
      <c r="D71" s="5">
        <v>2918</v>
      </c>
      <c r="E71" s="13" t="s">
        <v>14</v>
      </c>
      <c r="F71" s="5" t="s">
        <v>18</v>
      </c>
      <c r="G71" s="5" t="s">
        <v>185</v>
      </c>
      <c r="H71" s="5" t="s">
        <v>190</v>
      </c>
      <c r="I71" s="5"/>
      <c r="J71" s="5" t="s">
        <v>186</v>
      </c>
      <c r="K71" s="5" t="s">
        <v>17</v>
      </c>
      <c r="L71" s="21">
        <v>2900000</v>
      </c>
      <c r="M71" s="14"/>
      <c r="N71" s="2"/>
      <c r="O71" s="2"/>
      <c r="P71" s="2"/>
    </row>
    <row r="72" spans="1:16" ht="15">
      <c r="A72">
        <v>69</v>
      </c>
      <c r="B72" s="4">
        <v>46</v>
      </c>
      <c r="C72" s="5" t="s">
        <v>16</v>
      </c>
      <c r="D72" s="5">
        <v>2918</v>
      </c>
      <c r="E72" s="13" t="s">
        <v>14</v>
      </c>
      <c r="F72" s="5" t="s">
        <v>18</v>
      </c>
      <c r="G72" s="5" t="s">
        <v>182</v>
      </c>
      <c r="H72" s="5" t="s">
        <v>184</v>
      </c>
      <c r="I72" s="5"/>
      <c r="J72" s="5" t="s">
        <v>216</v>
      </c>
      <c r="K72" s="5" t="s">
        <v>17</v>
      </c>
      <c r="L72" s="21">
        <v>890000</v>
      </c>
      <c r="M72" s="11"/>
      <c r="N72" s="2"/>
      <c r="O72" s="2"/>
      <c r="P72" s="2"/>
    </row>
    <row r="73" spans="1:17" ht="15">
      <c r="A73">
        <v>70</v>
      </c>
      <c r="B73" s="239" t="s">
        <v>316</v>
      </c>
      <c r="C73" s="240"/>
      <c r="D73" s="240"/>
      <c r="E73" s="240"/>
      <c r="F73" s="241"/>
      <c r="G73" s="66"/>
      <c r="H73" s="66"/>
      <c r="I73" s="66"/>
      <c r="J73" s="66"/>
      <c r="K73" s="66"/>
      <c r="L73" s="63">
        <v>85840000</v>
      </c>
      <c r="M73" s="14" t="s">
        <v>118</v>
      </c>
      <c r="N73" s="2"/>
      <c r="O73" s="103"/>
      <c r="P73" s="104"/>
      <c r="Q73" s="105"/>
    </row>
    <row r="74" spans="1:17" ht="15">
      <c r="A74">
        <v>71</v>
      </c>
      <c r="B74" s="78">
        <v>76</v>
      </c>
      <c r="C74" s="79" t="s">
        <v>16</v>
      </c>
      <c r="D74" s="79">
        <v>27241</v>
      </c>
      <c r="E74" s="80" t="s">
        <v>14</v>
      </c>
      <c r="F74" s="79" t="s">
        <v>18</v>
      </c>
      <c r="G74" s="79" t="s">
        <v>209</v>
      </c>
      <c r="H74" s="81" t="s">
        <v>303</v>
      </c>
      <c r="I74" s="82"/>
      <c r="J74" s="81" t="s">
        <v>304</v>
      </c>
      <c r="K74" s="81" t="s">
        <v>17</v>
      </c>
      <c r="L74" s="83">
        <f>60*50000</f>
        <v>3000000</v>
      </c>
      <c r="M74" s="59"/>
      <c r="N74" s="2"/>
      <c r="O74" s="103">
        <f aca="true" t="shared" si="0" ref="O74:O82">IF(L74&lt;3000000,L74,0)</f>
        <v>0</v>
      </c>
      <c r="P74" s="104">
        <f aca="true" t="shared" si="1" ref="P74:P82">AND(L74&gt;=3000000,L74&lt;10000000)*L74</f>
        <v>3000000</v>
      </c>
      <c r="Q74" s="105">
        <f aca="true" t="shared" si="2" ref="Q74:Q82">IF(L74&gt;=10000000,L74,0)</f>
        <v>0</v>
      </c>
    </row>
    <row r="75" spans="1:17" ht="15">
      <c r="A75">
        <v>72</v>
      </c>
      <c r="B75" s="78">
        <v>71</v>
      </c>
      <c r="C75" s="81" t="s">
        <v>16</v>
      </c>
      <c r="D75" s="81">
        <v>2711</v>
      </c>
      <c r="E75" s="82" t="s">
        <v>14</v>
      </c>
      <c r="F75" s="81" t="s">
        <v>18</v>
      </c>
      <c r="G75" s="81" t="s">
        <v>262</v>
      </c>
      <c r="H75" s="81" t="s">
        <v>264</v>
      </c>
      <c r="I75" s="81"/>
      <c r="J75" s="81" t="s">
        <v>265</v>
      </c>
      <c r="K75" s="81" t="s">
        <v>17</v>
      </c>
      <c r="L75" s="84">
        <v>3500000</v>
      </c>
      <c r="M75" s="85"/>
      <c r="N75" s="2"/>
      <c r="O75" s="103">
        <f t="shared" si="0"/>
        <v>0</v>
      </c>
      <c r="P75" s="104">
        <f t="shared" si="1"/>
        <v>3500000</v>
      </c>
      <c r="Q75" s="105">
        <f t="shared" si="2"/>
        <v>0</v>
      </c>
    </row>
    <row r="76" spans="1:17" ht="15">
      <c r="A76">
        <v>73</v>
      </c>
      <c r="B76" s="78">
        <v>72</v>
      </c>
      <c r="C76" s="81" t="s">
        <v>16</v>
      </c>
      <c r="D76" s="81">
        <v>2711</v>
      </c>
      <c r="E76" s="82" t="s">
        <v>14</v>
      </c>
      <c r="F76" s="81" t="s">
        <v>18</v>
      </c>
      <c r="G76" s="81" t="s">
        <v>49</v>
      </c>
      <c r="H76" s="81" t="s">
        <v>266</v>
      </c>
      <c r="I76" s="81"/>
      <c r="J76" s="81" t="s">
        <v>261</v>
      </c>
      <c r="K76" s="81" t="s">
        <v>17</v>
      </c>
      <c r="L76" s="84">
        <v>3500000</v>
      </c>
      <c r="M76" s="85"/>
      <c r="N76" s="2"/>
      <c r="O76" s="103">
        <f t="shared" si="0"/>
        <v>0</v>
      </c>
      <c r="P76" s="104">
        <f t="shared" si="1"/>
        <v>3500000</v>
      </c>
      <c r="Q76" s="105">
        <f t="shared" si="2"/>
        <v>0</v>
      </c>
    </row>
    <row r="77" spans="1:17" ht="15">
      <c r="A77">
        <v>74</v>
      </c>
      <c r="B77" s="78">
        <v>59</v>
      </c>
      <c r="C77" s="81" t="s">
        <v>16</v>
      </c>
      <c r="D77" s="81">
        <v>27251</v>
      </c>
      <c r="E77" s="82" t="s">
        <v>14</v>
      </c>
      <c r="F77" s="81" t="s">
        <v>18</v>
      </c>
      <c r="G77" s="81" t="s">
        <v>132</v>
      </c>
      <c r="H77" s="81"/>
      <c r="I77" s="81">
        <v>0.5</v>
      </c>
      <c r="J77" s="81" t="s">
        <v>286</v>
      </c>
      <c r="K77" s="81" t="s">
        <v>17</v>
      </c>
      <c r="L77" s="84">
        <v>3650000</v>
      </c>
      <c r="M77" s="85"/>
      <c r="N77" s="2"/>
      <c r="O77" s="103">
        <f t="shared" si="0"/>
        <v>0</v>
      </c>
      <c r="P77" s="104">
        <f t="shared" si="1"/>
        <v>3650000</v>
      </c>
      <c r="Q77" s="105">
        <f t="shared" si="2"/>
        <v>0</v>
      </c>
    </row>
    <row r="78" spans="1:17" ht="15">
      <c r="A78">
        <v>75</v>
      </c>
      <c r="B78" s="78">
        <v>8</v>
      </c>
      <c r="C78" s="81" t="s">
        <v>16</v>
      </c>
      <c r="D78" s="81">
        <v>26841</v>
      </c>
      <c r="E78" s="82" t="s">
        <v>14</v>
      </c>
      <c r="F78" s="81" t="s">
        <v>15</v>
      </c>
      <c r="G78" s="81" t="s">
        <v>77</v>
      </c>
      <c r="H78" s="81" t="s">
        <v>78</v>
      </c>
      <c r="I78" s="81">
        <v>5.1</v>
      </c>
      <c r="J78" s="81" t="s">
        <v>62</v>
      </c>
      <c r="K78" s="81" t="s">
        <v>17</v>
      </c>
      <c r="L78" s="84">
        <v>3800000</v>
      </c>
      <c r="M78" s="86" t="s">
        <v>93</v>
      </c>
      <c r="N78" s="2"/>
      <c r="O78" s="103">
        <f t="shared" si="0"/>
        <v>0</v>
      </c>
      <c r="P78" s="104">
        <f t="shared" si="1"/>
        <v>3800000</v>
      </c>
      <c r="Q78" s="105">
        <f t="shared" si="2"/>
        <v>0</v>
      </c>
    </row>
    <row r="79" spans="1:17" ht="15">
      <c r="A79">
        <v>76</v>
      </c>
      <c r="B79" s="78">
        <v>77</v>
      </c>
      <c r="C79" s="79" t="s">
        <v>16</v>
      </c>
      <c r="D79" s="79">
        <v>27241</v>
      </c>
      <c r="E79" s="80" t="s">
        <v>14</v>
      </c>
      <c r="F79" s="79" t="s">
        <v>18</v>
      </c>
      <c r="G79" s="79" t="s">
        <v>209</v>
      </c>
      <c r="H79" s="81" t="s">
        <v>305</v>
      </c>
      <c r="I79" s="82"/>
      <c r="J79" s="81" t="s">
        <v>306</v>
      </c>
      <c r="K79" s="81" t="s">
        <v>17</v>
      </c>
      <c r="L79" s="83">
        <f>20*4*50000</f>
        <v>4000000</v>
      </c>
      <c r="M79" s="59"/>
      <c r="N79" s="2"/>
      <c r="O79" s="103">
        <f t="shared" si="0"/>
        <v>0</v>
      </c>
      <c r="P79" s="104">
        <f t="shared" si="1"/>
        <v>4000000</v>
      </c>
      <c r="Q79" s="105">
        <f t="shared" si="2"/>
        <v>0</v>
      </c>
    </row>
    <row r="80" spans="1:17" ht="15">
      <c r="A80">
        <v>77</v>
      </c>
      <c r="B80" s="78">
        <v>9</v>
      </c>
      <c r="C80" s="81" t="s">
        <v>16</v>
      </c>
      <c r="D80" s="81">
        <v>26839</v>
      </c>
      <c r="E80" s="82" t="s">
        <v>14</v>
      </c>
      <c r="F80" s="81" t="s">
        <v>15</v>
      </c>
      <c r="G80" s="81" t="s">
        <v>79</v>
      </c>
      <c r="H80" s="81" t="s">
        <v>80</v>
      </c>
      <c r="I80" s="81">
        <v>3.55</v>
      </c>
      <c r="J80" s="81" t="s">
        <v>62</v>
      </c>
      <c r="K80" s="81" t="s">
        <v>17</v>
      </c>
      <c r="L80" s="84">
        <v>4100000</v>
      </c>
      <c r="M80" s="86" t="s">
        <v>91</v>
      </c>
      <c r="N80" s="2"/>
      <c r="O80" s="103">
        <f t="shared" si="0"/>
        <v>0</v>
      </c>
      <c r="P80" s="104">
        <f t="shared" si="1"/>
        <v>4100000</v>
      </c>
      <c r="Q80" s="105">
        <f t="shared" si="2"/>
        <v>0</v>
      </c>
    </row>
    <row r="81" spans="1:17" ht="15">
      <c r="A81">
        <v>78</v>
      </c>
      <c r="B81" s="78">
        <v>2</v>
      </c>
      <c r="C81" s="81" t="s">
        <v>16</v>
      </c>
      <c r="D81" s="81">
        <v>26834</v>
      </c>
      <c r="E81" s="82" t="s">
        <v>14</v>
      </c>
      <c r="F81" s="81" t="s">
        <v>15</v>
      </c>
      <c r="G81" s="81" t="s">
        <v>39</v>
      </c>
      <c r="H81" s="81" t="s">
        <v>63</v>
      </c>
      <c r="I81" s="87">
        <v>5.5</v>
      </c>
      <c r="J81" s="81" t="s">
        <v>64</v>
      </c>
      <c r="K81" s="81" t="s">
        <v>17</v>
      </c>
      <c r="L81" s="84">
        <v>4150000</v>
      </c>
      <c r="M81" s="86" t="s">
        <v>84</v>
      </c>
      <c r="N81" s="2"/>
      <c r="O81" s="103">
        <f t="shared" si="0"/>
        <v>0</v>
      </c>
      <c r="P81" s="104">
        <f t="shared" si="1"/>
        <v>4150000</v>
      </c>
      <c r="Q81" s="105">
        <f t="shared" si="2"/>
        <v>0</v>
      </c>
    </row>
    <row r="82" spans="1:17" ht="15">
      <c r="A82">
        <v>79</v>
      </c>
      <c r="B82" s="78">
        <v>45</v>
      </c>
      <c r="C82" s="81" t="s">
        <v>16</v>
      </c>
      <c r="D82" s="88">
        <v>2914</v>
      </c>
      <c r="E82" s="82" t="s">
        <v>14</v>
      </c>
      <c r="F82" s="81" t="s">
        <v>18</v>
      </c>
      <c r="G82" s="81" t="s">
        <v>178</v>
      </c>
      <c r="H82" s="81" t="s">
        <v>179</v>
      </c>
      <c r="I82" s="81"/>
      <c r="J82" s="81" t="s">
        <v>180</v>
      </c>
      <c r="K82" s="81" t="s">
        <v>17</v>
      </c>
      <c r="L82" s="84">
        <v>4600000</v>
      </c>
      <c r="M82" s="86" t="s">
        <v>181</v>
      </c>
      <c r="N82" s="2"/>
      <c r="O82" s="103">
        <f t="shared" si="0"/>
        <v>0</v>
      </c>
      <c r="P82" s="104">
        <f t="shared" si="1"/>
        <v>4600000</v>
      </c>
      <c r="Q82" s="105">
        <f t="shared" si="2"/>
        <v>0</v>
      </c>
    </row>
    <row r="83" spans="1:17" ht="15">
      <c r="A83">
        <v>80</v>
      </c>
      <c r="B83" s="117">
        <v>3</v>
      </c>
      <c r="C83" s="112" t="s">
        <v>16</v>
      </c>
      <c r="D83" s="112">
        <v>2627</v>
      </c>
      <c r="E83" s="82" t="s">
        <v>12</v>
      </c>
      <c r="F83" s="112" t="s">
        <v>15</v>
      </c>
      <c r="G83" s="112" t="s">
        <v>23</v>
      </c>
      <c r="H83" s="81" t="s">
        <v>65</v>
      </c>
      <c r="I83" s="81">
        <v>0.633</v>
      </c>
      <c r="J83" s="81" t="s">
        <v>66</v>
      </c>
      <c r="K83" s="81" t="s">
        <v>17</v>
      </c>
      <c r="L83" s="83">
        <v>1830000</v>
      </c>
      <c r="M83" s="86" t="s">
        <v>85</v>
      </c>
      <c r="N83" s="2"/>
      <c r="O83" s="109">
        <f>IF((L84+L83)&lt;3000000,(L84+L83),0)</f>
        <v>0</v>
      </c>
      <c r="P83" s="110">
        <f>AND((L84+L83)&gt;=3000000,(L84+L83)&lt;10000000)*(L84+L83)</f>
        <v>5640000</v>
      </c>
      <c r="Q83" s="111">
        <f>IF((L84+L83)&gt;=10000000,(L84+L83),0)</f>
        <v>0</v>
      </c>
    </row>
    <row r="84" spans="1:17" ht="15">
      <c r="A84">
        <v>81</v>
      </c>
      <c r="B84" s="115"/>
      <c r="C84" s="113"/>
      <c r="D84" s="113"/>
      <c r="E84" s="82" t="s">
        <v>14</v>
      </c>
      <c r="F84" s="113"/>
      <c r="G84" s="113"/>
      <c r="H84" s="81" t="s">
        <v>67</v>
      </c>
      <c r="I84" s="81">
        <v>0.573</v>
      </c>
      <c r="J84" s="81" t="s">
        <v>68</v>
      </c>
      <c r="K84" s="81" t="s">
        <v>17</v>
      </c>
      <c r="L84" s="83">
        <v>3810000</v>
      </c>
      <c r="M84" s="86" t="s">
        <v>86</v>
      </c>
      <c r="N84" s="2"/>
      <c r="O84" s="109"/>
      <c r="P84" s="110"/>
      <c r="Q84" s="111"/>
    </row>
    <row r="85" spans="1:17" ht="15">
      <c r="A85">
        <v>82</v>
      </c>
      <c r="B85" s="78">
        <v>7</v>
      </c>
      <c r="C85" s="81" t="s">
        <v>16</v>
      </c>
      <c r="D85" s="81">
        <v>26836</v>
      </c>
      <c r="E85" s="82" t="s">
        <v>14</v>
      </c>
      <c r="F85" s="81" t="s">
        <v>15</v>
      </c>
      <c r="G85" s="81" t="s">
        <v>75</v>
      </c>
      <c r="H85" s="81" t="s">
        <v>76</v>
      </c>
      <c r="I85" s="81">
        <v>4.7</v>
      </c>
      <c r="J85" s="81" t="s">
        <v>62</v>
      </c>
      <c r="K85" s="81" t="s">
        <v>17</v>
      </c>
      <c r="L85" s="84">
        <v>5900000</v>
      </c>
      <c r="M85" s="86" t="s">
        <v>90</v>
      </c>
      <c r="N85" s="2"/>
      <c r="O85" s="103">
        <f aca="true" t="shared" si="3" ref="O85:O90">IF(L85&lt;3000000,L85,0)</f>
        <v>0</v>
      </c>
      <c r="P85" s="104">
        <f aca="true" t="shared" si="4" ref="P85:P90">AND(L85&gt;=3000000,L85&lt;10000000)*L85</f>
        <v>5900000</v>
      </c>
      <c r="Q85" s="105">
        <f aca="true" t="shared" si="5" ref="Q85:Q90">IF(L85&gt;=10000000,L85,0)</f>
        <v>0</v>
      </c>
    </row>
    <row r="86" spans="1:17" ht="15">
      <c r="A86">
        <v>83</v>
      </c>
      <c r="B86" s="78">
        <v>60</v>
      </c>
      <c r="C86" s="81" t="s">
        <v>16</v>
      </c>
      <c r="D86" s="81">
        <v>27247</v>
      </c>
      <c r="E86" s="82" t="s">
        <v>11</v>
      </c>
      <c r="F86" s="81" t="s">
        <v>18</v>
      </c>
      <c r="G86" s="81" t="s">
        <v>230</v>
      </c>
      <c r="H86" s="81"/>
      <c r="I86" s="81" t="s">
        <v>275</v>
      </c>
      <c r="J86" s="81" t="s">
        <v>231</v>
      </c>
      <c r="K86" s="81" t="s">
        <v>17</v>
      </c>
      <c r="L86" s="84">
        <v>7000000</v>
      </c>
      <c r="M86" s="85"/>
      <c r="N86" s="2"/>
      <c r="O86" s="103">
        <f t="shared" si="3"/>
        <v>0</v>
      </c>
      <c r="P86" s="104">
        <f t="shared" si="4"/>
        <v>7000000</v>
      </c>
      <c r="Q86" s="105">
        <f t="shared" si="5"/>
        <v>0</v>
      </c>
    </row>
    <row r="87" spans="1:17" ht="15">
      <c r="A87">
        <v>84</v>
      </c>
      <c r="B87" s="78">
        <v>63</v>
      </c>
      <c r="C87" s="81" t="s">
        <v>16</v>
      </c>
      <c r="D87" s="81">
        <v>27716</v>
      </c>
      <c r="E87" s="82" t="s">
        <v>14</v>
      </c>
      <c r="F87" s="81" t="s">
        <v>18</v>
      </c>
      <c r="G87" s="81" t="s">
        <v>247</v>
      </c>
      <c r="H87" s="81" t="s">
        <v>248</v>
      </c>
      <c r="I87" s="81"/>
      <c r="J87" s="81" t="s">
        <v>249</v>
      </c>
      <c r="K87" s="81" t="s">
        <v>17</v>
      </c>
      <c r="L87" s="84">
        <v>9000000</v>
      </c>
      <c r="M87" s="85"/>
      <c r="N87" s="2"/>
      <c r="O87" s="103">
        <f t="shared" si="3"/>
        <v>0</v>
      </c>
      <c r="P87" s="104">
        <f t="shared" si="4"/>
        <v>9000000</v>
      </c>
      <c r="Q87" s="105">
        <f t="shared" si="5"/>
        <v>0</v>
      </c>
    </row>
    <row r="88" spans="1:17" ht="15">
      <c r="A88">
        <v>85</v>
      </c>
      <c r="B88" s="78">
        <v>64</v>
      </c>
      <c r="C88" s="81" t="s">
        <v>16</v>
      </c>
      <c r="D88" s="81">
        <v>27716</v>
      </c>
      <c r="E88" s="82" t="s">
        <v>14</v>
      </c>
      <c r="F88" s="81" t="s">
        <v>18</v>
      </c>
      <c r="G88" s="81" t="s">
        <v>247</v>
      </c>
      <c r="H88" s="81" t="s">
        <v>250</v>
      </c>
      <c r="I88" s="81"/>
      <c r="J88" s="81" t="s">
        <v>249</v>
      </c>
      <c r="K88" s="81" t="s">
        <v>17</v>
      </c>
      <c r="L88" s="84">
        <v>9000000</v>
      </c>
      <c r="M88" s="85"/>
      <c r="N88" s="2"/>
      <c r="O88" s="103">
        <f t="shared" si="3"/>
        <v>0</v>
      </c>
      <c r="P88" s="104">
        <f t="shared" si="4"/>
        <v>9000000</v>
      </c>
      <c r="Q88" s="105">
        <f t="shared" si="5"/>
        <v>0</v>
      </c>
    </row>
    <row r="89" spans="1:17" ht="15">
      <c r="A89">
        <v>86</v>
      </c>
      <c r="B89" s="78">
        <v>62</v>
      </c>
      <c r="C89" s="81" t="s">
        <v>16</v>
      </c>
      <c r="D89" s="81">
        <v>27243</v>
      </c>
      <c r="E89" s="82" t="s">
        <v>14</v>
      </c>
      <c r="F89" s="81" t="s">
        <v>18</v>
      </c>
      <c r="G89" s="81" t="s">
        <v>244</v>
      </c>
      <c r="H89" s="81" t="s">
        <v>245</v>
      </c>
      <c r="I89" s="81"/>
      <c r="J89" s="81" t="s">
        <v>246</v>
      </c>
      <c r="K89" s="81" t="s">
        <v>17</v>
      </c>
      <c r="L89" s="83">
        <v>15000000</v>
      </c>
      <c r="M89" s="85"/>
      <c r="N89" s="2"/>
      <c r="O89" s="103">
        <f t="shared" si="3"/>
        <v>0</v>
      </c>
      <c r="P89" s="104">
        <f t="shared" si="4"/>
        <v>0</v>
      </c>
      <c r="Q89" s="105">
        <f t="shared" si="5"/>
        <v>15000000</v>
      </c>
    </row>
    <row r="90" spans="1:17" ht="15">
      <c r="A90">
        <v>87</v>
      </c>
      <c r="B90" s="239" t="s">
        <v>317</v>
      </c>
      <c r="C90" s="240"/>
      <c r="D90" s="240"/>
      <c r="E90" s="240"/>
      <c r="F90" s="241"/>
      <c r="G90" s="66"/>
      <c r="H90" s="66"/>
      <c r="I90" s="66"/>
      <c r="J90" s="66"/>
      <c r="K90" s="66"/>
      <c r="L90" s="63">
        <v>5100000</v>
      </c>
      <c r="M90" s="14" t="s">
        <v>118</v>
      </c>
      <c r="N90" s="2"/>
      <c r="O90" s="103">
        <f t="shared" si="3"/>
        <v>0</v>
      </c>
      <c r="P90" s="104">
        <f t="shared" si="4"/>
        <v>5100000</v>
      </c>
      <c r="Q90" s="105">
        <f t="shared" si="5"/>
        <v>0</v>
      </c>
    </row>
    <row r="91" spans="1:16" ht="15">
      <c r="A91">
        <v>88</v>
      </c>
      <c r="B91" s="89">
        <v>16</v>
      </c>
      <c r="C91" s="90" t="s">
        <v>16</v>
      </c>
      <c r="D91" s="90" t="s">
        <v>289</v>
      </c>
      <c r="E91" s="91" t="s">
        <v>10</v>
      </c>
      <c r="F91" s="90" t="s">
        <v>31</v>
      </c>
      <c r="G91" s="90" t="s">
        <v>26</v>
      </c>
      <c r="H91" s="90" t="s">
        <v>226</v>
      </c>
      <c r="I91" s="92">
        <v>5.95</v>
      </c>
      <c r="J91" s="90" t="s">
        <v>38</v>
      </c>
      <c r="K91" s="90" t="s">
        <v>17</v>
      </c>
      <c r="L91" s="93">
        <v>5100000</v>
      </c>
      <c r="M91" s="94" t="s">
        <v>239</v>
      </c>
      <c r="N91" s="2"/>
      <c r="O91" s="2"/>
      <c r="P91" s="2"/>
    </row>
    <row r="92" spans="1:17" ht="15">
      <c r="A92">
        <v>89</v>
      </c>
      <c r="B92" s="239" t="s">
        <v>318</v>
      </c>
      <c r="C92" s="240"/>
      <c r="D92" s="240"/>
      <c r="E92" s="240"/>
      <c r="F92" s="241"/>
      <c r="G92" s="66"/>
      <c r="H92" s="66"/>
      <c r="I92" s="66"/>
      <c r="J92" s="66"/>
      <c r="K92" s="66"/>
      <c r="L92" s="63">
        <v>1750000</v>
      </c>
      <c r="M92" s="14" t="s">
        <v>118</v>
      </c>
      <c r="N92" s="2"/>
      <c r="O92" s="103">
        <f>IF(L92&lt;3000000,L92,0)</f>
        <v>1750000</v>
      </c>
      <c r="P92" s="104">
        <f>AND(L92&gt;=3000000,L92&lt;10000000)*L92</f>
        <v>0</v>
      </c>
      <c r="Q92" s="105">
        <f>IF(L92&gt;=10000000,L92,0)</f>
        <v>0</v>
      </c>
    </row>
    <row r="93" spans="1:16" ht="15">
      <c r="A93">
        <v>90</v>
      </c>
      <c r="B93" s="89">
        <v>54</v>
      </c>
      <c r="C93" s="90" t="s">
        <v>16</v>
      </c>
      <c r="D93" s="90" t="s">
        <v>291</v>
      </c>
      <c r="E93" s="91" t="s">
        <v>10</v>
      </c>
      <c r="F93" s="90" t="s">
        <v>31</v>
      </c>
      <c r="G93" s="90" t="s">
        <v>94</v>
      </c>
      <c r="H93" s="90"/>
      <c r="I93" s="90"/>
      <c r="J93" s="90" t="s">
        <v>97</v>
      </c>
      <c r="K93" s="90" t="s">
        <v>17</v>
      </c>
      <c r="L93" s="93">
        <v>900000</v>
      </c>
      <c r="M93" s="94" t="s">
        <v>98</v>
      </c>
      <c r="N93" s="2"/>
      <c r="O93" s="2"/>
      <c r="P93" s="2"/>
    </row>
    <row r="94" spans="1:16" ht="15">
      <c r="A94">
        <v>91</v>
      </c>
      <c r="B94" s="89">
        <v>55</v>
      </c>
      <c r="C94" s="90" t="s">
        <v>37</v>
      </c>
      <c r="D94" s="90" t="s">
        <v>290</v>
      </c>
      <c r="E94" s="91" t="s">
        <v>10</v>
      </c>
      <c r="F94" s="90" t="s">
        <v>31</v>
      </c>
      <c r="G94" s="90" t="s">
        <v>95</v>
      </c>
      <c r="H94" s="90"/>
      <c r="I94" s="90"/>
      <c r="J94" s="90" t="s">
        <v>96</v>
      </c>
      <c r="K94" s="90" t="s">
        <v>17</v>
      </c>
      <c r="L94" s="93">
        <v>850000</v>
      </c>
      <c r="M94" s="94" t="s">
        <v>99</v>
      </c>
      <c r="N94" s="2"/>
      <c r="O94" s="2"/>
      <c r="P94" s="2"/>
    </row>
    <row r="95" spans="1:17" ht="15">
      <c r="A95">
        <v>92</v>
      </c>
      <c r="B95" s="239" t="s">
        <v>317</v>
      </c>
      <c r="C95" s="240"/>
      <c r="D95" s="240"/>
      <c r="E95" s="240"/>
      <c r="F95" s="241"/>
      <c r="G95" s="95"/>
      <c r="H95" s="66"/>
      <c r="I95" s="66"/>
      <c r="J95" s="66"/>
      <c r="K95" s="66"/>
      <c r="L95" s="63">
        <v>5100000</v>
      </c>
      <c r="M95" s="14" t="s">
        <v>118</v>
      </c>
      <c r="N95" s="2"/>
      <c r="O95" s="103">
        <f>IF(L95&lt;3000000,L95,0)</f>
        <v>0</v>
      </c>
      <c r="P95" s="104">
        <f>AND(L95&gt;=3000000,L95&lt;10000000)*L95</f>
        <v>5100000</v>
      </c>
      <c r="Q95" s="105">
        <f>IF(L95&gt;=10000000,L95,0)</f>
        <v>0</v>
      </c>
    </row>
    <row r="96" spans="1:16" ht="15">
      <c r="A96">
        <v>93</v>
      </c>
      <c r="B96" s="89">
        <v>56</v>
      </c>
      <c r="C96" s="90" t="s">
        <v>16</v>
      </c>
      <c r="D96" s="96" t="s">
        <v>206</v>
      </c>
      <c r="E96" s="91" t="s">
        <v>10</v>
      </c>
      <c r="F96" s="90" t="s">
        <v>18</v>
      </c>
      <c r="G96" s="90" t="s">
        <v>49</v>
      </c>
      <c r="H96" s="90" t="s">
        <v>207</v>
      </c>
      <c r="I96" s="90">
        <v>1.721</v>
      </c>
      <c r="J96" s="90" t="s">
        <v>214</v>
      </c>
      <c r="K96" s="90" t="s">
        <v>17</v>
      </c>
      <c r="L96" s="93">
        <v>5100000</v>
      </c>
      <c r="M96" s="97"/>
      <c r="N96" s="2"/>
      <c r="O96" s="2"/>
      <c r="P96" s="2"/>
    </row>
    <row r="97" spans="1:17" ht="15">
      <c r="A97">
        <v>94</v>
      </c>
      <c r="B97" s="239" t="s">
        <v>319</v>
      </c>
      <c r="C97" s="240"/>
      <c r="D97" s="240"/>
      <c r="E97" s="240"/>
      <c r="F97" s="241"/>
      <c r="G97" s="66"/>
      <c r="H97" s="66"/>
      <c r="I97" s="66"/>
      <c r="J97" s="66"/>
      <c r="K97" s="66"/>
      <c r="L97" s="63">
        <v>3030000</v>
      </c>
      <c r="M97" s="14" t="s">
        <v>118</v>
      </c>
      <c r="N97" s="2"/>
      <c r="O97" s="103">
        <f>IF(L97&lt;3000000,L97,0)</f>
        <v>0</v>
      </c>
      <c r="P97" s="104">
        <f>AND(L97&gt;=3000000,L97&lt;10000000)*L97</f>
        <v>3030000</v>
      </c>
      <c r="Q97" s="105">
        <f>IF(L97&gt;=10000000,L97,0)</f>
        <v>0</v>
      </c>
    </row>
    <row r="98" spans="1:16" ht="15">
      <c r="A98">
        <v>95</v>
      </c>
      <c r="B98" s="89">
        <v>57</v>
      </c>
      <c r="C98" s="90" t="s">
        <v>16</v>
      </c>
      <c r="D98" s="96" t="s">
        <v>208</v>
      </c>
      <c r="E98" s="91" t="s">
        <v>10</v>
      </c>
      <c r="F98" s="90" t="s">
        <v>18</v>
      </c>
      <c r="G98" s="90" t="s">
        <v>209</v>
      </c>
      <c r="H98" s="90" t="s">
        <v>210</v>
      </c>
      <c r="I98" s="90">
        <v>0.044</v>
      </c>
      <c r="J98" s="90" t="s">
        <v>211</v>
      </c>
      <c r="K98" s="90" t="s">
        <v>17</v>
      </c>
      <c r="L98" s="93">
        <v>1930000</v>
      </c>
      <c r="M98" s="97"/>
      <c r="N98" s="2"/>
      <c r="O98" s="2"/>
      <c r="P98" s="2"/>
    </row>
    <row r="99" spans="1:24" ht="15">
      <c r="A99">
        <v>96</v>
      </c>
      <c r="B99" s="89">
        <v>73</v>
      </c>
      <c r="C99" s="90" t="s">
        <v>37</v>
      </c>
      <c r="D99" s="96" t="s">
        <v>276</v>
      </c>
      <c r="E99" s="91" t="s">
        <v>10</v>
      </c>
      <c r="F99" s="90" t="s">
        <v>18</v>
      </c>
      <c r="G99" s="90" t="s">
        <v>219</v>
      </c>
      <c r="H99" s="90" t="s">
        <v>277</v>
      </c>
      <c r="I99" s="90">
        <v>6.434</v>
      </c>
      <c r="J99" s="90" t="s">
        <v>278</v>
      </c>
      <c r="K99" s="90" t="s">
        <v>17</v>
      </c>
      <c r="L99" s="93">
        <v>500000</v>
      </c>
      <c r="M99" s="97"/>
      <c r="N99" s="2"/>
      <c r="O99" s="2"/>
      <c r="P99" s="2"/>
      <c r="X99" s="30"/>
    </row>
    <row r="100" spans="1:24" ht="15">
      <c r="A100">
        <v>97</v>
      </c>
      <c r="B100" s="89">
        <v>74</v>
      </c>
      <c r="C100" s="90" t="s">
        <v>37</v>
      </c>
      <c r="D100" s="96" t="s">
        <v>279</v>
      </c>
      <c r="E100" s="91" t="s">
        <v>10</v>
      </c>
      <c r="F100" s="90" t="s">
        <v>18</v>
      </c>
      <c r="G100" s="90" t="s">
        <v>219</v>
      </c>
      <c r="H100" s="90" t="s">
        <v>277</v>
      </c>
      <c r="I100" s="90">
        <v>5.871</v>
      </c>
      <c r="J100" s="90" t="s">
        <v>280</v>
      </c>
      <c r="K100" s="90" t="s">
        <v>17</v>
      </c>
      <c r="L100" s="93">
        <v>600000</v>
      </c>
      <c r="M100" s="97"/>
      <c r="N100" s="2"/>
      <c r="O100" s="2"/>
      <c r="P100" s="2"/>
      <c r="X100" s="30"/>
    </row>
    <row r="101" spans="1:24" ht="15">
      <c r="A101">
        <v>98</v>
      </c>
      <c r="B101" s="170"/>
      <c r="C101" s="171"/>
      <c r="D101" s="172"/>
      <c r="E101" s="173"/>
      <c r="F101" s="171"/>
      <c r="G101" s="171"/>
      <c r="H101" s="171"/>
      <c r="I101" s="171"/>
      <c r="J101" s="171"/>
      <c r="K101" s="171"/>
      <c r="L101" s="174"/>
      <c r="M101" s="97"/>
      <c r="N101" s="2"/>
      <c r="O101" s="2"/>
      <c r="P101" s="2"/>
      <c r="X101" s="30"/>
    </row>
    <row r="102" spans="1:24" ht="15">
      <c r="A102">
        <v>99</v>
      </c>
      <c r="B102" s="52">
        <v>81</v>
      </c>
      <c r="C102" s="37" t="s">
        <v>37</v>
      </c>
      <c r="D102" s="37">
        <v>290</v>
      </c>
      <c r="E102" s="53" t="s">
        <v>205</v>
      </c>
      <c r="F102" s="37" t="s">
        <v>18</v>
      </c>
      <c r="G102" s="37" t="s">
        <v>52</v>
      </c>
      <c r="H102" s="37"/>
      <c r="I102" s="37">
        <v>9.4</v>
      </c>
      <c r="J102" s="37" t="s">
        <v>286</v>
      </c>
      <c r="K102" s="37" t="s">
        <v>17</v>
      </c>
      <c r="L102" s="32">
        <v>2900000</v>
      </c>
      <c r="M102" s="54"/>
      <c r="N102" s="2"/>
      <c r="O102" s="2"/>
      <c r="P102" s="2"/>
      <c r="X102" s="30"/>
    </row>
    <row r="103" spans="1:24" ht="15">
      <c r="A103">
        <v>100</v>
      </c>
      <c r="B103" s="52">
        <v>82</v>
      </c>
      <c r="C103" s="37" t="s">
        <v>37</v>
      </c>
      <c r="D103" s="55" t="s">
        <v>212</v>
      </c>
      <c r="E103" s="53" t="s">
        <v>205</v>
      </c>
      <c r="F103" s="37" t="s">
        <v>18</v>
      </c>
      <c r="G103" s="37" t="s">
        <v>130</v>
      </c>
      <c r="H103" s="37" t="s">
        <v>213</v>
      </c>
      <c r="I103" s="37">
        <v>4.817</v>
      </c>
      <c r="J103" s="37" t="s">
        <v>287</v>
      </c>
      <c r="K103" s="37" t="s">
        <v>17</v>
      </c>
      <c r="L103" s="28">
        <v>5000000</v>
      </c>
      <c r="M103" s="56"/>
      <c r="N103" s="2"/>
      <c r="O103" s="2"/>
      <c r="P103" s="2"/>
      <c r="X103" s="30"/>
    </row>
    <row r="104" spans="1:24" ht="15">
      <c r="A104">
        <v>101</v>
      </c>
      <c r="B104" s="52">
        <v>83</v>
      </c>
      <c r="C104" s="37" t="s">
        <v>37</v>
      </c>
      <c r="D104" s="37">
        <v>290</v>
      </c>
      <c r="E104" s="53" t="s">
        <v>205</v>
      </c>
      <c r="F104" s="37" t="s">
        <v>18</v>
      </c>
      <c r="G104" s="37" t="s">
        <v>124</v>
      </c>
      <c r="H104" s="37"/>
      <c r="I104" s="37">
        <v>0.5</v>
      </c>
      <c r="J104" s="37" t="s">
        <v>286</v>
      </c>
      <c r="K104" s="37"/>
      <c r="L104" s="28">
        <v>2000000</v>
      </c>
      <c r="M104" s="56"/>
      <c r="N104" s="2"/>
      <c r="O104" s="2"/>
      <c r="P104" s="2"/>
      <c r="X104" s="30"/>
    </row>
    <row r="105" spans="1:24" ht="15">
      <c r="A105">
        <v>102</v>
      </c>
      <c r="B105" s="52">
        <v>84</v>
      </c>
      <c r="C105" s="37" t="s">
        <v>37</v>
      </c>
      <c r="D105" s="37">
        <v>290</v>
      </c>
      <c r="E105" s="53" t="s">
        <v>205</v>
      </c>
      <c r="F105" s="37" t="s">
        <v>18</v>
      </c>
      <c r="G105" s="37" t="s">
        <v>124</v>
      </c>
      <c r="H105" s="37"/>
      <c r="I105" s="37" t="s">
        <v>126</v>
      </c>
      <c r="J105" s="37" t="s">
        <v>127</v>
      </c>
      <c r="K105" s="37"/>
      <c r="L105" s="28">
        <v>130000</v>
      </c>
      <c r="M105" s="56"/>
      <c r="N105" s="2"/>
      <c r="O105" s="2"/>
      <c r="P105" s="2"/>
      <c r="X105" s="30"/>
    </row>
    <row r="106" spans="1:24" ht="15">
      <c r="A106">
        <v>103</v>
      </c>
      <c r="B106" s="52">
        <v>85</v>
      </c>
      <c r="C106" s="37" t="s">
        <v>37</v>
      </c>
      <c r="D106" s="37">
        <v>290</v>
      </c>
      <c r="E106" s="53" t="s">
        <v>205</v>
      </c>
      <c r="F106" s="37" t="s">
        <v>18</v>
      </c>
      <c r="G106" s="37" t="s">
        <v>128</v>
      </c>
      <c r="H106" s="37"/>
      <c r="I106" s="37">
        <v>4.6</v>
      </c>
      <c r="J106" s="37" t="s">
        <v>125</v>
      </c>
      <c r="K106" s="37"/>
      <c r="L106" s="28">
        <v>14500000</v>
      </c>
      <c r="M106" s="56"/>
      <c r="N106" s="2"/>
      <c r="O106" s="2"/>
      <c r="P106" s="2"/>
      <c r="X106" s="30"/>
    </row>
    <row r="107" spans="1:24" ht="15">
      <c r="A107">
        <v>104</v>
      </c>
      <c r="B107" s="52">
        <v>86</v>
      </c>
      <c r="C107" s="37" t="s">
        <v>37</v>
      </c>
      <c r="D107" s="37">
        <v>290</v>
      </c>
      <c r="E107" s="53" t="s">
        <v>205</v>
      </c>
      <c r="F107" s="37" t="s">
        <v>18</v>
      </c>
      <c r="G107" s="37" t="s">
        <v>129</v>
      </c>
      <c r="H107" s="37"/>
      <c r="I107" s="37">
        <v>6.4</v>
      </c>
      <c r="J107" s="37" t="s">
        <v>125</v>
      </c>
      <c r="K107" s="37"/>
      <c r="L107" s="28">
        <v>120000</v>
      </c>
      <c r="M107" s="56"/>
      <c r="N107" s="2"/>
      <c r="O107" s="2"/>
      <c r="P107" s="2"/>
      <c r="X107" s="30"/>
    </row>
    <row r="108" spans="1:24" ht="15">
      <c r="A108">
        <v>105</v>
      </c>
      <c r="B108" s="52">
        <v>87</v>
      </c>
      <c r="C108" s="37" t="s">
        <v>37</v>
      </c>
      <c r="D108" s="37">
        <v>290</v>
      </c>
      <c r="E108" s="53" t="s">
        <v>205</v>
      </c>
      <c r="F108" s="37" t="s">
        <v>18</v>
      </c>
      <c r="G108" s="37" t="s">
        <v>129</v>
      </c>
      <c r="H108" s="37"/>
      <c r="I108" s="37" t="s">
        <v>133</v>
      </c>
      <c r="J108" s="37" t="s">
        <v>125</v>
      </c>
      <c r="K108" s="37"/>
      <c r="L108" s="28">
        <v>5000000</v>
      </c>
      <c r="M108" s="56"/>
      <c r="N108" s="2"/>
      <c r="O108" s="2"/>
      <c r="P108" s="2"/>
      <c r="X108" s="30"/>
    </row>
    <row r="109" spans="1:24" ht="15">
      <c r="A109">
        <v>106</v>
      </c>
      <c r="B109" s="52">
        <v>88</v>
      </c>
      <c r="C109" s="37" t="s">
        <v>37</v>
      </c>
      <c r="D109" s="37">
        <v>290</v>
      </c>
      <c r="E109" s="53" t="s">
        <v>205</v>
      </c>
      <c r="F109" s="37" t="s">
        <v>18</v>
      </c>
      <c r="G109" s="37" t="s">
        <v>130</v>
      </c>
      <c r="H109" s="37"/>
      <c r="I109" s="37">
        <v>12.5</v>
      </c>
      <c r="J109" s="37" t="s">
        <v>125</v>
      </c>
      <c r="K109" s="37"/>
      <c r="L109" s="28">
        <v>3700000</v>
      </c>
      <c r="M109" s="56"/>
      <c r="N109" s="2"/>
      <c r="O109" s="2"/>
      <c r="P109" s="2"/>
      <c r="X109" s="30"/>
    </row>
    <row r="110" spans="1:24" ht="15">
      <c r="A110">
        <v>107</v>
      </c>
      <c r="B110" s="52">
        <v>89</v>
      </c>
      <c r="C110" s="37" t="s">
        <v>37</v>
      </c>
      <c r="D110" s="37">
        <v>592</v>
      </c>
      <c r="E110" s="53" t="s">
        <v>205</v>
      </c>
      <c r="F110" s="37" t="s">
        <v>18</v>
      </c>
      <c r="G110" s="37" t="s">
        <v>50</v>
      </c>
      <c r="H110" s="37"/>
      <c r="I110" s="37" t="s">
        <v>134</v>
      </c>
      <c r="J110" s="37" t="s">
        <v>125</v>
      </c>
      <c r="K110" s="37"/>
      <c r="L110" s="28">
        <v>3500000</v>
      </c>
      <c r="M110" s="56"/>
      <c r="N110" s="2"/>
      <c r="O110" s="2"/>
      <c r="P110" s="2"/>
      <c r="X110" s="30"/>
    </row>
    <row r="111" spans="1:24" ht="15">
      <c r="A111">
        <v>108</v>
      </c>
      <c r="B111" s="52">
        <v>90</v>
      </c>
      <c r="C111" s="37" t="s">
        <v>37</v>
      </c>
      <c r="D111" s="37">
        <v>592</v>
      </c>
      <c r="E111" s="53" t="s">
        <v>205</v>
      </c>
      <c r="F111" s="37" t="s">
        <v>18</v>
      </c>
      <c r="G111" s="37" t="s">
        <v>50</v>
      </c>
      <c r="H111" s="37"/>
      <c r="I111" s="37" t="s">
        <v>269</v>
      </c>
      <c r="J111" s="37" t="s">
        <v>267</v>
      </c>
      <c r="K111" s="37" t="s">
        <v>17</v>
      </c>
      <c r="L111" s="33">
        <v>3500000</v>
      </c>
      <c r="M111" s="54" t="s">
        <v>57</v>
      </c>
      <c r="N111" s="2"/>
      <c r="O111" s="2"/>
      <c r="P111" s="2"/>
      <c r="X111" s="30"/>
    </row>
    <row r="112" spans="1:24" ht="15">
      <c r="A112">
        <v>109</v>
      </c>
      <c r="B112" s="52">
        <v>91</v>
      </c>
      <c r="C112" s="37" t="s">
        <v>37</v>
      </c>
      <c r="D112" s="37">
        <v>592</v>
      </c>
      <c r="E112" s="53" t="s">
        <v>205</v>
      </c>
      <c r="F112" s="37" t="s">
        <v>18</v>
      </c>
      <c r="G112" s="37" t="s">
        <v>50</v>
      </c>
      <c r="H112" s="37"/>
      <c r="I112" s="37">
        <v>23</v>
      </c>
      <c r="J112" s="37" t="s">
        <v>145</v>
      </c>
      <c r="K112" s="37"/>
      <c r="L112" s="28">
        <v>500000</v>
      </c>
      <c r="M112" s="56"/>
      <c r="N112" s="2"/>
      <c r="O112" s="2"/>
      <c r="P112" s="2"/>
      <c r="X112" s="30"/>
    </row>
    <row r="113" spans="1:24" ht="15">
      <c r="A113">
        <v>110</v>
      </c>
      <c r="B113" s="52">
        <v>92</v>
      </c>
      <c r="C113" s="37" t="s">
        <v>37</v>
      </c>
      <c r="D113" s="37">
        <v>592</v>
      </c>
      <c r="E113" s="53" t="s">
        <v>205</v>
      </c>
      <c r="F113" s="37" t="s">
        <v>18</v>
      </c>
      <c r="G113" s="37" t="s">
        <v>50</v>
      </c>
      <c r="H113" s="37"/>
      <c r="I113" s="37" t="s">
        <v>135</v>
      </c>
      <c r="J113" s="37" t="s">
        <v>146</v>
      </c>
      <c r="K113" s="37"/>
      <c r="L113" s="28">
        <v>2200000</v>
      </c>
      <c r="M113" s="56"/>
      <c r="N113" s="2"/>
      <c r="O113" s="2"/>
      <c r="P113" s="2"/>
      <c r="X113" s="30"/>
    </row>
    <row r="114" spans="1:24" ht="15">
      <c r="A114">
        <v>111</v>
      </c>
      <c r="B114" s="52">
        <v>93</v>
      </c>
      <c r="C114" s="37" t="s">
        <v>37</v>
      </c>
      <c r="D114" s="37">
        <v>592</v>
      </c>
      <c r="E114" s="53" t="s">
        <v>205</v>
      </c>
      <c r="F114" s="37" t="s">
        <v>18</v>
      </c>
      <c r="G114" s="37" t="s">
        <v>50</v>
      </c>
      <c r="H114" s="37"/>
      <c r="I114" s="37">
        <v>23.4</v>
      </c>
      <c r="J114" s="37" t="s">
        <v>125</v>
      </c>
      <c r="K114" s="37"/>
      <c r="L114" s="28">
        <v>1600000</v>
      </c>
      <c r="M114" s="56"/>
      <c r="N114" s="2"/>
      <c r="O114" s="2"/>
      <c r="P114" s="2"/>
      <c r="X114" s="30"/>
    </row>
    <row r="115" spans="1:24" ht="15">
      <c r="A115">
        <v>112</v>
      </c>
      <c r="B115" s="52">
        <v>94</v>
      </c>
      <c r="C115" s="37" t="s">
        <v>37</v>
      </c>
      <c r="D115" s="37">
        <v>592</v>
      </c>
      <c r="E115" s="53" t="s">
        <v>205</v>
      </c>
      <c r="F115" s="37" t="s">
        <v>18</v>
      </c>
      <c r="G115" s="37" t="s">
        <v>50</v>
      </c>
      <c r="H115" s="37"/>
      <c r="I115" s="37" t="s">
        <v>136</v>
      </c>
      <c r="J115" s="37" t="s">
        <v>146</v>
      </c>
      <c r="K115" s="37"/>
      <c r="L115" s="28">
        <v>5500000</v>
      </c>
      <c r="M115" s="56"/>
      <c r="N115" s="2"/>
      <c r="O115" s="2"/>
      <c r="P115" s="2"/>
      <c r="X115" s="30"/>
    </row>
    <row r="116" spans="1:24" ht="15">
      <c r="A116">
        <v>113</v>
      </c>
      <c r="B116" s="52">
        <v>95</v>
      </c>
      <c r="C116" s="37" t="s">
        <v>37</v>
      </c>
      <c r="D116" s="37">
        <v>592</v>
      </c>
      <c r="E116" s="53" t="s">
        <v>205</v>
      </c>
      <c r="F116" s="37" t="s">
        <v>18</v>
      </c>
      <c r="G116" s="37" t="s">
        <v>50</v>
      </c>
      <c r="H116" s="37"/>
      <c r="I116" s="37">
        <v>24</v>
      </c>
      <c r="J116" s="37" t="s">
        <v>125</v>
      </c>
      <c r="K116" s="37"/>
      <c r="L116" s="28">
        <v>4500000</v>
      </c>
      <c r="M116" s="56"/>
      <c r="N116" s="2"/>
      <c r="O116" s="2"/>
      <c r="P116" s="2"/>
      <c r="X116" s="30"/>
    </row>
    <row r="117" spans="1:24" ht="15">
      <c r="A117">
        <v>114</v>
      </c>
      <c r="B117" s="52">
        <v>96</v>
      </c>
      <c r="C117" s="37" t="s">
        <v>37</v>
      </c>
      <c r="D117" s="37">
        <v>592</v>
      </c>
      <c r="E117" s="53" t="s">
        <v>205</v>
      </c>
      <c r="F117" s="37" t="s">
        <v>18</v>
      </c>
      <c r="G117" s="37" t="s">
        <v>50</v>
      </c>
      <c r="H117" s="37"/>
      <c r="I117" s="37" t="s">
        <v>137</v>
      </c>
      <c r="J117" s="37" t="s">
        <v>125</v>
      </c>
      <c r="K117" s="37"/>
      <c r="L117" s="28">
        <v>5000000</v>
      </c>
      <c r="M117" s="56"/>
      <c r="N117" s="2"/>
      <c r="O117" s="2"/>
      <c r="P117" s="2"/>
      <c r="X117" s="30"/>
    </row>
    <row r="118" spans="1:24" ht="15">
      <c r="A118">
        <v>115</v>
      </c>
      <c r="B118" s="52">
        <v>97</v>
      </c>
      <c r="C118" s="37" t="s">
        <v>37</v>
      </c>
      <c r="D118" s="37">
        <v>592</v>
      </c>
      <c r="E118" s="53" t="s">
        <v>205</v>
      </c>
      <c r="F118" s="37" t="s">
        <v>18</v>
      </c>
      <c r="G118" s="37" t="s">
        <v>50</v>
      </c>
      <c r="H118" s="37"/>
      <c r="I118" s="37">
        <v>24.6</v>
      </c>
      <c r="J118" s="37" t="s">
        <v>125</v>
      </c>
      <c r="K118" s="37"/>
      <c r="L118" s="28">
        <v>1600000</v>
      </c>
      <c r="M118" s="56"/>
      <c r="N118" s="2"/>
      <c r="O118" s="2"/>
      <c r="P118" s="2"/>
      <c r="X118" s="30"/>
    </row>
    <row r="119" spans="1:24" ht="15">
      <c r="A119">
        <v>116</v>
      </c>
      <c r="B119" s="52">
        <v>98</v>
      </c>
      <c r="C119" s="37" t="s">
        <v>37</v>
      </c>
      <c r="D119" s="37">
        <v>592</v>
      </c>
      <c r="E119" s="53" t="s">
        <v>205</v>
      </c>
      <c r="F119" s="37" t="s">
        <v>18</v>
      </c>
      <c r="G119" s="37" t="s">
        <v>50</v>
      </c>
      <c r="H119" s="37"/>
      <c r="I119" s="37" t="s">
        <v>138</v>
      </c>
      <c r="J119" s="37" t="s">
        <v>146</v>
      </c>
      <c r="K119" s="37"/>
      <c r="L119" s="28">
        <v>5400000</v>
      </c>
      <c r="M119" s="56"/>
      <c r="N119" s="2"/>
      <c r="O119" s="2"/>
      <c r="P119" s="2"/>
      <c r="X119" s="30"/>
    </row>
    <row r="120" spans="1:24" ht="15">
      <c r="A120">
        <v>117</v>
      </c>
      <c r="B120" s="52">
        <v>99</v>
      </c>
      <c r="C120" s="37" t="s">
        <v>37</v>
      </c>
      <c r="D120" s="37">
        <v>592</v>
      </c>
      <c r="E120" s="53" t="s">
        <v>205</v>
      </c>
      <c r="F120" s="37" t="s">
        <v>18</v>
      </c>
      <c r="G120" s="37" t="s">
        <v>50</v>
      </c>
      <c r="H120" s="37"/>
      <c r="I120" s="37" t="s">
        <v>139</v>
      </c>
      <c r="J120" s="37" t="s">
        <v>125</v>
      </c>
      <c r="K120" s="37"/>
      <c r="L120" s="28">
        <v>4600000</v>
      </c>
      <c r="M120" s="56"/>
      <c r="N120" s="2"/>
      <c r="O120" s="2"/>
      <c r="P120" s="2"/>
      <c r="X120" s="30"/>
    </row>
    <row r="121" spans="1:24" ht="15">
      <c r="A121">
        <v>118</v>
      </c>
      <c r="B121" s="52">
        <v>100</v>
      </c>
      <c r="C121" s="37" t="s">
        <v>37</v>
      </c>
      <c r="D121" s="37">
        <v>592</v>
      </c>
      <c r="E121" s="53" t="s">
        <v>205</v>
      </c>
      <c r="F121" s="37" t="s">
        <v>18</v>
      </c>
      <c r="G121" s="37" t="s">
        <v>50</v>
      </c>
      <c r="H121" s="37"/>
      <c r="I121" s="37" t="s">
        <v>140</v>
      </c>
      <c r="J121" s="37" t="s">
        <v>147</v>
      </c>
      <c r="K121" s="37"/>
      <c r="L121" s="28">
        <v>9000000</v>
      </c>
      <c r="M121" s="56"/>
      <c r="N121" s="2"/>
      <c r="O121" s="2"/>
      <c r="P121" s="2"/>
      <c r="X121" s="30"/>
    </row>
    <row r="122" spans="1:24" ht="15">
      <c r="A122">
        <v>119</v>
      </c>
      <c r="B122" s="52">
        <v>101</v>
      </c>
      <c r="C122" s="37" t="s">
        <v>16</v>
      </c>
      <c r="D122" s="37">
        <v>27252</v>
      </c>
      <c r="E122" s="53" t="s">
        <v>205</v>
      </c>
      <c r="F122" s="37" t="s">
        <v>18</v>
      </c>
      <c r="G122" s="37" t="s">
        <v>131</v>
      </c>
      <c r="H122" s="37"/>
      <c r="I122" s="37">
        <v>3.8</v>
      </c>
      <c r="J122" s="37" t="s">
        <v>142</v>
      </c>
      <c r="K122" s="37"/>
      <c r="L122" s="28">
        <v>170000</v>
      </c>
      <c r="M122" s="56"/>
      <c r="N122" s="2"/>
      <c r="O122" s="2"/>
      <c r="P122" s="2"/>
      <c r="X122" s="30"/>
    </row>
    <row r="123" spans="1:24" ht="15">
      <c r="A123">
        <v>120</v>
      </c>
      <c r="B123" s="52">
        <v>102</v>
      </c>
      <c r="C123" s="37" t="s">
        <v>16</v>
      </c>
      <c r="D123" s="37">
        <v>27252</v>
      </c>
      <c r="E123" s="53" t="s">
        <v>205</v>
      </c>
      <c r="F123" s="37" t="s">
        <v>18</v>
      </c>
      <c r="G123" s="37" t="s">
        <v>131</v>
      </c>
      <c r="H123" s="37"/>
      <c r="I123" s="37">
        <v>4.4</v>
      </c>
      <c r="J123" s="37" t="s">
        <v>143</v>
      </c>
      <c r="K123" s="37"/>
      <c r="L123" s="28">
        <v>400000</v>
      </c>
      <c r="M123" s="56"/>
      <c r="N123" s="2"/>
      <c r="O123" s="2"/>
      <c r="P123" s="2"/>
      <c r="X123" s="30"/>
    </row>
    <row r="124" spans="1:16" ht="15.75" thickBot="1">
      <c r="A124">
        <v>121</v>
      </c>
      <c r="B124" s="52">
        <v>103</v>
      </c>
      <c r="C124" s="39" t="s">
        <v>16</v>
      </c>
      <c r="D124" s="39">
        <v>27252</v>
      </c>
      <c r="E124" s="57" t="s">
        <v>205</v>
      </c>
      <c r="F124" s="39" t="s">
        <v>18</v>
      </c>
      <c r="G124" s="39" t="s">
        <v>131</v>
      </c>
      <c r="H124" s="39"/>
      <c r="I124" s="39">
        <v>5</v>
      </c>
      <c r="J124" s="39" t="s">
        <v>144</v>
      </c>
      <c r="K124" s="39"/>
      <c r="L124" s="29">
        <v>200000</v>
      </c>
      <c r="M124" s="58"/>
      <c r="N124" s="2"/>
      <c r="O124" s="2"/>
      <c r="P124" s="2"/>
    </row>
    <row r="125" spans="2:16" ht="15">
      <c r="B125" s="23"/>
      <c r="C125" s="24"/>
      <c r="D125" s="24"/>
      <c r="E125" s="25"/>
      <c r="F125" s="24"/>
      <c r="G125" s="24"/>
      <c r="H125" s="24"/>
      <c r="I125" s="24"/>
      <c r="J125" s="24"/>
      <c r="K125" s="24"/>
      <c r="L125" s="26"/>
      <c r="M125" s="24"/>
      <c r="N125" s="2"/>
      <c r="O125" s="2"/>
      <c r="P125" s="2"/>
    </row>
    <row r="126" spans="2:16" ht="15.75" thickBot="1"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20"/>
      <c r="M126" s="19"/>
      <c r="N126" s="2"/>
      <c r="O126" s="2"/>
      <c r="P126" s="2"/>
    </row>
    <row r="127" spans="2:16" ht="15.75" thickBot="1">
      <c r="B127" s="144"/>
      <c r="C127" s="2"/>
      <c r="D127" s="2" t="s">
        <v>343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3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3:13" ht="15"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</row>
  </sheetData>
  <sheetProtection/>
  <mergeCells count="16">
    <mergeCell ref="B97:F97"/>
    <mergeCell ref="B95:F95"/>
    <mergeCell ref="B92:F92"/>
    <mergeCell ref="B90:F90"/>
    <mergeCell ref="B73:F73"/>
    <mergeCell ref="B69:F69"/>
    <mergeCell ref="B17:F17"/>
    <mergeCell ref="B12:F12"/>
    <mergeCell ref="B9:F9"/>
    <mergeCell ref="B5:F5"/>
    <mergeCell ref="B63:F63"/>
    <mergeCell ref="B53:F53"/>
    <mergeCell ref="B47:F47"/>
    <mergeCell ref="B39:F39"/>
    <mergeCell ref="B32:F32"/>
    <mergeCell ref="B28:F28"/>
  </mergeCells>
  <hyperlinks>
    <hyperlink ref="M66" r:id="rId1" display="FOTO\Semilsko\13_Roprachtice sesuv"/>
    <hyperlink ref="M91" r:id="rId2" display="FOTO\Semilsko\16_Zálesní lhota Most"/>
    <hyperlink ref="M8" r:id="rId3" display="FOTO\Semilsko\18_Nedaříž propust"/>
    <hyperlink ref="M7" r:id="rId4" display="FOTO\Semilsko\19_Levínská sesuv"/>
    <hyperlink ref="M15" r:id="rId5" display="FOTO\Semilsko\20_Bělá zeď"/>
    <hyperlink ref="M68" r:id="rId6" display="FOTO\Semilsko\12_Bozkov propust"/>
    <hyperlink ref="M6" r:id="rId7" display="FOTO\Liberecko,Frýdlantsko\zátrž Žibřidice"/>
    <hyperlink ref="M64" r:id="rId8" display="FOTO\Liberecko,Frýdlantsko\zátrž Chotyně"/>
    <hyperlink ref="M111" r:id="rId9" display="FOTO\Liberecko,Frýdlantsko\Nová Ves u Chrastavy"/>
    <hyperlink ref="M58" r:id="rId10" display="FOTO\Českolipsko\2628 Skalice"/>
    <hyperlink ref="M81" r:id="rId11" display="FOTO\Českolipsko\26834 Velký Grunov"/>
    <hyperlink ref="M83" r:id="rId12" display="FOTO\Českolipsko\2627 Volfartice (propustek)"/>
    <hyperlink ref="M84" r:id="rId13" display="FOTO\Českolipsko\2627 Volfartice (nábřežní zeď)"/>
    <hyperlink ref="M40" r:id="rId14" display="FOTO\Českolipsko\2627 Horní Libchava"/>
    <hyperlink ref="M19" r:id="rId15" display="FOTO\Českolipsko\2708 Velký Grunov"/>
    <hyperlink ref="M21" r:id="rId16" display="FOTO\Českolipsko\26314 Prysk"/>
    <hyperlink ref="M85" r:id="rId17" display="FOTO\Českolipsko\26836 Lindava"/>
    <hyperlink ref="M80" r:id="rId18" display="FOTO\Českolipsko\26839 Kunratice u Cvikova"/>
    <hyperlink ref="M35" r:id="rId19" display="FOTO\Českolipsko\26318 Polevsko"/>
    <hyperlink ref="M78" r:id="rId20" display="FOTO\Českolipsko\26841 Cvikov"/>
    <hyperlink ref="M93" r:id="rId21" display="FOTO\Semilsko\Most 29056-2"/>
    <hyperlink ref="M94" r:id="rId22" display="FOTO\Semilsko\Most 294-001"/>
    <hyperlink ref="M20" r:id="rId23" display="FOTO\Liberecko,Frýdlantsko\Dětřichov-Kunratice"/>
    <hyperlink ref="M44" r:id="rId24" display="FOTO\Liberecko,Frýdlantsko\Předlánce-Pertoltice\033.JPG"/>
    <hyperlink ref="M10" r:id="rId25" display="FOTO\Liberecko,Frýdlantsko\Předlánce-Pertoltice"/>
    <hyperlink ref="M48" r:id="rId26" display="FOTO\Liberecko,Frýdlantsko\Předlánce-Pertoltice"/>
    <hyperlink ref="M50" r:id="rId27" display="FOTO\Liberecko,Frýdlantsko\zátrž Machnín-Svárov"/>
    <hyperlink ref="M22" r:id="rId28" display="FOTO\Liberecko,Frýdlantsko\propustek Krásná Studánka"/>
    <hyperlink ref="M73" r:id="rId29" display="FOTO\Liberecko,Frýdlantsko\zátrže Oldřichov-Raspenava"/>
    <hyperlink ref="M39" r:id="rId30" display="FOTO\Liberecko,Frýdlantsko\zátrže Oldřichov-Raspenava"/>
    <hyperlink ref="M70" r:id="rId31" display="FOTO\Liberecko,Frýdlantsko\Liberec-Rudolfov"/>
    <hyperlink ref="M65" r:id="rId32" display="FOTO\Liberecko,Frýdlantsko\Liberec-Rudolfov"/>
    <hyperlink ref="M13" r:id="rId33" display="FOTO\Liberecko,Frýdlantsko\Liberec-Rudolfov"/>
    <hyperlink ref="M12" r:id="rId34" display="FOTO\Liberecko,Frýdlantsko\Dětřichov"/>
    <hyperlink ref="M42" r:id="rId35" display="FOTO\Liberecko,Frýdlantsko\Minkovice -propust"/>
    <hyperlink ref="M33" r:id="rId36" display="FOTO\Liberecko,Frýdlantsko\Předlánce propust"/>
    <hyperlink ref="M55" r:id="rId37" display="FOTO\Liberecko,Frýdlantsko\Černousy - propust a zátrže"/>
    <hyperlink ref="M82" r:id="rId38" display="FOTO\Liberecko,Frýdlantsko\Bulovka"/>
    <hyperlink ref="M49" r:id="rId39" display="FOTO\Liberecko,Frýdlantsko\Srbská-opěrná zeď"/>
    <hyperlink ref="M56" r:id="rId40" display="FOTO\Liberecko,Frýdlantsko\Horní Řasnice-zeď"/>
    <hyperlink ref="M57" r:id="rId41" display="FOTO\Liberecko,Frýdlantsko\Dolní Řasnice-zeď"/>
    <hyperlink ref="M32" r:id="rId42" display="FOTO\Liberecko,Frýdlantsko\Smědava"/>
    <hyperlink ref="M54" r:id="rId43" display="FOTO\Liberecko,Frýdlantsko\Smědava gabion"/>
    <hyperlink ref="M43" r:id="rId44" display="FOTO\Liberecko,Frýdlantsko\Zaječí Důl-propusty"/>
    <hyperlink ref="M30" r:id="rId45" display="FOTO\Českolipsko\278 Stráž"/>
    <hyperlink ref="M16" r:id="rId46" display="FOTO\Českolipsko\26842 Rousínov"/>
    <hyperlink ref="M17" r:id="rId47" display="FOTO\Semilsko\Roztoky u Jil"/>
    <hyperlink ref="M31" r:id="rId48" display="FOTO\Semilsko\15_Vítkovice Mísečky"/>
    <hyperlink ref="M28" r:id="rId49" display="FOTO\Semilsko\14_Dolní Štěpanice"/>
    <hyperlink ref="M59" r:id="rId50" display="FOTO\JN"/>
    <hyperlink ref="M11" r:id="rId51" display="FOTO\Liberecko,Frýdlantsko\Liberec Kateřinky"/>
    <hyperlink ref="M60" r:id="rId52" display="FOTO\Liberecko,Frýdlantsko\Liberec Kateřinky"/>
    <hyperlink ref="M90" r:id="rId53" display="FOTO\Liberecko,Frýdlantsko\zátrže Oldřichov-Raspenava"/>
    <hyperlink ref="M92" r:id="rId54" display="FOTO\Liberecko,Frýdlantsko\zátrže Oldřichov-Raspenava"/>
    <hyperlink ref="M95" r:id="rId55" display="FOTO\Liberecko,Frýdlantsko\zátrže Oldřichov-Raspenava"/>
    <hyperlink ref="M97" r:id="rId56" display="FOTO\Liberecko,Frýdlantsko\zátrže Oldřichov-Raspenava"/>
    <hyperlink ref="M27" r:id="rId57" display="FOTO\Semilsko\Tample"/>
  </hyperlinks>
  <printOptions/>
  <pageMargins left="0.16" right="0.22" top="0.23" bottom="0.26" header="0.16" footer="0.16"/>
  <pageSetup fitToHeight="1" fitToWidth="1" horizontalDpi="600" verticalDpi="600" orientation="portrait" paperSize="9" scale="41" r:id="rId60"/>
  <legacyDrawing r:id="rId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S4" sqref="S4"/>
    </sheetView>
  </sheetViews>
  <sheetFormatPr defaultColWidth="9.140625" defaultRowHeight="15"/>
  <cols>
    <col min="2" max="2" width="6.7109375" style="1" customWidth="1"/>
    <col min="3" max="3" width="5.421875" style="0" customWidth="1"/>
    <col min="4" max="4" width="12.00390625" style="0" customWidth="1"/>
    <col min="5" max="5" width="10.28125" style="0" customWidth="1"/>
    <col min="6" max="6" width="5.8515625" style="0" bestFit="1" customWidth="1"/>
    <col min="7" max="7" width="21.57421875" style="0" customWidth="1"/>
    <col min="8" max="8" width="29.00390625" style="0" customWidth="1"/>
    <col min="9" max="9" width="8.8515625" style="0" customWidth="1"/>
    <col min="10" max="10" width="74.57421875" style="0" customWidth="1"/>
    <col min="11" max="11" width="12.28125" style="0" hidden="1" customWidth="1"/>
    <col min="12" max="12" width="13.57421875" style="0" customWidth="1"/>
    <col min="13" max="13" width="54.421875" style="0" hidden="1" customWidth="1"/>
    <col min="14" max="14" width="3.57421875" style="0" customWidth="1"/>
    <col min="15" max="15" width="14.421875" style="0" customWidth="1"/>
    <col min="16" max="16" width="9.140625" style="30" customWidth="1"/>
    <col min="17" max="17" width="10.8515625" style="30" bestFit="1" customWidth="1"/>
    <col min="18" max="18" width="11.28125" style="30" customWidth="1"/>
    <col min="19" max="19" width="9.140625" style="30" customWidth="1"/>
    <col min="20" max="20" width="10.8515625" style="30" bestFit="1" customWidth="1"/>
    <col min="21" max="21" width="11.28125" style="30" customWidth="1"/>
    <col min="22" max="22" width="9.140625" style="0" customWidth="1"/>
  </cols>
  <sheetData>
    <row r="1" ht="15">
      <c r="B1" s="1" t="s">
        <v>288</v>
      </c>
    </row>
    <row r="2" ht="15.75" thickBot="1">
      <c r="B2" s="1" t="s">
        <v>0</v>
      </c>
    </row>
    <row r="3" spans="16:21" ht="15">
      <c r="P3" s="242" t="s">
        <v>347</v>
      </c>
      <c r="Q3" s="243"/>
      <c r="R3" s="244"/>
      <c r="S3" s="242" t="s">
        <v>348</v>
      </c>
      <c r="T3" s="243"/>
      <c r="U3" s="244"/>
    </row>
    <row r="4" spans="2:21" ht="105.75" thickBot="1">
      <c r="B4" s="114" t="s">
        <v>1</v>
      </c>
      <c r="C4" s="130" t="s">
        <v>7</v>
      </c>
      <c r="D4" s="130" t="s">
        <v>4</v>
      </c>
      <c r="E4" s="130" t="s">
        <v>13</v>
      </c>
      <c r="F4" s="132" t="s">
        <v>2</v>
      </c>
      <c r="G4" s="132" t="s">
        <v>6</v>
      </c>
      <c r="H4" s="132" t="s">
        <v>19</v>
      </c>
      <c r="I4" s="132" t="s">
        <v>20</v>
      </c>
      <c r="J4" s="132" t="s">
        <v>3</v>
      </c>
      <c r="K4" s="130" t="s">
        <v>5</v>
      </c>
      <c r="L4" s="130" t="s">
        <v>8</v>
      </c>
      <c r="M4" s="138" t="s">
        <v>9</v>
      </c>
      <c r="N4" s="22"/>
      <c r="O4" s="189" t="s">
        <v>344</v>
      </c>
      <c r="P4" s="190" t="s">
        <v>323</v>
      </c>
      <c r="Q4" s="182" t="s">
        <v>324</v>
      </c>
      <c r="R4" s="191" t="s">
        <v>325</v>
      </c>
      <c r="S4" s="201" t="s">
        <v>345</v>
      </c>
      <c r="T4" s="188" t="s">
        <v>346</v>
      </c>
      <c r="U4" s="202" t="s">
        <v>324</v>
      </c>
    </row>
    <row r="5" spans="1:21" ht="15.75" thickBot="1">
      <c r="A5">
        <v>1</v>
      </c>
      <c r="B5" s="163" t="s">
        <v>326</v>
      </c>
      <c r="C5" s="164"/>
      <c r="D5" s="164"/>
      <c r="E5" s="164"/>
      <c r="F5" s="165"/>
      <c r="G5" s="128"/>
      <c r="H5" s="128"/>
      <c r="I5" s="128"/>
      <c r="J5" s="128"/>
      <c r="K5" s="7"/>
      <c r="L5" s="129">
        <v>2380000</v>
      </c>
      <c r="M5" s="12"/>
      <c r="N5" s="22"/>
      <c r="O5" s="129">
        <f>SUM(O6:O8)</f>
        <v>166600</v>
      </c>
      <c r="P5" s="192">
        <f>IF((L5/1.21)&lt;3000000,L5/1.21,0)</f>
        <v>1966942.1487603306</v>
      </c>
      <c r="Q5" s="185">
        <f>AND((L5/1.21)&gt;=3000000,(L5/1.21)&lt;10000000)*(L5/1.21)</f>
        <v>0</v>
      </c>
      <c r="R5" s="193">
        <f>IF((L5/1.21)&gt;=10000000,L5/1.21,0)</f>
        <v>0</v>
      </c>
      <c r="S5" s="192">
        <f>IF((O5/1.21)&lt;500000,O5/1.21,0)</f>
        <v>137685.95041322315</v>
      </c>
      <c r="T5" s="185">
        <f>AND((O5/1.21)&gt;=500000,(O5/1.21)&lt;1000000)*(O5/1.21)</f>
        <v>0</v>
      </c>
      <c r="U5" s="193">
        <f>IF((O5/1.21)&gt;=1000000,O5/1.21,0)</f>
        <v>0</v>
      </c>
    </row>
    <row r="6" spans="1:21" ht="15.75" thickTop="1">
      <c r="A6">
        <v>2</v>
      </c>
      <c r="B6" s="140">
        <v>34</v>
      </c>
      <c r="C6" s="141" t="s">
        <v>37</v>
      </c>
      <c r="D6" s="141">
        <v>278</v>
      </c>
      <c r="E6" s="142" t="s">
        <v>11</v>
      </c>
      <c r="F6" s="141" t="s">
        <v>15</v>
      </c>
      <c r="G6" s="134" t="s">
        <v>149</v>
      </c>
      <c r="H6" s="134" t="s">
        <v>151</v>
      </c>
      <c r="I6" s="135">
        <v>0.64</v>
      </c>
      <c r="J6" s="134" t="s">
        <v>152</v>
      </c>
      <c r="K6" s="136" t="s">
        <v>17</v>
      </c>
      <c r="L6" s="21">
        <v>490000</v>
      </c>
      <c r="M6" s="139" t="s">
        <v>55</v>
      </c>
      <c r="N6" s="2"/>
      <c r="O6" s="10">
        <v>34300</v>
      </c>
      <c r="P6" s="194"/>
      <c r="Q6" s="186"/>
      <c r="R6" s="195"/>
      <c r="S6" s="194"/>
      <c r="T6" s="186"/>
      <c r="U6" s="195"/>
    </row>
    <row r="7" spans="1:21" ht="15">
      <c r="A7">
        <v>3</v>
      </c>
      <c r="B7" s="4">
        <v>36</v>
      </c>
      <c r="C7" s="16" t="s">
        <v>37</v>
      </c>
      <c r="D7" s="16">
        <v>278</v>
      </c>
      <c r="E7" s="17" t="s">
        <v>12</v>
      </c>
      <c r="F7" s="16" t="s">
        <v>15</v>
      </c>
      <c r="G7" s="16" t="s">
        <v>294</v>
      </c>
      <c r="H7" s="16" t="s">
        <v>295</v>
      </c>
      <c r="I7" s="16">
        <v>8.5</v>
      </c>
      <c r="J7" s="16" t="s">
        <v>154</v>
      </c>
      <c r="K7" s="5" t="s">
        <v>17</v>
      </c>
      <c r="L7" s="21">
        <v>890000</v>
      </c>
      <c r="M7" s="14" t="s">
        <v>241</v>
      </c>
      <c r="N7" s="2"/>
      <c r="O7" s="10">
        <v>62300.00000000001</v>
      </c>
      <c r="P7" s="194"/>
      <c r="Q7" s="186"/>
      <c r="R7" s="195"/>
      <c r="S7" s="194"/>
      <c r="T7" s="186"/>
      <c r="U7" s="195"/>
    </row>
    <row r="8" spans="1:21" ht="15.75" thickBot="1">
      <c r="A8">
        <v>4</v>
      </c>
      <c r="B8" s="4">
        <v>37</v>
      </c>
      <c r="C8" s="16" t="s">
        <v>37</v>
      </c>
      <c r="D8" s="16">
        <v>278</v>
      </c>
      <c r="E8" s="17" t="s">
        <v>11</v>
      </c>
      <c r="F8" s="16" t="s">
        <v>15</v>
      </c>
      <c r="G8" s="16" t="s">
        <v>296</v>
      </c>
      <c r="H8" s="16" t="s">
        <v>298</v>
      </c>
      <c r="I8" s="16">
        <v>6.4</v>
      </c>
      <c r="J8" s="16" t="s">
        <v>297</v>
      </c>
      <c r="K8" s="5" t="s">
        <v>17</v>
      </c>
      <c r="L8" s="21">
        <v>1000000</v>
      </c>
      <c r="M8" s="14" t="s">
        <v>240</v>
      </c>
      <c r="N8" s="2"/>
      <c r="O8" s="10">
        <v>70000</v>
      </c>
      <c r="P8" s="194"/>
      <c r="Q8" s="186"/>
      <c r="R8" s="195"/>
      <c r="S8" s="194"/>
      <c r="T8" s="186"/>
      <c r="U8" s="195"/>
    </row>
    <row r="9" spans="1:21" ht="15.75" thickBot="1">
      <c r="A9">
        <v>5</v>
      </c>
      <c r="B9" s="160" t="s">
        <v>327</v>
      </c>
      <c r="C9" s="161"/>
      <c r="D9" s="161"/>
      <c r="E9" s="161"/>
      <c r="F9" s="162"/>
      <c r="G9" s="66"/>
      <c r="H9" s="66"/>
      <c r="I9" s="66"/>
      <c r="J9" s="66"/>
      <c r="K9" s="66"/>
      <c r="L9" s="63">
        <v>9350000</v>
      </c>
      <c r="M9" s="14"/>
      <c r="N9" s="2"/>
      <c r="O9" s="181">
        <f>SUM(O10:O13)</f>
        <v>654500</v>
      </c>
      <c r="P9" s="192">
        <f>IF((L9/1.21)&lt;3000000,L9/1.21,0)</f>
        <v>0</v>
      </c>
      <c r="Q9" s="185">
        <f>AND((L9/1.21)&gt;=3000000,(L9/1.21)&lt;10000000)*(L9/1.21)</f>
        <v>7727272.7272727275</v>
      </c>
      <c r="R9" s="193">
        <f>IF((L9/1.21)&gt;=10000000,L9/1.21,0)</f>
        <v>0</v>
      </c>
      <c r="S9" s="192">
        <f>IF((O9/1.21)&lt;500000,O9/1.21,0)</f>
        <v>0</v>
      </c>
      <c r="T9" s="185">
        <f>AND((O9/1.21)&gt;=500000,(O9/1.21)&lt;1000000)*(O9/1.21)</f>
        <v>540909.0909090909</v>
      </c>
      <c r="U9" s="193">
        <f>IF((O9/1.21)&gt;=1000000,O9/1.21,0)</f>
        <v>0</v>
      </c>
    </row>
    <row r="10" spans="1:21" ht="15.75" thickTop="1">
      <c r="A10">
        <v>6</v>
      </c>
      <c r="B10" s="116">
        <v>4</v>
      </c>
      <c r="C10" s="119" t="s">
        <v>16</v>
      </c>
      <c r="D10" s="119">
        <v>2627</v>
      </c>
      <c r="E10" s="123" t="s">
        <v>12</v>
      </c>
      <c r="F10" s="126" t="s">
        <v>15</v>
      </c>
      <c r="G10" s="5" t="s">
        <v>69</v>
      </c>
      <c r="H10" s="5" t="s">
        <v>70</v>
      </c>
      <c r="I10" s="5">
        <v>6.9</v>
      </c>
      <c r="J10" s="5" t="s">
        <v>34</v>
      </c>
      <c r="K10" s="5" t="s">
        <v>17</v>
      </c>
      <c r="L10" s="21">
        <v>730000</v>
      </c>
      <c r="M10" s="14" t="s">
        <v>107</v>
      </c>
      <c r="N10" s="2"/>
      <c r="O10" s="10">
        <v>51100.00000000001</v>
      </c>
      <c r="P10" s="194"/>
      <c r="Q10" s="186"/>
      <c r="R10" s="195"/>
      <c r="S10" s="194"/>
      <c r="T10" s="186"/>
      <c r="U10" s="195"/>
    </row>
    <row r="11" spans="1:21" ht="15">
      <c r="A11">
        <v>7</v>
      </c>
      <c r="B11" s="4">
        <v>1</v>
      </c>
      <c r="C11" s="5" t="s">
        <v>16</v>
      </c>
      <c r="D11" s="5">
        <v>2628</v>
      </c>
      <c r="E11" s="13" t="s">
        <v>14</v>
      </c>
      <c r="F11" s="5" t="s">
        <v>15</v>
      </c>
      <c r="G11" s="5" t="s">
        <v>41</v>
      </c>
      <c r="H11" s="5" t="s">
        <v>61</v>
      </c>
      <c r="I11" s="5">
        <v>4.6</v>
      </c>
      <c r="J11" s="5" t="s">
        <v>62</v>
      </c>
      <c r="K11" s="5" t="s">
        <v>17</v>
      </c>
      <c r="L11" s="21">
        <v>2980000</v>
      </c>
      <c r="M11" s="14" t="s">
        <v>166</v>
      </c>
      <c r="N11" s="2"/>
      <c r="O11" s="10">
        <v>208600.00000000003</v>
      </c>
      <c r="P11" s="194"/>
      <c r="Q11" s="186"/>
      <c r="R11" s="195"/>
      <c r="S11" s="194"/>
      <c r="T11" s="186"/>
      <c r="U11" s="195"/>
    </row>
    <row r="12" spans="1:21" ht="15">
      <c r="A12">
        <v>8</v>
      </c>
      <c r="B12" s="166">
        <v>3</v>
      </c>
      <c r="C12" s="152" t="s">
        <v>16</v>
      </c>
      <c r="D12" s="168">
        <v>2627</v>
      </c>
      <c r="E12" s="82" t="s">
        <v>12</v>
      </c>
      <c r="F12" s="152" t="s">
        <v>15</v>
      </c>
      <c r="G12" s="150" t="s">
        <v>23</v>
      </c>
      <c r="H12" s="81" t="s">
        <v>65</v>
      </c>
      <c r="I12" s="81">
        <v>0.633</v>
      </c>
      <c r="J12" s="81" t="s">
        <v>66</v>
      </c>
      <c r="K12" s="81" t="s">
        <v>17</v>
      </c>
      <c r="L12" s="83">
        <v>1830000</v>
      </c>
      <c r="M12" s="86" t="s">
        <v>85</v>
      </c>
      <c r="N12" s="2"/>
      <c r="O12" s="177">
        <v>128100.00000000001</v>
      </c>
      <c r="P12" s="194"/>
      <c r="Q12" s="186"/>
      <c r="R12" s="195"/>
      <c r="S12" s="194"/>
      <c r="T12" s="186"/>
      <c r="U12" s="195"/>
    </row>
    <row r="13" spans="1:21" ht="15.75" thickBot="1">
      <c r="A13">
        <v>9</v>
      </c>
      <c r="B13" s="167">
        <v>3</v>
      </c>
      <c r="C13" s="153"/>
      <c r="D13" s="169"/>
      <c r="E13" s="82" t="s">
        <v>14</v>
      </c>
      <c r="F13" s="153"/>
      <c r="G13" s="151"/>
      <c r="H13" s="81" t="s">
        <v>67</v>
      </c>
      <c r="I13" s="81">
        <v>0.573</v>
      </c>
      <c r="J13" s="81" t="s">
        <v>68</v>
      </c>
      <c r="K13" s="81" t="s">
        <v>17</v>
      </c>
      <c r="L13" s="83">
        <v>3810000</v>
      </c>
      <c r="M13" s="86" t="s">
        <v>86</v>
      </c>
      <c r="N13" s="2"/>
      <c r="O13" s="177">
        <v>266700</v>
      </c>
      <c r="P13" s="194"/>
      <c r="Q13" s="186"/>
      <c r="R13" s="195"/>
      <c r="S13" s="194"/>
      <c r="T13" s="186"/>
      <c r="U13" s="195"/>
    </row>
    <row r="14" spans="1:21" ht="15.75" thickBot="1">
      <c r="A14">
        <v>10</v>
      </c>
      <c r="B14" s="157" t="s">
        <v>328</v>
      </c>
      <c r="C14" s="158"/>
      <c r="D14" s="158"/>
      <c r="E14" s="158"/>
      <c r="F14" s="159"/>
      <c r="G14" s="133"/>
      <c r="H14" s="66"/>
      <c r="I14" s="66"/>
      <c r="J14" s="66"/>
      <c r="K14" s="5"/>
      <c r="L14" s="63">
        <v>15710000</v>
      </c>
      <c r="M14" s="14" t="s">
        <v>165</v>
      </c>
      <c r="N14" s="2"/>
      <c r="O14" s="180">
        <f>SUM(O15:O20)</f>
        <v>1099700</v>
      </c>
      <c r="P14" s="192">
        <f>IF((L14/1.21)&lt;3000000,L14/1.21,0)</f>
        <v>0</v>
      </c>
      <c r="Q14" s="185">
        <f>AND((L14/1.21)&gt;=3000000,(L14/1.21)&lt;10000000)*(L14/1.21)</f>
        <v>0</v>
      </c>
      <c r="R14" s="193">
        <f>IF((L14/1.21)&gt;=10000000,L14/1.21,0)</f>
        <v>12983471.074380165</v>
      </c>
      <c r="S14" s="192">
        <f>IF((O14/1.21)&lt;500000,O14/1.21,0)</f>
        <v>0</v>
      </c>
      <c r="T14" s="185">
        <f>AND((O14/1.21)&gt;=500000,(O14/1.21)&lt;1000000)*(O14/1.21)</f>
        <v>908842.9752066116</v>
      </c>
      <c r="U14" s="193">
        <f>IF((O14/1.21)&gt;=1000000,O14/1.21,0)</f>
        <v>0</v>
      </c>
    </row>
    <row r="15" spans="1:21" ht="15.75" thickTop="1">
      <c r="A15">
        <v>11</v>
      </c>
      <c r="B15" s="116">
        <v>6</v>
      </c>
      <c r="C15" s="119" t="s">
        <v>16</v>
      </c>
      <c r="D15" s="119">
        <v>26314</v>
      </c>
      <c r="E15" s="123" t="s">
        <v>14</v>
      </c>
      <c r="F15" s="126" t="s">
        <v>15</v>
      </c>
      <c r="G15" s="5" t="s">
        <v>72</v>
      </c>
      <c r="H15" s="5" t="s">
        <v>73</v>
      </c>
      <c r="I15" s="5">
        <v>3.6</v>
      </c>
      <c r="J15" s="5" t="s">
        <v>74</v>
      </c>
      <c r="K15" s="5" t="s">
        <v>17</v>
      </c>
      <c r="L15" s="21">
        <v>940000</v>
      </c>
      <c r="M15" s="14" t="s">
        <v>159</v>
      </c>
      <c r="N15" s="2"/>
      <c r="O15" s="10">
        <v>65800</v>
      </c>
      <c r="P15" s="194"/>
      <c r="Q15" s="186"/>
      <c r="R15" s="195"/>
      <c r="S15" s="194"/>
      <c r="T15" s="186"/>
      <c r="U15" s="195"/>
    </row>
    <row r="16" spans="1:21" ht="15">
      <c r="A16">
        <v>12</v>
      </c>
      <c r="B16" s="4">
        <v>10</v>
      </c>
      <c r="C16" s="5" t="s">
        <v>16</v>
      </c>
      <c r="D16" s="5">
        <v>26318</v>
      </c>
      <c r="E16" s="13" t="s">
        <v>12</v>
      </c>
      <c r="F16" s="5" t="s">
        <v>15</v>
      </c>
      <c r="G16" s="5" t="s">
        <v>81</v>
      </c>
      <c r="H16" s="5" t="s">
        <v>82</v>
      </c>
      <c r="I16" s="5">
        <v>3.6</v>
      </c>
      <c r="J16" s="5" t="s">
        <v>215</v>
      </c>
      <c r="K16" s="5" t="s">
        <v>17</v>
      </c>
      <c r="L16" s="21">
        <v>550000</v>
      </c>
      <c r="M16" s="14"/>
      <c r="N16" s="2"/>
      <c r="O16" s="10">
        <v>38500.00000000001</v>
      </c>
      <c r="P16" s="194"/>
      <c r="Q16" s="186"/>
      <c r="R16" s="195"/>
      <c r="S16" s="194"/>
      <c r="T16" s="186"/>
      <c r="U16" s="195"/>
    </row>
    <row r="17" spans="1:21" ht="15">
      <c r="A17">
        <v>13</v>
      </c>
      <c r="B17" s="4">
        <v>35</v>
      </c>
      <c r="C17" s="16" t="s">
        <v>16</v>
      </c>
      <c r="D17" s="16">
        <v>26842</v>
      </c>
      <c r="E17" s="17" t="s">
        <v>12</v>
      </c>
      <c r="F17" s="16" t="s">
        <v>15</v>
      </c>
      <c r="G17" s="16" t="s">
        <v>150</v>
      </c>
      <c r="H17" s="16" t="s">
        <v>153</v>
      </c>
      <c r="I17" s="16">
        <v>0.45</v>
      </c>
      <c r="J17" s="16" t="s">
        <v>154</v>
      </c>
      <c r="K17" s="5" t="s">
        <v>17</v>
      </c>
      <c r="L17" s="21">
        <v>420000</v>
      </c>
      <c r="M17" s="14" t="s">
        <v>242</v>
      </c>
      <c r="N17" s="2"/>
      <c r="O17" s="10">
        <v>29400.000000000004</v>
      </c>
      <c r="P17" s="194"/>
      <c r="Q17" s="186"/>
      <c r="R17" s="195"/>
      <c r="S17" s="194"/>
      <c r="T17" s="186"/>
      <c r="U17" s="195"/>
    </row>
    <row r="18" spans="1:21" ht="15">
      <c r="A18">
        <v>14</v>
      </c>
      <c r="B18" s="78">
        <v>8</v>
      </c>
      <c r="C18" s="81" t="s">
        <v>16</v>
      </c>
      <c r="D18" s="81">
        <v>26841</v>
      </c>
      <c r="E18" s="82" t="s">
        <v>14</v>
      </c>
      <c r="F18" s="81" t="s">
        <v>15</v>
      </c>
      <c r="G18" s="81" t="s">
        <v>77</v>
      </c>
      <c r="H18" s="81" t="s">
        <v>78</v>
      </c>
      <c r="I18" s="81">
        <v>5.1</v>
      </c>
      <c r="J18" s="81" t="s">
        <v>62</v>
      </c>
      <c r="K18" s="81" t="s">
        <v>17</v>
      </c>
      <c r="L18" s="83">
        <v>3800000</v>
      </c>
      <c r="M18" s="86" t="s">
        <v>93</v>
      </c>
      <c r="N18" s="2"/>
      <c r="O18" s="177">
        <v>266000</v>
      </c>
      <c r="P18" s="194"/>
      <c r="Q18" s="186"/>
      <c r="R18" s="195"/>
      <c r="S18" s="194"/>
      <c r="T18" s="186"/>
      <c r="U18" s="195"/>
    </row>
    <row r="19" spans="1:21" ht="15">
      <c r="A19">
        <v>15</v>
      </c>
      <c r="B19" s="78">
        <v>9</v>
      </c>
      <c r="C19" s="81" t="s">
        <v>16</v>
      </c>
      <c r="D19" s="81">
        <v>26839</v>
      </c>
      <c r="E19" s="82" t="s">
        <v>14</v>
      </c>
      <c r="F19" s="81" t="s">
        <v>15</v>
      </c>
      <c r="G19" s="81" t="s">
        <v>79</v>
      </c>
      <c r="H19" s="81" t="s">
        <v>80</v>
      </c>
      <c r="I19" s="81">
        <v>3.55</v>
      </c>
      <c r="J19" s="81" t="s">
        <v>62</v>
      </c>
      <c r="K19" s="81" t="s">
        <v>17</v>
      </c>
      <c r="L19" s="84">
        <v>4100000</v>
      </c>
      <c r="M19" s="86" t="s">
        <v>91</v>
      </c>
      <c r="N19" s="2"/>
      <c r="O19" s="183">
        <v>287000</v>
      </c>
      <c r="P19" s="194"/>
      <c r="Q19" s="186"/>
      <c r="R19" s="195"/>
      <c r="S19" s="194"/>
      <c r="T19" s="186"/>
      <c r="U19" s="195"/>
    </row>
    <row r="20" spans="1:21" ht="15.75" thickBot="1">
      <c r="A20">
        <v>16</v>
      </c>
      <c r="B20" s="78">
        <v>7</v>
      </c>
      <c r="C20" s="81" t="s">
        <v>16</v>
      </c>
      <c r="D20" s="81">
        <v>26836</v>
      </c>
      <c r="E20" s="82" t="s">
        <v>14</v>
      </c>
      <c r="F20" s="81" t="s">
        <v>15</v>
      </c>
      <c r="G20" s="81" t="s">
        <v>75</v>
      </c>
      <c r="H20" s="81" t="s">
        <v>76</v>
      </c>
      <c r="I20" s="81">
        <v>4.7</v>
      </c>
      <c r="J20" s="81" t="s">
        <v>62</v>
      </c>
      <c r="K20" s="81" t="s">
        <v>17</v>
      </c>
      <c r="L20" s="84">
        <v>5900000</v>
      </c>
      <c r="M20" s="86" t="s">
        <v>90</v>
      </c>
      <c r="N20" s="2"/>
      <c r="O20" s="183">
        <v>413000.00000000006</v>
      </c>
      <c r="P20" s="194"/>
      <c r="Q20" s="186"/>
      <c r="R20" s="195"/>
      <c r="S20" s="194"/>
      <c r="T20" s="186"/>
      <c r="U20" s="195"/>
    </row>
    <row r="21" spans="1:21" ht="15.75" thickBot="1">
      <c r="A21">
        <v>17</v>
      </c>
      <c r="B21" s="160" t="s">
        <v>329</v>
      </c>
      <c r="C21" s="161"/>
      <c r="D21" s="161"/>
      <c r="E21" s="161"/>
      <c r="F21" s="162"/>
      <c r="G21" s="66"/>
      <c r="H21" s="66"/>
      <c r="I21" s="66"/>
      <c r="J21" s="66"/>
      <c r="K21" s="5"/>
      <c r="L21" s="137">
        <v>6750000</v>
      </c>
      <c r="M21" s="14" t="s">
        <v>165</v>
      </c>
      <c r="N21" s="2"/>
      <c r="O21" s="129">
        <f>SUM(O22:O23)</f>
        <v>472500</v>
      </c>
      <c r="P21" s="192">
        <f>IF((L21/1.21)&lt;3000000,L21/1.21,0)</f>
        <v>0</v>
      </c>
      <c r="Q21" s="185">
        <f>AND((L21/1.21)&gt;=3000000,(L21/1.21)&lt;10000000)*(L21/1.21)</f>
        <v>5578512.396694215</v>
      </c>
      <c r="R21" s="193">
        <f>IF((L21/1.21)&gt;=10000000,L21/1.21,0)</f>
        <v>0</v>
      </c>
      <c r="S21" s="192">
        <f>IF((O21/1.21)&lt;500000,O21/1.21,0)</f>
        <v>390495.86776859505</v>
      </c>
      <c r="T21" s="185">
        <f>AND((O21/1.21)&gt;=500000,(O21/1.21)&lt;1000000)*(O21/1.21)</f>
        <v>0</v>
      </c>
      <c r="U21" s="193">
        <f>IF((O21/1.21)&gt;=1000000,O21/1.21,0)</f>
        <v>0</v>
      </c>
    </row>
    <row r="22" spans="1:21" ht="15.75" thickTop="1">
      <c r="A22">
        <v>18</v>
      </c>
      <c r="B22" s="140">
        <v>5</v>
      </c>
      <c r="C22" s="141" t="s">
        <v>16</v>
      </c>
      <c r="D22" s="141">
        <v>2708</v>
      </c>
      <c r="E22" s="142" t="s">
        <v>14</v>
      </c>
      <c r="F22" s="141" t="s">
        <v>15</v>
      </c>
      <c r="G22" s="5" t="s">
        <v>39</v>
      </c>
      <c r="H22" s="5" t="s">
        <v>71</v>
      </c>
      <c r="I22" s="5">
        <v>3.9</v>
      </c>
      <c r="J22" s="5" t="s">
        <v>68</v>
      </c>
      <c r="K22" s="5" t="s">
        <v>17</v>
      </c>
      <c r="L22" s="21">
        <v>2600000</v>
      </c>
      <c r="M22" s="14" t="s">
        <v>222</v>
      </c>
      <c r="N22" s="2"/>
      <c r="O22" s="10">
        <v>182000.00000000003</v>
      </c>
      <c r="P22" s="194"/>
      <c r="Q22" s="186"/>
      <c r="R22" s="195"/>
      <c r="S22" s="194"/>
      <c r="T22" s="186"/>
      <c r="U22" s="195"/>
    </row>
    <row r="23" spans="1:21" ht="15.75" thickBot="1">
      <c r="A23" s="148">
        <v>19</v>
      </c>
      <c r="B23" s="78">
        <v>2</v>
      </c>
      <c r="C23" s="81" t="s">
        <v>16</v>
      </c>
      <c r="D23" s="81">
        <v>26834</v>
      </c>
      <c r="E23" s="82" t="s">
        <v>14</v>
      </c>
      <c r="F23" s="81" t="s">
        <v>15</v>
      </c>
      <c r="G23" s="81" t="s">
        <v>39</v>
      </c>
      <c r="H23" s="81" t="s">
        <v>63</v>
      </c>
      <c r="I23" s="87">
        <v>5.5</v>
      </c>
      <c r="J23" s="81" t="s">
        <v>64</v>
      </c>
      <c r="K23" s="81" t="s">
        <v>17</v>
      </c>
      <c r="L23" s="83">
        <v>4150000</v>
      </c>
      <c r="M23" s="86" t="s">
        <v>84</v>
      </c>
      <c r="N23" s="2"/>
      <c r="O23" s="177">
        <v>290500</v>
      </c>
      <c r="P23" s="194"/>
      <c r="Q23" s="186"/>
      <c r="R23" s="195"/>
      <c r="S23" s="194"/>
      <c r="T23" s="186"/>
      <c r="U23" s="195"/>
    </row>
    <row r="24" spans="1:21" ht="15.75" thickBot="1">
      <c r="A24">
        <v>20</v>
      </c>
      <c r="B24" s="160" t="s">
        <v>330</v>
      </c>
      <c r="C24" s="161"/>
      <c r="D24" s="161"/>
      <c r="E24" s="161"/>
      <c r="F24" s="162"/>
      <c r="G24" s="66"/>
      <c r="H24" s="66"/>
      <c r="I24" s="67"/>
      <c r="J24" s="66"/>
      <c r="K24" s="5"/>
      <c r="L24" s="137">
        <v>5400000</v>
      </c>
      <c r="M24" s="14" t="s">
        <v>232</v>
      </c>
      <c r="N24" s="2"/>
      <c r="O24" s="129">
        <f>SUM(O25:O34)</f>
        <v>378000</v>
      </c>
      <c r="P24" s="192">
        <f>IF((L24/1.21)&lt;3000000,L24/1.21,0)</f>
        <v>0</v>
      </c>
      <c r="Q24" s="185">
        <f>AND((L24/1.21)&gt;=3000000,(L24/1.21)&lt;10000000)*(L24/1.21)</f>
        <v>4462809.917355372</v>
      </c>
      <c r="R24" s="193">
        <f>IF((L24/1.21)&gt;=10000000,L24/1.21,0)</f>
        <v>0</v>
      </c>
      <c r="S24" s="192">
        <f>IF((O24/1.21)&lt;500000,O24/1.21,0)</f>
        <v>312396.69421487604</v>
      </c>
      <c r="T24" s="185">
        <f>AND((O24/1.21)&gt;=500000,(O24/1.21)&lt;1000000)*(O24/1.21)</f>
        <v>0</v>
      </c>
      <c r="U24" s="193">
        <f>IF((O24/1.21)&gt;=1000000,O24/1.21,0)</f>
        <v>0</v>
      </c>
    </row>
    <row r="25" spans="1:21" ht="15.75" thickTop="1">
      <c r="A25">
        <v>21</v>
      </c>
      <c r="B25" s="116">
        <v>14</v>
      </c>
      <c r="C25" s="119" t="s">
        <v>37</v>
      </c>
      <c r="D25" s="119">
        <v>286</v>
      </c>
      <c r="E25" s="123" t="s">
        <v>14</v>
      </c>
      <c r="F25" s="126" t="s">
        <v>31</v>
      </c>
      <c r="G25" s="5" t="s">
        <v>233</v>
      </c>
      <c r="H25" s="35" t="s">
        <v>234</v>
      </c>
      <c r="I25" s="68"/>
      <c r="J25" s="5" t="s">
        <v>62</v>
      </c>
      <c r="K25" s="5" t="s">
        <v>17</v>
      </c>
      <c r="L25" s="21">
        <v>460000</v>
      </c>
      <c r="M25" s="11"/>
      <c r="N25" s="2"/>
      <c r="O25" s="10">
        <v>32200.000000000004</v>
      </c>
      <c r="P25" s="194"/>
      <c r="Q25" s="186"/>
      <c r="R25" s="195"/>
      <c r="S25" s="194"/>
      <c r="T25" s="186"/>
      <c r="U25" s="195"/>
    </row>
    <row r="26" spans="1:21" ht="15">
      <c r="A26">
        <v>22</v>
      </c>
      <c r="B26" s="4">
        <v>15</v>
      </c>
      <c r="C26" s="5" t="s">
        <v>37</v>
      </c>
      <c r="D26" s="5">
        <v>286</v>
      </c>
      <c r="E26" s="13" t="s">
        <v>11</v>
      </c>
      <c r="F26" s="5" t="s">
        <v>31</v>
      </c>
      <c r="G26" s="5" t="s">
        <v>29</v>
      </c>
      <c r="H26" s="35" t="s">
        <v>225</v>
      </c>
      <c r="I26" s="68">
        <v>44.5</v>
      </c>
      <c r="J26" s="5" t="s">
        <v>33</v>
      </c>
      <c r="K26" s="5" t="s">
        <v>17</v>
      </c>
      <c r="L26" s="21">
        <v>490000</v>
      </c>
      <c r="M26" s="14" t="s">
        <v>88</v>
      </c>
      <c r="N26" s="2"/>
      <c r="O26" s="10">
        <v>34300</v>
      </c>
      <c r="P26" s="194"/>
      <c r="Q26" s="186"/>
      <c r="R26" s="195"/>
      <c r="S26" s="194"/>
      <c r="T26" s="186"/>
      <c r="U26" s="195"/>
    </row>
    <row r="27" spans="1:21" ht="15">
      <c r="A27">
        <v>23</v>
      </c>
      <c r="B27" s="4">
        <v>12</v>
      </c>
      <c r="C27" s="5" t="s">
        <v>37</v>
      </c>
      <c r="D27" s="5">
        <v>288</v>
      </c>
      <c r="E27" s="13" t="s">
        <v>12</v>
      </c>
      <c r="F27" s="5" t="s">
        <v>31</v>
      </c>
      <c r="G27" s="5" t="s">
        <v>48</v>
      </c>
      <c r="H27" s="35" t="s">
        <v>223</v>
      </c>
      <c r="I27" s="68">
        <v>8.4</v>
      </c>
      <c r="J27" s="5" t="s">
        <v>34</v>
      </c>
      <c r="K27" s="5" t="s">
        <v>17</v>
      </c>
      <c r="L27" s="21">
        <v>980000</v>
      </c>
      <c r="M27" s="14" t="s">
        <v>103</v>
      </c>
      <c r="N27" s="2"/>
      <c r="O27" s="10">
        <v>68600</v>
      </c>
      <c r="P27" s="194"/>
      <c r="Q27" s="186"/>
      <c r="R27" s="195"/>
      <c r="S27" s="194"/>
      <c r="T27" s="186"/>
      <c r="U27" s="195"/>
    </row>
    <row r="28" spans="1:21" ht="15">
      <c r="A28">
        <v>24</v>
      </c>
      <c r="B28" s="4">
        <v>13</v>
      </c>
      <c r="C28" s="5" t="s">
        <v>37</v>
      </c>
      <c r="D28" s="5">
        <v>290</v>
      </c>
      <c r="E28" s="13" t="s">
        <v>14</v>
      </c>
      <c r="F28" s="5" t="s">
        <v>31</v>
      </c>
      <c r="G28" s="5" t="s">
        <v>25</v>
      </c>
      <c r="H28" s="35" t="s">
        <v>224</v>
      </c>
      <c r="I28" s="68">
        <v>52</v>
      </c>
      <c r="J28" s="5" t="s">
        <v>32</v>
      </c>
      <c r="K28" s="5" t="s">
        <v>17</v>
      </c>
      <c r="L28" s="21">
        <v>960000</v>
      </c>
      <c r="M28" s="14" t="s">
        <v>89</v>
      </c>
      <c r="N28" s="2"/>
      <c r="O28" s="10">
        <v>67200</v>
      </c>
      <c r="P28" s="194"/>
      <c r="Q28" s="186"/>
      <c r="R28" s="195"/>
      <c r="S28" s="194"/>
      <c r="T28" s="186"/>
      <c r="U28" s="195"/>
    </row>
    <row r="29" spans="1:21" ht="15">
      <c r="A29">
        <v>25</v>
      </c>
      <c r="B29" s="4">
        <v>17</v>
      </c>
      <c r="C29" s="5" t="s">
        <v>16</v>
      </c>
      <c r="D29" s="5">
        <v>28411</v>
      </c>
      <c r="E29" s="13" t="s">
        <v>11</v>
      </c>
      <c r="F29" s="5" t="s">
        <v>31</v>
      </c>
      <c r="G29" s="5" t="s">
        <v>27</v>
      </c>
      <c r="H29" s="35" t="s">
        <v>229</v>
      </c>
      <c r="I29" s="68">
        <v>8.9</v>
      </c>
      <c r="J29" s="5" t="s">
        <v>33</v>
      </c>
      <c r="K29" s="5" t="s">
        <v>17</v>
      </c>
      <c r="L29" s="21">
        <v>430000</v>
      </c>
      <c r="M29" s="14" t="s">
        <v>115</v>
      </c>
      <c r="N29" s="2"/>
      <c r="O29" s="10">
        <v>30100.000000000004</v>
      </c>
      <c r="P29" s="194"/>
      <c r="Q29" s="186"/>
      <c r="R29" s="195"/>
      <c r="S29" s="194"/>
      <c r="T29" s="186"/>
      <c r="U29" s="195"/>
    </row>
    <row r="30" spans="1:21" ht="15">
      <c r="A30">
        <v>26</v>
      </c>
      <c r="B30" s="4">
        <v>20</v>
      </c>
      <c r="C30" s="5" t="s">
        <v>37</v>
      </c>
      <c r="D30" s="5">
        <v>283</v>
      </c>
      <c r="E30" s="13" t="s">
        <v>14</v>
      </c>
      <c r="F30" s="5" t="s">
        <v>31</v>
      </c>
      <c r="G30" s="5" t="s">
        <v>46</v>
      </c>
      <c r="H30" s="35" t="s">
        <v>54</v>
      </c>
      <c r="I30" s="68">
        <v>2.93</v>
      </c>
      <c r="J30" s="5" t="s">
        <v>47</v>
      </c>
      <c r="K30" s="5" t="s">
        <v>17</v>
      </c>
      <c r="L30" s="21">
        <v>400000</v>
      </c>
      <c r="M30" s="11"/>
      <c r="N30" s="2"/>
      <c r="O30" s="10">
        <v>28000.000000000004</v>
      </c>
      <c r="P30" s="194"/>
      <c r="Q30" s="186"/>
      <c r="R30" s="195"/>
      <c r="S30" s="194"/>
      <c r="T30" s="186"/>
      <c r="U30" s="195"/>
    </row>
    <row r="31" spans="1:21" ht="15">
      <c r="A31" s="148">
        <v>27</v>
      </c>
      <c r="B31" s="4">
        <v>53</v>
      </c>
      <c r="C31" s="5" t="s">
        <v>16</v>
      </c>
      <c r="D31" s="5">
        <v>2885</v>
      </c>
      <c r="E31" s="13" t="s">
        <v>12</v>
      </c>
      <c r="F31" s="5" t="s">
        <v>58</v>
      </c>
      <c r="G31" s="5" t="s">
        <v>59</v>
      </c>
      <c r="H31" s="5"/>
      <c r="I31" s="5"/>
      <c r="J31" s="5" t="s">
        <v>218</v>
      </c>
      <c r="K31" s="5" t="s">
        <v>17</v>
      </c>
      <c r="L31" s="21">
        <v>800000</v>
      </c>
      <c r="M31" s="11"/>
      <c r="N31" s="2"/>
      <c r="O31" s="10">
        <v>56000.00000000001</v>
      </c>
      <c r="P31" s="194"/>
      <c r="Q31" s="186"/>
      <c r="R31" s="195"/>
      <c r="S31" s="194"/>
      <c r="T31" s="186"/>
      <c r="U31" s="195"/>
    </row>
    <row r="32" spans="1:21" ht="15">
      <c r="A32">
        <v>28</v>
      </c>
      <c r="B32" s="4">
        <v>19</v>
      </c>
      <c r="C32" s="5" t="s">
        <v>16</v>
      </c>
      <c r="D32" s="5">
        <v>2931</v>
      </c>
      <c r="E32" s="13" t="s">
        <v>11</v>
      </c>
      <c r="F32" s="5" t="s">
        <v>31</v>
      </c>
      <c r="G32" s="5" t="s">
        <v>30</v>
      </c>
      <c r="H32" s="35" t="s">
        <v>227</v>
      </c>
      <c r="I32" s="68">
        <v>2</v>
      </c>
      <c r="J32" s="5" t="s">
        <v>36</v>
      </c>
      <c r="K32" s="5" t="s">
        <v>17</v>
      </c>
      <c r="L32" s="21">
        <v>330000</v>
      </c>
      <c r="M32" s="11"/>
      <c r="N32" s="2"/>
      <c r="O32" s="10">
        <v>23100.000000000004</v>
      </c>
      <c r="P32" s="194"/>
      <c r="Q32" s="186"/>
      <c r="R32" s="195"/>
      <c r="S32" s="194"/>
      <c r="T32" s="186"/>
      <c r="U32" s="195"/>
    </row>
    <row r="33" spans="1:21" ht="15">
      <c r="A33">
        <v>29</v>
      </c>
      <c r="B33" s="4">
        <v>18</v>
      </c>
      <c r="C33" s="5" t="s">
        <v>16</v>
      </c>
      <c r="D33" s="5">
        <v>2931</v>
      </c>
      <c r="E33" s="13" t="s">
        <v>12</v>
      </c>
      <c r="F33" s="5" t="s">
        <v>31</v>
      </c>
      <c r="G33" s="50" t="s">
        <v>28</v>
      </c>
      <c r="H33" s="35" t="s">
        <v>228</v>
      </c>
      <c r="I33" s="68">
        <v>1.2</v>
      </c>
      <c r="J33" s="5" t="s">
        <v>35</v>
      </c>
      <c r="K33" s="5" t="s">
        <v>17</v>
      </c>
      <c r="L33" s="21">
        <v>350000</v>
      </c>
      <c r="M33" s="11"/>
      <c r="N33" s="2"/>
      <c r="O33" s="10">
        <v>24500.000000000004</v>
      </c>
      <c r="P33" s="194"/>
      <c r="Q33" s="186"/>
      <c r="R33" s="195"/>
      <c r="S33" s="194"/>
      <c r="T33" s="186"/>
      <c r="U33" s="195"/>
    </row>
    <row r="34" spans="1:21" ht="15.75" thickBot="1">
      <c r="A34">
        <v>30</v>
      </c>
      <c r="B34" s="4">
        <v>75</v>
      </c>
      <c r="C34" s="16" t="s">
        <v>16</v>
      </c>
      <c r="D34" s="69">
        <v>28312</v>
      </c>
      <c r="E34" s="17" t="s">
        <v>188</v>
      </c>
      <c r="F34" s="16" t="s">
        <v>31</v>
      </c>
      <c r="G34" s="16" t="s">
        <v>299</v>
      </c>
      <c r="H34" s="16" t="s">
        <v>300</v>
      </c>
      <c r="I34" s="17"/>
      <c r="J34" s="16" t="s">
        <v>302</v>
      </c>
      <c r="K34" s="16" t="s">
        <v>17</v>
      </c>
      <c r="L34" s="70">
        <v>200000</v>
      </c>
      <c r="M34" s="71" t="s">
        <v>301</v>
      </c>
      <c r="N34" s="72"/>
      <c r="O34" s="184">
        <v>14000.000000000002</v>
      </c>
      <c r="P34" s="196"/>
      <c r="Q34" s="187"/>
      <c r="R34" s="197"/>
      <c r="S34" s="196"/>
      <c r="T34" s="187"/>
      <c r="U34" s="197"/>
    </row>
    <row r="35" spans="1:21" s="72" customFormat="1" ht="15.75" thickBot="1">
      <c r="A35">
        <v>31</v>
      </c>
      <c r="B35" s="160" t="s">
        <v>331</v>
      </c>
      <c r="C35" s="161"/>
      <c r="D35" s="161"/>
      <c r="E35" s="161"/>
      <c r="F35" s="162"/>
      <c r="G35" s="66"/>
      <c r="H35" s="66"/>
      <c r="I35" s="67"/>
      <c r="J35" s="66"/>
      <c r="K35" s="5"/>
      <c r="L35" s="63">
        <v>3950000</v>
      </c>
      <c r="M35" s="14" t="s">
        <v>235</v>
      </c>
      <c r="N35" s="2"/>
      <c r="O35" s="129">
        <f>SUM(O36:O38)</f>
        <v>276500.00000000006</v>
      </c>
      <c r="P35" s="192">
        <f>IF((L35/1.21)&lt;3000000,L35/1.21,0)</f>
        <v>0</v>
      </c>
      <c r="Q35" s="185">
        <f>AND((L35/1.21)&gt;=3000000,(L35/1.21)&lt;10000000)*(L35/1.21)</f>
        <v>3264462.8099173554</v>
      </c>
      <c r="R35" s="193">
        <f>IF((L35/1.21)&gt;=10000000,L35/1.21,0)</f>
        <v>0</v>
      </c>
      <c r="S35" s="192">
        <f>IF((O35/1.21)&lt;500000,O35/1.21,0)</f>
        <v>228512.39669421493</v>
      </c>
      <c r="T35" s="185">
        <f>AND((O35/1.21)&gt;=500000,(O35/1.21)&lt;1000000)*(O35/1.21)</f>
        <v>0</v>
      </c>
      <c r="U35" s="193">
        <f>IF((O35/1.21)&gt;=1000000,O35/1.21,0)</f>
        <v>0</v>
      </c>
    </row>
    <row r="36" spans="1:21" ht="15.75" thickTop="1">
      <c r="A36">
        <v>32</v>
      </c>
      <c r="B36" s="116">
        <v>50</v>
      </c>
      <c r="C36" s="119" t="s">
        <v>37</v>
      </c>
      <c r="D36" s="119">
        <v>290</v>
      </c>
      <c r="E36" s="123" t="s">
        <v>11</v>
      </c>
      <c r="F36" s="126" t="s">
        <v>18</v>
      </c>
      <c r="G36" s="5" t="s">
        <v>196</v>
      </c>
      <c r="H36" s="5"/>
      <c r="I36" s="5" t="s">
        <v>270</v>
      </c>
      <c r="J36" s="5" t="s">
        <v>217</v>
      </c>
      <c r="K36" s="5" t="s">
        <v>17</v>
      </c>
      <c r="L36" s="21">
        <v>490000</v>
      </c>
      <c r="M36" s="14"/>
      <c r="N36" s="2"/>
      <c r="O36" s="10">
        <v>34300</v>
      </c>
      <c r="P36" s="194"/>
      <c r="Q36" s="186"/>
      <c r="R36" s="195"/>
      <c r="S36" s="194"/>
      <c r="T36" s="186"/>
      <c r="U36" s="195"/>
    </row>
    <row r="37" spans="1:21" ht="15">
      <c r="A37">
        <v>33</v>
      </c>
      <c r="B37" s="4">
        <v>51</v>
      </c>
      <c r="C37" s="5" t="s">
        <v>37</v>
      </c>
      <c r="D37" s="5">
        <v>290</v>
      </c>
      <c r="E37" s="13" t="s">
        <v>14</v>
      </c>
      <c r="F37" s="5" t="s">
        <v>18</v>
      </c>
      <c r="G37" s="5" t="s">
        <v>196</v>
      </c>
      <c r="H37" s="5" t="s">
        <v>197</v>
      </c>
      <c r="I37" s="5"/>
      <c r="J37" s="5" t="s">
        <v>198</v>
      </c>
      <c r="K37" s="5" t="s">
        <v>17</v>
      </c>
      <c r="L37" s="21">
        <v>2900000</v>
      </c>
      <c r="M37" s="14" t="s">
        <v>221</v>
      </c>
      <c r="N37" s="2"/>
      <c r="O37" s="10">
        <v>203000.00000000003</v>
      </c>
      <c r="P37" s="194"/>
      <c r="Q37" s="186"/>
      <c r="R37" s="195"/>
      <c r="S37" s="194"/>
      <c r="T37" s="186"/>
      <c r="U37" s="195"/>
    </row>
    <row r="38" spans="1:21" ht="15.75" thickBot="1">
      <c r="A38">
        <v>34</v>
      </c>
      <c r="B38" s="4">
        <v>49</v>
      </c>
      <c r="C38" s="5" t="s">
        <v>37</v>
      </c>
      <c r="D38" s="5">
        <v>291</v>
      </c>
      <c r="E38" s="13" t="s">
        <v>11</v>
      </c>
      <c r="F38" s="5" t="s">
        <v>18</v>
      </c>
      <c r="G38" s="5" t="s">
        <v>194</v>
      </c>
      <c r="H38" s="5" t="s">
        <v>192</v>
      </c>
      <c r="I38" s="5"/>
      <c r="J38" s="5" t="s">
        <v>193</v>
      </c>
      <c r="K38" s="5" t="s">
        <v>17</v>
      </c>
      <c r="L38" s="21">
        <v>560000</v>
      </c>
      <c r="M38" s="14" t="s">
        <v>238</v>
      </c>
      <c r="N38" s="2"/>
      <c r="O38" s="10">
        <v>39200.00000000001</v>
      </c>
      <c r="P38" s="194"/>
      <c r="Q38" s="186"/>
      <c r="R38" s="195"/>
      <c r="S38" s="194"/>
      <c r="T38" s="186"/>
      <c r="U38" s="195"/>
    </row>
    <row r="39" spans="1:21" ht="15.75" thickBot="1">
      <c r="A39">
        <v>35</v>
      </c>
      <c r="B39" s="160" t="s">
        <v>332</v>
      </c>
      <c r="C39" s="161"/>
      <c r="D39" s="161"/>
      <c r="E39" s="161"/>
      <c r="F39" s="162"/>
      <c r="G39" s="66"/>
      <c r="H39" s="66"/>
      <c r="I39" s="66"/>
      <c r="J39" s="66"/>
      <c r="K39" s="5"/>
      <c r="L39" s="63">
        <v>29860000</v>
      </c>
      <c r="M39" s="14" t="s">
        <v>199</v>
      </c>
      <c r="N39" s="2"/>
      <c r="O39" s="180">
        <f>SUM(O40:O48)</f>
        <v>2090200</v>
      </c>
      <c r="P39" s="192">
        <f>IF((L39/1.21)&lt;3000000,L39/1.21,0)</f>
        <v>0</v>
      </c>
      <c r="Q39" s="185">
        <f>AND((L39/1.21)&gt;=3000000,(L39/1.21)&lt;10000000)*(L39/1.21)</f>
        <v>0</v>
      </c>
      <c r="R39" s="193">
        <f>IF((L39/1.21)&gt;=10000000,L39/1.21,0)</f>
        <v>24677685.950413223</v>
      </c>
      <c r="S39" s="192">
        <f>IF((O39/1.21)&lt;500000,O39/1.21,0)</f>
        <v>0</v>
      </c>
      <c r="T39" s="185">
        <f>AND((O39/1.21)&gt;=500000,(O39/1.21)&lt;1000000)*(O39/1.21)</f>
        <v>0</v>
      </c>
      <c r="U39" s="193">
        <f>IF((O39/1.21)&gt;=1000000,O39/1.21,0)</f>
        <v>1727438.0165289256</v>
      </c>
    </row>
    <row r="40" spans="1:21" ht="15.75" thickTop="1">
      <c r="A40">
        <v>36</v>
      </c>
      <c r="B40" s="116">
        <v>58</v>
      </c>
      <c r="C40" s="119" t="s">
        <v>37</v>
      </c>
      <c r="D40" s="119">
        <v>592</v>
      </c>
      <c r="E40" s="123" t="s">
        <v>14</v>
      </c>
      <c r="F40" s="126" t="s">
        <v>18</v>
      </c>
      <c r="G40" s="5" t="s">
        <v>219</v>
      </c>
      <c r="H40" s="5" t="s">
        <v>274</v>
      </c>
      <c r="I40" s="5"/>
      <c r="J40" s="5" t="s">
        <v>220</v>
      </c>
      <c r="K40" s="5" t="s">
        <v>17</v>
      </c>
      <c r="L40" s="21">
        <v>1950000</v>
      </c>
      <c r="M40" s="14" t="s">
        <v>176</v>
      </c>
      <c r="N40" s="2"/>
      <c r="O40" s="10">
        <v>136500</v>
      </c>
      <c r="P40" s="194"/>
      <c r="Q40" s="186"/>
      <c r="R40" s="195"/>
      <c r="S40" s="194"/>
      <c r="T40" s="186"/>
      <c r="U40" s="195"/>
    </row>
    <row r="41" spans="1:21" ht="15">
      <c r="A41">
        <v>37</v>
      </c>
      <c r="B41" s="4">
        <v>61</v>
      </c>
      <c r="C41" s="5" t="s">
        <v>37</v>
      </c>
      <c r="D41" s="5">
        <v>592</v>
      </c>
      <c r="E41" s="13" t="s">
        <v>14</v>
      </c>
      <c r="F41" s="5" t="s">
        <v>18</v>
      </c>
      <c r="G41" s="5" t="s">
        <v>219</v>
      </c>
      <c r="H41" s="5" t="s">
        <v>243</v>
      </c>
      <c r="I41" s="5"/>
      <c r="J41" s="5" t="s">
        <v>220</v>
      </c>
      <c r="K41" s="5" t="s">
        <v>17</v>
      </c>
      <c r="L41" s="21">
        <v>1950000</v>
      </c>
      <c r="M41" s="14"/>
      <c r="N41" s="2"/>
      <c r="O41" s="10">
        <v>136500</v>
      </c>
      <c r="P41" s="194"/>
      <c r="Q41" s="186"/>
      <c r="R41" s="195"/>
      <c r="S41" s="194"/>
      <c r="T41" s="186"/>
      <c r="U41" s="195"/>
    </row>
    <row r="42" spans="1:21" ht="15">
      <c r="A42">
        <v>38</v>
      </c>
      <c r="B42" s="4">
        <v>68</v>
      </c>
      <c r="C42" s="5" t="s">
        <v>37</v>
      </c>
      <c r="D42" s="5">
        <v>592</v>
      </c>
      <c r="E42" s="13" t="s">
        <v>11</v>
      </c>
      <c r="F42" s="5" t="s">
        <v>18</v>
      </c>
      <c r="G42" s="5" t="s">
        <v>209</v>
      </c>
      <c r="H42" s="5" t="s">
        <v>257</v>
      </c>
      <c r="I42" s="5"/>
      <c r="J42" s="5" t="s">
        <v>258</v>
      </c>
      <c r="K42" s="5" t="s">
        <v>17</v>
      </c>
      <c r="L42" s="21">
        <v>650000</v>
      </c>
      <c r="M42" s="14" t="s">
        <v>92</v>
      </c>
      <c r="N42" s="2"/>
      <c r="O42" s="10">
        <v>45500.00000000001</v>
      </c>
      <c r="P42" s="194"/>
      <c r="Q42" s="186"/>
      <c r="R42" s="195"/>
      <c r="S42" s="194"/>
      <c r="T42" s="186"/>
      <c r="U42" s="195"/>
    </row>
    <row r="43" spans="1:21" ht="15">
      <c r="A43">
        <v>39</v>
      </c>
      <c r="B43" s="4">
        <v>11</v>
      </c>
      <c r="C43" s="5" t="s">
        <v>16</v>
      </c>
      <c r="D43" s="5">
        <v>27241</v>
      </c>
      <c r="E43" s="13" t="s">
        <v>11</v>
      </c>
      <c r="F43" s="5" t="s">
        <v>18</v>
      </c>
      <c r="G43" s="5" t="s">
        <v>24</v>
      </c>
      <c r="H43" s="5" t="s">
        <v>21</v>
      </c>
      <c r="I43" s="5" t="s">
        <v>22</v>
      </c>
      <c r="J43" s="5" t="s">
        <v>60</v>
      </c>
      <c r="K43" s="5" t="s">
        <v>17</v>
      </c>
      <c r="L43" s="21">
        <v>310000</v>
      </c>
      <c r="M43" s="14"/>
      <c r="N43" s="2"/>
      <c r="O43" s="10">
        <v>21700.000000000004</v>
      </c>
      <c r="P43" s="194"/>
      <c r="Q43" s="186"/>
      <c r="R43" s="195"/>
      <c r="S43" s="194"/>
      <c r="T43" s="186"/>
      <c r="U43" s="195"/>
    </row>
    <row r="44" spans="1:21" ht="15">
      <c r="A44">
        <v>40</v>
      </c>
      <c r="B44" s="78">
        <v>62</v>
      </c>
      <c r="C44" s="81" t="s">
        <v>16</v>
      </c>
      <c r="D44" s="81">
        <v>27243</v>
      </c>
      <c r="E44" s="82" t="s">
        <v>14</v>
      </c>
      <c r="F44" s="81" t="s">
        <v>18</v>
      </c>
      <c r="G44" s="81" t="s">
        <v>244</v>
      </c>
      <c r="H44" s="81" t="s">
        <v>245</v>
      </c>
      <c r="I44" s="81"/>
      <c r="J44" s="81" t="s">
        <v>246</v>
      </c>
      <c r="K44" s="81" t="s">
        <v>17</v>
      </c>
      <c r="L44" s="83">
        <v>15000000</v>
      </c>
      <c r="M44" s="85"/>
      <c r="N44" s="2"/>
      <c r="O44" s="177">
        <v>1050000</v>
      </c>
      <c r="P44" s="194"/>
      <c r="Q44" s="186"/>
      <c r="R44" s="195"/>
      <c r="S44" s="194"/>
      <c r="T44" s="186"/>
      <c r="U44" s="195"/>
    </row>
    <row r="45" spans="1:21" ht="15">
      <c r="A45">
        <v>41</v>
      </c>
      <c r="B45" s="78">
        <v>76</v>
      </c>
      <c r="C45" s="79" t="s">
        <v>16</v>
      </c>
      <c r="D45" s="79">
        <v>27241</v>
      </c>
      <c r="E45" s="80" t="s">
        <v>14</v>
      </c>
      <c r="F45" s="79" t="s">
        <v>18</v>
      </c>
      <c r="G45" s="79" t="s">
        <v>209</v>
      </c>
      <c r="H45" s="81" t="s">
        <v>303</v>
      </c>
      <c r="I45" s="82"/>
      <c r="J45" s="81" t="s">
        <v>304</v>
      </c>
      <c r="K45" s="81" t="s">
        <v>17</v>
      </c>
      <c r="L45" s="83">
        <f>60*50000</f>
        <v>3000000</v>
      </c>
      <c r="M45" s="59"/>
      <c r="N45" s="2"/>
      <c r="O45" s="177">
        <v>210000.00000000003</v>
      </c>
      <c r="P45" s="194"/>
      <c r="Q45" s="186"/>
      <c r="R45" s="195"/>
      <c r="S45" s="194"/>
      <c r="T45" s="186"/>
      <c r="U45" s="195"/>
    </row>
    <row r="46" spans="1:21" ht="15">
      <c r="A46">
        <v>42</v>
      </c>
      <c r="B46" s="78">
        <v>77</v>
      </c>
      <c r="C46" s="79" t="s">
        <v>16</v>
      </c>
      <c r="D46" s="79">
        <v>27241</v>
      </c>
      <c r="E46" s="80" t="s">
        <v>14</v>
      </c>
      <c r="F46" s="79" t="s">
        <v>18</v>
      </c>
      <c r="G46" s="79" t="s">
        <v>209</v>
      </c>
      <c r="H46" s="81" t="s">
        <v>305</v>
      </c>
      <c r="I46" s="82"/>
      <c r="J46" s="81" t="s">
        <v>306</v>
      </c>
      <c r="K46" s="81" t="s">
        <v>17</v>
      </c>
      <c r="L46" s="83">
        <f>20*4*50000</f>
        <v>4000000</v>
      </c>
      <c r="M46" s="59"/>
      <c r="N46" s="2"/>
      <c r="O46" s="177">
        <v>280000</v>
      </c>
      <c r="P46" s="194"/>
      <c r="Q46" s="186"/>
      <c r="R46" s="195"/>
      <c r="S46" s="194"/>
      <c r="T46" s="186"/>
      <c r="U46" s="195"/>
    </row>
    <row r="47" spans="1:21" ht="15">
      <c r="A47">
        <v>43</v>
      </c>
      <c r="B47" s="4">
        <v>78</v>
      </c>
      <c r="C47" s="73" t="s">
        <v>16</v>
      </c>
      <c r="D47" s="73">
        <v>27241</v>
      </c>
      <c r="E47" s="74" t="s">
        <v>14</v>
      </c>
      <c r="F47" s="73" t="s">
        <v>18</v>
      </c>
      <c r="G47" s="73" t="s">
        <v>209</v>
      </c>
      <c r="H47" s="16" t="s">
        <v>310</v>
      </c>
      <c r="I47" s="17"/>
      <c r="J47" s="16" t="s">
        <v>311</v>
      </c>
      <c r="K47" s="16" t="s">
        <v>17</v>
      </c>
      <c r="L47" s="70">
        <v>2500000</v>
      </c>
      <c r="M47" s="59"/>
      <c r="N47" s="2"/>
      <c r="O47" s="184">
        <v>175000.00000000003</v>
      </c>
      <c r="P47" s="194"/>
      <c r="Q47" s="186"/>
      <c r="R47" s="195"/>
      <c r="S47" s="194"/>
      <c r="T47" s="186"/>
      <c r="U47" s="195"/>
    </row>
    <row r="48" spans="1:21" ht="15.75" thickBot="1">
      <c r="A48">
        <v>44</v>
      </c>
      <c r="B48" s="4">
        <v>79</v>
      </c>
      <c r="C48" s="73" t="s">
        <v>16</v>
      </c>
      <c r="D48" s="73">
        <v>27240</v>
      </c>
      <c r="E48" s="74" t="s">
        <v>12</v>
      </c>
      <c r="F48" s="73" t="s">
        <v>18</v>
      </c>
      <c r="G48" s="73" t="s">
        <v>307</v>
      </c>
      <c r="H48" s="16" t="s">
        <v>308</v>
      </c>
      <c r="I48" s="17"/>
      <c r="J48" s="16" t="s">
        <v>309</v>
      </c>
      <c r="K48" s="16" t="s">
        <v>17</v>
      </c>
      <c r="L48" s="70">
        <v>500000</v>
      </c>
      <c r="M48" s="59"/>
      <c r="N48" s="2"/>
      <c r="O48" s="184">
        <v>35000</v>
      </c>
      <c r="P48" s="194"/>
      <c r="Q48" s="186"/>
      <c r="R48" s="195"/>
      <c r="S48" s="194"/>
      <c r="T48" s="186"/>
      <c r="U48" s="195"/>
    </row>
    <row r="49" spans="1:21" ht="15.75" thickBot="1">
      <c r="A49">
        <v>45</v>
      </c>
      <c r="B49" s="154" t="s">
        <v>333</v>
      </c>
      <c r="C49" s="155"/>
      <c r="D49" s="155"/>
      <c r="E49" s="155"/>
      <c r="F49" s="156"/>
      <c r="G49" s="66"/>
      <c r="H49" s="66"/>
      <c r="I49" s="66"/>
      <c r="J49" s="66"/>
      <c r="K49" s="5"/>
      <c r="L49" s="63">
        <v>8630000</v>
      </c>
      <c r="M49" s="14" t="s">
        <v>118</v>
      </c>
      <c r="N49" s="2"/>
      <c r="O49" s="181">
        <f>SUM(O50:O56)</f>
        <v>604100.0000000001</v>
      </c>
      <c r="P49" s="192">
        <f>IF((L49/1.21)&lt;3000000,L49/1.21,0)</f>
        <v>0</v>
      </c>
      <c r="Q49" s="185">
        <f>AND((L49/1.21)&gt;=3000000,(L49/1.21)&lt;10000000)*(L49/1.21)</f>
        <v>7132231.4049586775</v>
      </c>
      <c r="R49" s="193">
        <f>IF((L49/1.21)&gt;=10000000,L49/1.21,0)</f>
        <v>0</v>
      </c>
      <c r="S49" s="192">
        <f>IF((O49/1.21)&lt;500000,O49/1.21,0)</f>
        <v>499256.19834710757</v>
      </c>
      <c r="T49" s="185">
        <f>AND((O49/1.21)&gt;=500000,(O49/1.21)&lt;1000000)*(O49/1.21)</f>
        <v>0</v>
      </c>
      <c r="U49" s="193">
        <f>IF((O49/1.21)&gt;=1000000,O49/1.21,0)</f>
        <v>0</v>
      </c>
    </row>
    <row r="50" spans="1:21" ht="15.75" thickTop="1">
      <c r="A50">
        <v>46</v>
      </c>
      <c r="B50" s="4">
        <v>43</v>
      </c>
      <c r="C50" s="119" t="s">
        <v>16</v>
      </c>
      <c r="D50" s="121" t="s">
        <v>282</v>
      </c>
      <c r="E50" s="123" t="s">
        <v>12</v>
      </c>
      <c r="F50" s="126" t="s">
        <v>18</v>
      </c>
      <c r="G50" s="5" t="s">
        <v>171</v>
      </c>
      <c r="H50" s="5" t="s">
        <v>170</v>
      </c>
      <c r="I50" s="5"/>
      <c r="J50" s="5" t="s">
        <v>168</v>
      </c>
      <c r="K50" s="5" t="s">
        <v>17</v>
      </c>
      <c r="L50" s="10">
        <v>1800000</v>
      </c>
      <c r="M50" s="14" t="s">
        <v>87</v>
      </c>
      <c r="N50" s="2"/>
      <c r="O50" s="10">
        <v>126000.00000000001</v>
      </c>
      <c r="P50" s="194"/>
      <c r="Q50" s="186"/>
      <c r="R50" s="195"/>
      <c r="S50" s="194"/>
      <c r="T50" s="186"/>
      <c r="U50" s="195"/>
    </row>
    <row r="51" spans="1:21" ht="15">
      <c r="A51">
        <v>47</v>
      </c>
      <c r="B51" s="4">
        <v>22</v>
      </c>
      <c r="C51" s="5" t="s">
        <v>16</v>
      </c>
      <c r="D51" s="31" t="s">
        <v>282</v>
      </c>
      <c r="E51" s="13" t="s">
        <v>11</v>
      </c>
      <c r="F51" s="5" t="s">
        <v>18</v>
      </c>
      <c r="G51" s="5" t="s">
        <v>43</v>
      </c>
      <c r="H51" s="5" t="s">
        <v>104</v>
      </c>
      <c r="I51" s="5">
        <v>1</v>
      </c>
      <c r="J51" s="5" t="s">
        <v>44</v>
      </c>
      <c r="K51" s="5" t="s">
        <v>17</v>
      </c>
      <c r="L51" s="10">
        <v>290000</v>
      </c>
      <c r="M51" s="14"/>
      <c r="N51" s="2"/>
      <c r="O51" s="10">
        <v>20300.000000000004</v>
      </c>
      <c r="P51" s="194"/>
      <c r="Q51" s="186"/>
      <c r="R51" s="195"/>
      <c r="S51" s="194"/>
      <c r="T51" s="186"/>
      <c r="U51" s="195"/>
    </row>
    <row r="52" spans="1:21" ht="15">
      <c r="A52">
        <v>48</v>
      </c>
      <c r="B52" s="4">
        <v>24</v>
      </c>
      <c r="C52" s="5" t="s">
        <v>16</v>
      </c>
      <c r="D52" s="31" t="s">
        <v>282</v>
      </c>
      <c r="E52" s="13" t="s">
        <v>11</v>
      </c>
      <c r="F52" s="5" t="s">
        <v>18</v>
      </c>
      <c r="G52" s="5" t="s">
        <v>43</v>
      </c>
      <c r="H52" s="5" t="s">
        <v>109</v>
      </c>
      <c r="I52" s="5"/>
      <c r="J52" s="5" t="s">
        <v>60</v>
      </c>
      <c r="K52" s="5" t="s">
        <v>17</v>
      </c>
      <c r="L52" s="21">
        <v>890000</v>
      </c>
      <c r="M52" s="14" t="s">
        <v>169</v>
      </c>
      <c r="N52" s="2"/>
      <c r="O52" s="10">
        <v>62300.00000000001</v>
      </c>
      <c r="P52" s="194"/>
      <c r="Q52" s="186"/>
      <c r="R52" s="195"/>
      <c r="S52" s="194"/>
      <c r="T52" s="186"/>
      <c r="U52" s="195"/>
    </row>
    <row r="53" spans="1:21" ht="15">
      <c r="A53">
        <v>49</v>
      </c>
      <c r="B53" s="4">
        <v>23</v>
      </c>
      <c r="C53" s="5" t="s">
        <v>16</v>
      </c>
      <c r="D53" s="31" t="s">
        <v>282</v>
      </c>
      <c r="E53" s="13" t="s">
        <v>11</v>
      </c>
      <c r="F53" s="5" t="s">
        <v>18</v>
      </c>
      <c r="G53" s="5" t="s">
        <v>43</v>
      </c>
      <c r="H53" s="5" t="s">
        <v>108</v>
      </c>
      <c r="I53" s="5"/>
      <c r="J53" s="5" t="s">
        <v>105</v>
      </c>
      <c r="K53" s="5" t="s">
        <v>17</v>
      </c>
      <c r="L53" s="21">
        <v>1400000</v>
      </c>
      <c r="M53" s="14" t="s">
        <v>204</v>
      </c>
      <c r="N53" s="2"/>
      <c r="O53" s="10">
        <v>98000.00000000001</v>
      </c>
      <c r="P53" s="194"/>
      <c r="Q53" s="186"/>
      <c r="R53" s="195"/>
      <c r="S53" s="194"/>
      <c r="T53" s="186"/>
      <c r="U53" s="195"/>
    </row>
    <row r="54" spans="1:21" ht="15">
      <c r="A54">
        <v>50</v>
      </c>
      <c r="B54" s="4">
        <v>44</v>
      </c>
      <c r="C54" s="5" t="s">
        <v>16</v>
      </c>
      <c r="D54" s="31" t="s">
        <v>285</v>
      </c>
      <c r="E54" s="13" t="s">
        <v>188</v>
      </c>
      <c r="F54" s="5" t="s">
        <v>18</v>
      </c>
      <c r="G54" s="5" t="s">
        <v>174</v>
      </c>
      <c r="H54" s="5" t="s">
        <v>173</v>
      </c>
      <c r="I54" s="5"/>
      <c r="J54" s="5" t="s">
        <v>175</v>
      </c>
      <c r="K54" s="5" t="s">
        <v>17</v>
      </c>
      <c r="L54" s="21">
        <v>2900000</v>
      </c>
      <c r="M54" s="14" t="s">
        <v>106</v>
      </c>
      <c r="N54" s="2"/>
      <c r="O54" s="10">
        <v>203000.00000000003</v>
      </c>
      <c r="P54" s="194"/>
      <c r="Q54" s="186"/>
      <c r="R54" s="195"/>
      <c r="S54" s="194"/>
      <c r="T54" s="186"/>
      <c r="U54" s="195"/>
    </row>
    <row r="55" spans="1:21" ht="15">
      <c r="A55">
        <v>51</v>
      </c>
      <c r="B55" s="4">
        <v>42</v>
      </c>
      <c r="C55" s="5" t="s">
        <v>16</v>
      </c>
      <c r="D55" s="31" t="s">
        <v>285</v>
      </c>
      <c r="E55" s="13" t="s">
        <v>12</v>
      </c>
      <c r="F55" s="5" t="s">
        <v>18</v>
      </c>
      <c r="G55" s="5" t="s">
        <v>167</v>
      </c>
      <c r="H55" s="5" t="s">
        <v>172</v>
      </c>
      <c r="I55" s="5"/>
      <c r="J55" s="5" t="s">
        <v>168</v>
      </c>
      <c r="K55" s="5" t="s">
        <v>17</v>
      </c>
      <c r="L55" s="21">
        <v>850000</v>
      </c>
      <c r="M55" s="11"/>
      <c r="N55" s="2"/>
      <c r="O55" s="10">
        <v>59500.00000000001</v>
      </c>
      <c r="P55" s="194"/>
      <c r="Q55" s="186"/>
      <c r="R55" s="195"/>
      <c r="S55" s="194"/>
      <c r="T55" s="186"/>
      <c r="U55" s="195"/>
    </row>
    <row r="56" spans="1:21" ht="15.75" thickBot="1">
      <c r="A56">
        <v>52</v>
      </c>
      <c r="B56" s="4">
        <v>80</v>
      </c>
      <c r="C56" s="73" t="s">
        <v>16</v>
      </c>
      <c r="D56" s="76" t="s">
        <v>312</v>
      </c>
      <c r="E56" s="74" t="s">
        <v>12</v>
      </c>
      <c r="F56" s="73" t="s">
        <v>18</v>
      </c>
      <c r="G56" s="73" t="s">
        <v>313</v>
      </c>
      <c r="H56" s="16" t="s">
        <v>314</v>
      </c>
      <c r="I56" s="17"/>
      <c r="J56" s="16" t="s">
        <v>315</v>
      </c>
      <c r="K56" s="16" t="s">
        <v>17</v>
      </c>
      <c r="L56" s="70">
        <v>500000</v>
      </c>
      <c r="M56" s="59"/>
      <c r="N56" s="2"/>
      <c r="O56" s="184">
        <v>35000</v>
      </c>
      <c r="P56" s="194"/>
      <c r="Q56" s="186"/>
      <c r="R56" s="195"/>
      <c r="S56" s="194"/>
      <c r="T56" s="186"/>
      <c r="U56" s="195"/>
    </row>
    <row r="57" spans="1:21" ht="15.75" thickBot="1">
      <c r="A57">
        <v>53</v>
      </c>
      <c r="B57" s="154" t="s">
        <v>334</v>
      </c>
      <c r="C57" s="155"/>
      <c r="D57" s="155"/>
      <c r="E57" s="155"/>
      <c r="F57" s="156"/>
      <c r="G57" s="66"/>
      <c r="H57" s="66"/>
      <c r="I57" s="66"/>
      <c r="J57" s="66"/>
      <c r="K57" s="66"/>
      <c r="L57" s="63">
        <v>6750000</v>
      </c>
      <c r="M57" s="14"/>
      <c r="N57" s="2"/>
      <c r="O57" s="129">
        <f>SUM(O58:O62)</f>
        <v>472500</v>
      </c>
      <c r="P57" s="192">
        <f>IF((L57/1.21)&lt;3000000,L57/1.21,0)</f>
        <v>0</v>
      </c>
      <c r="Q57" s="185">
        <f>AND((L57/1.21)&gt;=3000000,(L57/1.21)&lt;10000000)*(L57/1.21)</f>
        <v>5578512.396694215</v>
      </c>
      <c r="R57" s="193">
        <f>IF((L57/1.21)&gt;=10000000,L57/1.21,0)</f>
        <v>0</v>
      </c>
      <c r="S57" s="192">
        <f>IF((O57/1.21)&lt;500000,O57/1.21,0)</f>
        <v>390495.86776859505</v>
      </c>
      <c r="T57" s="185">
        <f>AND((O57/1.21)&gt;=500000,(O57/1.21)&lt;1000000)*(O57/1.21)</f>
        <v>0</v>
      </c>
      <c r="U57" s="193">
        <f>IF((O57/1.21)&gt;=1000000,O57/1.21,0)</f>
        <v>0</v>
      </c>
    </row>
    <row r="58" spans="1:21" ht="15.75" thickTop="1">
      <c r="A58">
        <v>54</v>
      </c>
      <c r="B58" s="4">
        <v>32</v>
      </c>
      <c r="C58" s="119" t="s">
        <v>16</v>
      </c>
      <c r="D58" s="119">
        <v>29020</v>
      </c>
      <c r="E58" s="123" t="s">
        <v>12</v>
      </c>
      <c r="F58" s="126" t="s">
        <v>18</v>
      </c>
      <c r="G58" s="5" t="s">
        <v>51</v>
      </c>
      <c r="H58" s="5" t="s">
        <v>156</v>
      </c>
      <c r="I58" s="5"/>
      <c r="J58" s="5" t="s">
        <v>155</v>
      </c>
      <c r="K58" s="5" t="s">
        <v>17</v>
      </c>
      <c r="L58" s="21">
        <v>850000</v>
      </c>
      <c r="M58" s="14" t="s">
        <v>107</v>
      </c>
      <c r="N58" s="2"/>
      <c r="O58" s="10">
        <v>59500.00000000001</v>
      </c>
      <c r="P58" s="194"/>
      <c r="Q58" s="186"/>
      <c r="R58" s="195"/>
      <c r="S58" s="194"/>
      <c r="T58" s="186"/>
      <c r="U58" s="195"/>
    </row>
    <row r="59" spans="1:21" ht="15">
      <c r="A59">
        <v>55</v>
      </c>
      <c r="B59" s="4">
        <v>31</v>
      </c>
      <c r="C59" s="5" t="s">
        <v>16</v>
      </c>
      <c r="D59" s="5">
        <v>29020</v>
      </c>
      <c r="E59" s="13" t="s">
        <v>188</v>
      </c>
      <c r="F59" s="5" t="s">
        <v>18</v>
      </c>
      <c r="G59" s="5" t="s">
        <v>51</v>
      </c>
      <c r="H59" s="5" t="s">
        <v>157</v>
      </c>
      <c r="I59" s="5"/>
      <c r="J59" s="5" t="s">
        <v>158</v>
      </c>
      <c r="K59" s="5" t="s">
        <v>17</v>
      </c>
      <c r="L59" s="27">
        <v>950000</v>
      </c>
      <c r="M59" s="14" t="s">
        <v>183</v>
      </c>
      <c r="N59" s="2"/>
      <c r="O59" s="176">
        <v>66500</v>
      </c>
      <c r="P59" s="194"/>
      <c r="Q59" s="186"/>
      <c r="R59" s="195"/>
      <c r="S59" s="194"/>
      <c r="T59" s="186"/>
      <c r="U59" s="195"/>
    </row>
    <row r="60" spans="1:21" ht="15">
      <c r="A60">
        <v>56</v>
      </c>
      <c r="B60" s="4">
        <v>30</v>
      </c>
      <c r="C60" s="5" t="s">
        <v>16</v>
      </c>
      <c r="D60" s="5">
        <v>29020</v>
      </c>
      <c r="E60" s="13" t="s">
        <v>11</v>
      </c>
      <c r="F60" s="5" t="s">
        <v>18</v>
      </c>
      <c r="G60" s="5" t="s">
        <v>51</v>
      </c>
      <c r="H60" s="5" t="s">
        <v>122</v>
      </c>
      <c r="I60" s="5"/>
      <c r="J60" s="5" t="s">
        <v>123</v>
      </c>
      <c r="K60" s="5" t="s">
        <v>17</v>
      </c>
      <c r="L60" s="27">
        <v>1000000</v>
      </c>
      <c r="M60" s="14" t="s">
        <v>112</v>
      </c>
      <c r="N60" s="2"/>
      <c r="O60" s="176">
        <v>70000</v>
      </c>
      <c r="P60" s="194"/>
      <c r="Q60" s="186"/>
      <c r="R60" s="195"/>
      <c r="S60" s="194"/>
      <c r="T60" s="186"/>
      <c r="U60" s="195"/>
    </row>
    <row r="61" spans="1:21" ht="15">
      <c r="A61">
        <v>57</v>
      </c>
      <c r="B61" s="4">
        <v>39</v>
      </c>
      <c r="C61" s="5" t="s">
        <v>16</v>
      </c>
      <c r="D61" s="5">
        <v>29021</v>
      </c>
      <c r="E61" s="13" t="s">
        <v>11</v>
      </c>
      <c r="F61" s="5" t="s">
        <v>18</v>
      </c>
      <c r="G61" s="5" t="s">
        <v>160</v>
      </c>
      <c r="H61" s="5"/>
      <c r="I61" s="5" t="s">
        <v>271</v>
      </c>
      <c r="J61" s="5" t="s">
        <v>161</v>
      </c>
      <c r="K61" s="5" t="s">
        <v>17</v>
      </c>
      <c r="L61" s="27">
        <v>1600000</v>
      </c>
      <c r="M61" s="11"/>
      <c r="N61" s="2"/>
      <c r="O61" s="176">
        <v>112000.00000000001</v>
      </c>
      <c r="P61" s="194"/>
      <c r="Q61" s="186"/>
      <c r="R61" s="195"/>
      <c r="S61" s="194"/>
      <c r="T61" s="186"/>
      <c r="U61" s="195"/>
    </row>
    <row r="62" spans="1:21" ht="15.75" thickBot="1">
      <c r="A62">
        <v>58</v>
      </c>
      <c r="B62" s="4">
        <v>40</v>
      </c>
      <c r="C62" s="5" t="s">
        <v>16</v>
      </c>
      <c r="D62" s="5">
        <v>29021</v>
      </c>
      <c r="E62" s="13" t="s">
        <v>14</v>
      </c>
      <c r="F62" s="5" t="s">
        <v>18</v>
      </c>
      <c r="G62" s="5" t="s">
        <v>160</v>
      </c>
      <c r="H62" s="5" t="s">
        <v>163</v>
      </c>
      <c r="I62" s="5"/>
      <c r="J62" s="5" t="s">
        <v>162</v>
      </c>
      <c r="K62" s="5" t="s">
        <v>17</v>
      </c>
      <c r="L62" s="27">
        <v>2350000</v>
      </c>
      <c r="M62" s="11"/>
      <c r="N62" s="2"/>
      <c r="O62" s="176">
        <v>164500.00000000003</v>
      </c>
      <c r="P62" s="194"/>
      <c r="Q62" s="186"/>
      <c r="R62" s="195"/>
      <c r="S62" s="194"/>
      <c r="T62" s="186"/>
      <c r="U62" s="195"/>
    </row>
    <row r="63" spans="1:21" ht="15.75" thickBot="1">
      <c r="A63">
        <v>59</v>
      </c>
      <c r="B63" s="154" t="s">
        <v>335</v>
      </c>
      <c r="C63" s="155"/>
      <c r="D63" s="155"/>
      <c r="E63" s="155"/>
      <c r="F63" s="156"/>
      <c r="G63" s="66"/>
      <c r="H63" s="66"/>
      <c r="I63" s="66"/>
      <c r="J63" s="66"/>
      <c r="K63" s="66"/>
      <c r="L63" s="75">
        <v>15850000</v>
      </c>
      <c r="M63" s="14"/>
      <c r="N63" s="2"/>
      <c r="O63" s="180">
        <f>SUM(O64:O72)</f>
        <v>1109500.0000000002</v>
      </c>
      <c r="P63" s="192">
        <f>IF((L63/1.21)&lt;3000000,L63/1.21,0)</f>
        <v>0</v>
      </c>
      <c r="Q63" s="185">
        <f>AND((L63/1.21)&gt;=3000000,(L63/1.21)&lt;10000000)*(L63/1.21)</f>
        <v>0</v>
      </c>
      <c r="R63" s="193">
        <f>IF((L63/1.21)&gt;=10000000,L63/1.21,0)</f>
        <v>13099173.553719008</v>
      </c>
      <c r="S63" s="192">
        <f>IF((O63/1.21)&lt;500000,O63/1.21,0)</f>
        <v>0</v>
      </c>
      <c r="T63" s="185">
        <f>AND((O63/1.21)&gt;=500000,(O63/1.21)&lt;1000000)*(O63/1.21)</f>
        <v>916942.1487603307</v>
      </c>
      <c r="U63" s="193">
        <f>IF((O63/1.21)&gt;=1000000,O63/1.21,0)</f>
        <v>0</v>
      </c>
    </row>
    <row r="64" spans="1:21" ht="15.75" thickTop="1">
      <c r="A64">
        <v>60</v>
      </c>
      <c r="B64" s="4">
        <v>66</v>
      </c>
      <c r="C64" s="119" t="s">
        <v>16</v>
      </c>
      <c r="D64" s="119">
        <v>2784</v>
      </c>
      <c r="E64" s="123" t="s">
        <v>12</v>
      </c>
      <c r="F64" s="126" t="s">
        <v>18</v>
      </c>
      <c r="G64" s="5" t="s">
        <v>251</v>
      </c>
      <c r="H64" s="5" t="s">
        <v>254</v>
      </c>
      <c r="I64" s="5"/>
      <c r="J64" s="5" t="s">
        <v>168</v>
      </c>
      <c r="K64" s="5" t="s">
        <v>17</v>
      </c>
      <c r="L64" s="21">
        <v>450000</v>
      </c>
      <c r="M64" s="14" t="s">
        <v>200</v>
      </c>
      <c r="N64" s="2"/>
      <c r="O64" s="10">
        <v>31500.000000000004</v>
      </c>
      <c r="P64" s="194"/>
      <c r="Q64" s="186"/>
      <c r="R64" s="195"/>
      <c r="S64" s="194"/>
      <c r="T64" s="186"/>
      <c r="U64" s="195"/>
    </row>
    <row r="65" spans="1:21" ht="15">
      <c r="A65">
        <v>61</v>
      </c>
      <c r="B65" s="4">
        <v>67</v>
      </c>
      <c r="C65" s="5" t="s">
        <v>16</v>
      </c>
      <c r="D65" s="5">
        <v>2784</v>
      </c>
      <c r="E65" s="13" t="s">
        <v>12</v>
      </c>
      <c r="F65" s="5" t="s">
        <v>18</v>
      </c>
      <c r="G65" s="5" t="s">
        <v>251</v>
      </c>
      <c r="H65" s="5" t="s">
        <v>255</v>
      </c>
      <c r="I65" s="5"/>
      <c r="J65" s="5" t="s">
        <v>256</v>
      </c>
      <c r="K65" s="5" t="s">
        <v>17</v>
      </c>
      <c r="L65" s="21">
        <v>450000</v>
      </c>
      <c r="M65" s="14" t="s">
        <v>177</v>
      </c>
      <c r="N65" s="2"/>
      <c r="O65" s="10">
        <v>31500.000000000004</v>
      </c>
      <c r="P65" s="194"/>
      <c r="Q65" s="186"/>
      <c r="R65" s="195"/>
      <c r="S65" s="194"/>
      <c r="T65" s="186"/>
      <c r="U65" s="195"/>
    </row>
    <row r="66" spans="1:21" ht="15">
      <c r="A66">
        <v>62</v>
      </c>
      <c r="B66" s="4">
        <v>65</v>
      </c>
      <c r="C66" s="5" t="s">
        <v>16</v>
      </c>
      <c r="D66" s="5">
        <v>2784</v>
      </c>
      <c r="E66" s="13" t="s">
        <v>11</v>
      </c>
      <c r="F66" s="5" t="s">
        <v>18</v>
      </c>
      <c r="G66" s="5" t="s">
        <v>251</v>
      </c>
      <c r="H66" s="5" t="s">
        <v>252</v>
      </c>
      <c r="I66" s="5"/>
      <c r="J66" s="5" t="s">
        <v>253</v>
      </c>
      <c r="K66" s="5" t="s">
        <v>17</v>
      </c>
      <c r="L66" s="21">
        <v>450000</v>
      </c>
      <c r="M66" s="14" t="s">
        <v>187</v>
      </c>
      <c r="N66" s="2"/>
      <c r="O66" s="10">
        <v>31500.000000000004</v>
      </c>
      <c r="P66" s="194"/>
      <c r="Q66" s="186"/>
      <c r="R66" s="195"/>
      <c r="S66" s="194"/>
      <c r="T66" s="186"/>
      <c r="U66" s="195"/>
    </row>
    <row r="67" spans="1:21" ht="15">
      <c r="A67">
        <v>63</v>
      </c>
      <c r="B67" s="4">
        <v>25</v>
      </c>
      <c r="C67" s="5" t="s">
        <v>16</v>
      </c>
      <c r="D67" s="15">
        <v>27247</v>
      </c>
      <c r="E67" s="13" t="s">
        <v>11</v>
      </c>
      <c r="F67" s="5" t="s">
        <v>18</v>
      </c>
      <c r="G67" s="5" t="s">
        <v>110</v>
      </c>
      <c r="H67" s="5" t="s">
        <v>111</v>
      </c>
      <c r="I67" s="5">
        <v>4.5</v>
      </c>
      <c r="J67" s="5" t="s">
        <v>60</v>
      </c>
      <c r="K67" s="5" t="s">
        <v>17</v>
      </c>
      <c r="L67" s="21">
        <v>890000</v>
      </c>
      <c r="M67" s="14" t="s">
        <v>195</v>
      </c>
      <c r="N67" s="2"/>
      <c r="O67" s="10">
        <v>62300.00000000001</v>
      </c>
      <c r="P67" s="194"/>
      <c r="Q67" s="186"/>
      <c r="R67" s="195"/>
      <c r="S67" s="194"/>
      <c r="T67" s="186"/>
      <c r="U67" s="195"/>
    </row>
    <row r="68" spans="1:21" ht="15">
      <c r="A68">
        <v>64</v>
      </c>
      <c r="B68" s="4">
        <v>69</v>
      </c>
      <c r="C68" s="5" t="s">
        <v>16</v>
      </c>
      <c r="D68" s="5">
        <v>27247</v>
      </c>
      <c r="E68" s="13" t="s">
        <v>14</v>
      </c>
      <c r="F68" s="5" t="s">
        <v>18</v>
      </c>
      <c r="G68" s="5" t="s">
        <v>259</v>
      </c>
      <c r="H68" s="5" t="s">
        <v>260</v>
      </c>
      <c r="I68" s="5"/>
      <c r="J68" s="5" t="s">
        <v>261</v>
      </c>
      <c r="K68" s="5" t="s">
        <v>17</v>
      </c>
      <c r="L68" s="21">
        <v>1200000</v>
      </c>
      <c r="M68" s="14" t="s">
        <v>83</v>
      </c>
      <c r="N68" s="2"/>
      <c r="O68" s="10">
        <v>84000.00000000001</v>
      </c>
      <c r="P68" s="194"/>
      <c r="Q68" s="186"/>
      <c r="R68" s="195"/>
      <c r="S68" s="194"/>
      <c r="T68" s="186"/>
      <c r="U68" s="195"/>
    </row>
    <row r="69" spans="1:21" ht="15">
      <c r="A69">
        <v>65</v>
      </c>
      <c r="B69" s="4">
        <v>26</v>
      </c>
      <c r="C69" s="5" t="s">
        <v>16</v>
      </c>
      <c r="D69" s="31" t="s">
        <v>283</v>
      </c>
      <c r="E69" s="13" t="s">
        <v>11</v>
      </c>
      <c r="F69" s="5" t="s">
        <v>18</v>
      </c>
      <c r="G69" s="5" t="s">
        <v>113</v>
      </c>
      <c r="H69" s="5" t="s">
        <v>121</v>
      </c>
      <c r="I69" s="5">
        <v>1.8</v>
      </c>
      <c r="J69" s="5" t="s">
        <v>114</v>
      </c>
      <c r="K69" s="5" t="s">
        <v>17</v>
      </c>
      <c r="L69" s="21">
        <v>1100000</v>
      </c>
      <c r="M69" s="14" t="s">
        <v>268</v>
      </c>
      <c r="N69" s="2"/>
      <c r="O69" s="10">
        <v>77000.00000000001</v>
      </c>
      <c r="P69" s="194"/>
      <c r="Q69" s="186"/>
      <c r="R69" s="195"/>
      <c r="S69" s="194"/>
      <c r="T69" s="186"/>
      <c r="U69" s="195"/>
    </row>
    <row r="70" spans="1:21" ht="15">
      <c r="A70">
        <v>66</v>
      </c>
      <c r="B70" s="4">
        <v>33</v>
      </c>
      <c r="C70" s="5" t="s">
        <v>16</v>
      </c>
      <c r="D70" s="5">
        <v>27253</v>
      </c>
      <c r="E70" s="13" t="s">
        <v>11</v>
      </c>
      <c r="F70" s="5" t="s">
        <v>18</v>
      </c>
      <c r="G70" s="5" t="s">
        <v>50</v>
      </c>
      <c r="H70" s="5"/>
      <c r="I70" s="5" t="s">
        <v>141</v>
      </c>
      <c r="J70" s="5" t="s">
        <v>148</v>
      </c>
      <c r="K70" s="5" t="s">
        <v>17</v>
      </c>
      <c r="L70" s="21">
        <v>660000</v>
      </c>
      <c r="M70" s="14" t="s">
        <v>166</v>
      </c>
      <c r="N70" s="2"/>
      <c r="O70" s="10">
        <v>46200.00000000001</v>
      </c>
      <c r="P70" s="194"/>
      <c r="Q70" s="186"/>
      <c r="R70" s="195"/>
      <c r="S70" s="194"/>
      <c r="T70" s="186"/>
      <c r="U70" s="195"/>
    </row>
    <row r="71" spans="1:21" ht="15">
      <c r="A71">
        <v>67</v>
      </c>
      <c r="B71" s="78">
        <v>60</v>
      </c>
      <c r="C71" s="81" t="s">
        <v>16</v>
      </c>
      <c r="D71" s="81">
        <v>27247</v>
      </c>
      <c r="E71" s="82" t="s">
        <v>11</v>
      </c>
      <c r="F71" s="81" t="s">
        <v>18</v>
      </c>
      <c r="G71" s="81" t="s">
        <v>230</v>
      </c>
      <c r="H71" s="81"/>
      <c r="I71" s="81" t="s">
        <v>275</v>
      </c>
      <c r="J71" s="81" t="s">
        <v>231</v>
      </c>
      <c r="K71" s="81" t="s">
        <v>17</v>
      </c>
      <c r="L71" s="83">
        <v>7000000</v>
      </c>
      <c r="M71" s="85"/>
      <c r="N71" s="2"/>
      <c r="O71" s="177">
        <v>490000.00000000006</v>
      </c>
      <c r="P71" s="194"/>
      <c r="Q71" s="186"/>
      <c r="R71" s="195"/>
      <c r="S71" s="194"/>
      <c r="T71" s="186"/>
      <c r="U71" s="195"/>
    </row>
    <row r="72" spans="1:21" ht="15.75" thickBot="1">
      <c r="A72">
        <v>68</v>
      </c>
      <c r="B72" s="78">
        <v>59</v>
      </c>
      <c r="C72" s="81" t="s">
        <v>16</v>
      </c>
      <c r="D72" s="81">
        <v>27251</v>
      </c>
      <c r="E72" s="82" t="s">
        <v>14</v>
      </c>
      <c r="F72" s="81" t="s">
        <v>18</v>
      </c>
      <c r="G72" s="81" t="s">
        <v>132</v>
      </c>
      <c r="H72" s="81"/>
      <c r="I72" s="81">
        <v>0.5</v>
      </c>
      <c r="J72" s="81" t="s">
        <v>286</v>
      </c>
      <c r="K72" s="81" t="s">
        <v>17</v>
      </c>
      <c r="L72" s="84">
        <v>3650000</v>
      </c>
      <c r="M72" s="85"/>
      <c r="N72" s="2"/>
      <c r="O72" s="183">
        <v>255500.00000000003</v>
      </c>
      <c r="P72" s="194"/>
      <c r="Q72" s="186"/>
      <c r="R72" s="195"/>
      <c r="S72" s="194"/>
      <c r="T72" s="186"/>
      <c r="U72" s="195"/>
    </row>
    <row r="73" spans="1:21" ht="15.75" thickBot="1">
      <c r="A73">
        <v>69</v>
      </c>
      <c r="B73" s="154" t="s">
        <v>336</v>
      </c>
      <c r="C73" s="155"/>
      <c r="D73" s="155"/>
      <c r="E73" s="155"/>
      <c r="F73" s="156"/>
      <c r="G73" s="66"/>
      <c r="H73" s="66"/>
      <c r="I73" s="66"/>
      <c r="J73" s="66"/>
      <c r="K73" s="66"/>
      <c r="L73" s="137">
        <v>9150000</v>
      </c>
      <c r="M73" s="14"/>
      <c r="N73" s="2"/>
      <c r="O73" s="181">
        <f>SUM(O74:O77)</f>
        <v>640500</v>
      </c>
      <c r="P73" s="192">
        <f>IF((L73/1.21)&lt;3000000,L73/1.21,0)</f>
        <v>0</v>
      </c>
      <c r="Q73" s="185">
        <f>AND((L73/1.21)&gt;=3000000,(L73/1.21)&lt;10000000)*(L73/1.21)</f>
        <v>7561983.47107438</v>
      </c>
      <c r="R73" s="193">
        <f>IF((L73/1.21)&gt;=10000000,L73/1.21,0)</f>
        <v>0</v>
      </c>
      <c r="S73" s="192">
        <f>IF((O73/1.21)&lt;500000,O73/1.21,0)</f>
        <v>0</v>
      </c>
      <c r="T73" s="185">
        <f>AND((O73/1.21)&gt;=500000,(O73/1.21)&lt;1000000)*(O73/1.21)</f>
        <v>529338.8429752067</v>
      </c>
      <c r="U73" s="193">
        <f>IF((O73/1.21)&gt;=1000000,O73/1.21,0)</f>
        <v>0</v>
      </c>
    </row>
    <row r="74" spans="1:21" ht="15.75" thickTop="1">
      <c r="A74">
        <v>70</v>
      </c>
      <c r="B74" s="4">
        <v>29</v>
      </c>
      <c r="C74" s="119" t="s">
        <v>37</v>
      </c>
      <c r="D74" s="119">
        <v>2711</v>
      </c>
      <c r="E74" s="123" t="s">
        <v>11</v>
      </c>
      <c r="F74" s="126" t="s">
        <v>18</v>
      </c>
      <c r="G74" s="5" t="s">
        <v>49</v>
      </c>
      <c r="H74" s="5" t="s">
        <v>100</v>
      </c>
      <c r="I74" s="5"/>
      <c r="J74" s="5" t="s">
        <v>60</v>
      </c>
      <c r="K74" s="5" t="s">
        <v>17</v>
      </c>
      <c r="L74" s="21">
        <v>950000</v>
      </c>
      <c r="M74" s="11"/>
      <c r="N74" s="2"/>
      <c r="O74" s="10">
        <v>66500</v>
      </c>
      <c r="P74" s="194"/>
      <c r="Q74" s="186"/>
      <c r="R74" s="195"/>
      <c r="S74" s="194"/>
      <c r="T74" s="186"/>
      <c r="U74" s="195"/>
    </row>
    <row r="75" spans="1:21" ht="15">
      <c r="A75">
        <v>71</v>
      </c>
      <c r="B75" s="4">
        <v>70</v>
      </c>
      <c r="C75" s="5" t="s">
        <v>16</v>
      </c>
      <c r="D75" s="5">
        <v>2711</v>
      </c>
      <c r="E75" s="13" t="s">
        <v>14</v>
      </c>
      <c r="F75" s="5" t="s">
        <v>18</v>
      </c>
      <c r="G75" s="5" t="s">
        <v>262</v>
      </c>
      <c r="H75" s="5" t="s">
        <v>263</v>
      </c>
      <c r="I75" s="5"/>
      <c r="J75" s="5" t="s">
        <v>261</v>
      </c>
      <c r="K75" s="5" t="s">
        <v>17</v>
      </c>
      <c r="L75" s="21">
        <v>1200000</v>
      </c>
      <c r="M75" s="11"/>
      <c r="N75" s="2"/>
      <c r="O75" s="10">
        <v>84000.00000000001</v>
      </c>
      <c r="P75" s="194"/>
      <c r="Q75" s="186"/>
      <c r="R75" s="195"/>
      <c r="S75" s="194"/>
      <c r="T75" s="186"/>
      <c r="U75" s="195"/>
    </row>
    <row r="76" spans="1:21" ht="15">
      <c r="A76">
        <v>72</v>
      </c>
      <c r="B76" s="78">
        <v>71</v>
      </c>
      <c r="C76" s="81" t="s">
        <v>16</v>
      </c>
      <c r="D76" s="81">
        <v>2711</v>
      </c>
      <c r="E76" s="82" t="s">
        <v>14</v>
      </c>
      <c r="F76" s="81" t="s">
        <v>18</v>
      </c>
      <c r="G76" s="81" t="s">
        <v>262</v>
      </c>
      <c r="H76" s="81" t="s">
        <v>264</v>
      </c>
      <c r="I76" s="81"/>
      <c r="J76" s="81" t="s">
        <v>265</v>
      </c>
      <c r="K76" s="81" t="s">
        <v>17</v>
      </c>
      <c r="L76" s="83">
        <v>3500000</v>
      </c>
      <c r="M76" s="85"/>
      <c r="N76" s="2"/>
      <c r="O76" s="177">
        <v>245000.00000000003</v>
      </c>
      <c r="P76" s="194"/>
      <c r="Q76" s="186"/>
      <c r="R76" s="195"/>
      <c r="S76" s="194"/>
      <c r="T76" s="186"/>
      <c r="U76" s="195"/>
    </row>
    <row r="77" spans="1:21" ht="15.75" thickBot="1">
      <c r="A77">
        <v>73</v>
      </c>
      <c r="B77" s="78">
        <v>72</v>
      </c>
      <c r="C77" s="81" t="s">
        <v>16</v>
      </c>
      <c r="D77" s="81">
        <v>2711</v>
      </c>
      <c r="E77" s="82" t="s">
        <v>14</v>
      </c>
      <c r="F77" s="81" t="s">
        <v>18</v>
      </c>
      <c r="G77" s="81" t="s">
        <v>49</v>
      </c>
      <c r="H77" s="81" t="s">
        <v>266</v>
      </c>
      <c r="I77" s="81"/>
      <c r="J77" s="81" t="s">
        <v>261</v>
      </c>
      <c r="K77" s="81" t="s">
        <v>17</v>
      </c>
      <c r="L77" s="84">
        <v>3500000</v>
      </c>
      <c r="M77" s="85"/>
      <c r="N77" s="2"/>
      <c r="O77" s="183">
        <v>245000.00000000003</v>
      </c>
      <c r="P77" s="194"/>
      <c r="Q77" s="186"/>
      <c r="R77" s="195"/>
      <c r="S77" s="194"/>
      <c r="T77" s="186"/>
      <c r="U77" s="195"/>
    </row>
    <row r="78" spans="1:21" ht="15.75" thickBot="1">
      <c r="A78">
        <v>74</v>
      </c>
      <c r="B78" s="154" t="s">
        <v>337</v>
      </c>
      <c r="C78" s="155"/>
      <c r="D78" s="155"/>
      <c r="E78" s="155"/>
      <c r="F78" s="156"/>
      <c r="G78" s="66"/>
      <c r="H78" s="66"/>
      <c r="I78" s="66"/>
      <c r="J78" s="66"/>
      <c r="K78" s="66"/>
      <c r="L78" s="137">
        <v>4890000</v>
      </c>
      <c r="M78" s="14"/>
      <c r="N78" s="2"/>
      <c r="O78" s="129">
        <f>SUM(O79:O83)</f>
        <v>342300.00000000006</v>
      </c>
      <c r="P78" s="192">
        <f>IF((L78/1.21)&lt;3000000,L78/1.21,0)</f>
        <v>0</v>
      </c>
      <c r="Q78" s="185">
        <f>AND((L78/1.21)&gt;=3000000,(L78/1.21)&lt;10000000)*(L78/1.21)</f>
        <v>4041322.314049587</v>
      </c>
      <c r="R78" s="193">
        <f>IF((L78/1.21)&gt;=10000000,L78/1.21,0)</f>
        <v>0</v>
      </c>
      <c r="S78" s="192">
        <f>IF((O78/1.21)&lt;500000,O78/1.21,0)</f>
        <v>282892.56198347115</v>
      </c>
      <c r="T78" s="185">
        <f>AND((O78/1.21)&gt;=500000,(O78/1.21)&lt;1000000)*(O78/1.21)</f>
        <v>0</v>
      </c>
      <c r="U78" s="193">
        <f>IF((O78/1.21)&gt;=1000000,O78/1.21,0)</f>
        <v>0</v>
      </c>
    </row>
    <row r="79" spans="1:21" ht="15.75" thickTop="1">
      <c r="A79">
        <v>75</v>
      </c>
      <c r="B79" s="4">
        <v>28</v>
      </c>
      <c r="C79" s="119" t="s">
        <v>16</v>
      </c>
      <c r="D79" s="119">
        <v>2904</v>
      </c>
      <c r="E79" s="123" t="s">
        <v>11</v>
      </c>
      <c r="F79" s="126" t="s">
        <v>18</v>
      </c>
      <c r="G79" s="5" t="s">
        <v>45</v>
      </c>
      <c r="H79" s="5" t="s">
        <v>119</v>
      </c>
      <c r="I79" s="77"/>
      <c r="J79" s="5" t="s">
        <v>120</v>
      </c>
      <c r="K79" s="5" t="s">
        <v>17</v>
      </c>
      <c r="L79" s="21">
        <v>690000</v>
      </c>
      <c r="M79" s="14" t="s">
        <v>56</v>
      </c>
      <c r="N79" s="2"/>
      <c r="O79" s="10">
        <v>48300.00000000001</v>
      </c>
      <c r="P79" s="194"/>
      <c r="Q79" s="186"/>
      <c r="R79" s="195"/>
      <c r="S79" s="194"/>
      <c r="T79" s="186"/>
      <c r="U79" s="195"/>
    </row>
    <row r="80" spans="1:21" ht="15">
      <c r="A80">
        <v>76</v>
      </c>
      <c r="B80" s="4">
        <v>27</v>
      </c>
      <c r="C80" s="5" t="s">
        <v>16</v>
      </c>
      <c r="D80" s="5">
        <v>2904</v>
      </c>
      <c r="E80" s="13" t="s">
        <v>11</v>
      </c>
      <c r="F80" s="5" t="s">
        <v>18</v>
      </c>
      <c r="G80" s="5" t="s">
        <v>45</v>
      </c>
      <c r="H80" s="5"/>
      <c r="I80" s="77" t="s">
        <v>116</v>
      </c>
      <c r="J80" s="5" t="s">
        <v>117</v>
      </c>
      <c r="K80" s="5" t="s">
        <v>17</v>
      </c>
      <c r="L80" s="21">
        <v>1300000</v>
      </c>
      <c r="M80" s="14" t="s">
        <v>159</v>
      </c>
      <c r="N80" s="2"/>
      <c r="O80" s="10">
        <v>91000.00000000001</v>
      </c>
      <c r="P80" s="194"/>
      <c r="Q80" s="186"/>
      <c r="R80" s="195"/>
      <c r="S80" s="194"/>
      <c r="T80" s="186"/>
      <c r="U80" s="195"/>
    </row>
    <row r="81" spans="1:21" ht="15">
      <c r="A81">
        <v>77</v>
      </c>
      <c r="B81" s="4">
        <v>52</v>
      </c>
      <c r="C81" s="5" t="s">
        <v>16</v>
      </c>
      <c r="D81" s="5">
        <v>2907</v>
      </c>
      <c r="E81" s="13" t="s">
        <v>12</v>
      </c>
      <c r="F81" s="5" t="s">
        <v>18</v>
      </c>
      <c r="G81" s="5" t="s">
        <v>201</v>
      </c>
      <c r="H81" s="5" t="s">
        <v>202</v>
      </c>
      <c r="I81" s="5"/>
      <c r="J81" s="5" t="s">
        <v>203</v>
      </c>
      <c r="K81" s="5" t="s">
        <v>17</v>
      </c>
      <c r="L81" s="21">
        <v>850000</v>
      </c>
      <c r="M81" s="14" t="s">
        <v>237</v>
      </c>
      <c r="N81" s="2"/>
      <c r="O81" s="10">
        <v>59500.00000000001</v>
      </c>
      <c r="P81" s="194"/>
      <c r="Q81" s="186"/>
      <c r="R81" s="195"/>
      <c r="S81" s="194"/>
      <c r="T81" s="186"/>
      <c r="U81" s="195"/>
    </row>
    <row r="82" spans="1:21" ht="15">
      <c r="A82">
        <v>78</v>
      </c>
      <c r="B82" s="143">
        <v>41</v>
      </c>
      <c r="C82" s="145" t="s">
        <v>16</v>
      </c>
      <c r="D82" s="149" t="s">
        <v>284</v>
      </c>
      <c r="E82" s="146" t="s">
        <v>189</v>
      </c>
      <c r="F82" s="145" t="s">
        <v>18</v>
      </c>
      <c r="G82" s="50" t="s">
        <v>164</v>
      </c>
      <c r="H82" s="145"/>
      <c r="I82" s="145" t="s">
        <v>273</v>
      </c>
      <c r="J82" s="145" t="s">
        <v>272</v>
      </c>
      <c r="K82" s="145" t="s">
        <v>17</v>
      </c>
      <c r="L82" s="147">
        <v>1660000</v>
      </c>
      <c r="M82" s="14"/>
      <c r="N82" s="2"/>
      <c r="O82" s="175">
        <v>116200.00000000001</v>
      </c>
      <c r="P82" s="194"/>
      <c r="Q82" s="186"/>
      <c r="R82" s="195"/>
      <c r="S82" s="194"/>
      <c r="T82" s="186"/>
      <c r="U82" s="195"/>
    </row>
    <row r="83" spans="1:21" ht="15.75" thickBot="1">
      <c r="A83">
        <v>79</v>
      </c>
      <c r="B83" s="4">
        <v>21</v>
      </c>
      <c r="C83" s="5" t="s">
        <v>16</v>
      </c>
      <c r="D83" s="31" t="s">
        <v>281</v>
      </c>
      <c r="E83" s="13" t="s">
        <v>11</v>
      </c>
      <c r="F83" s="5" t="s">
        <v>18</v>
      </c>
      <c r="G83" s="5" t="s">
        <v>42</v>
      </c>
      <c r="H83" s="5" t="s">
        <v>101</v>
      </c>
      <c r="I83" s="5">
        <v>1.2</v>
      </c>
      <c r="J83" s="5" t="s">
        <v>102</v>
      </c>
      <c r="K83" s="5" t="s">
        <v>17</v>
      </c>
      <c r="L83" s="21">
        <v>390000</v>
      </c>
      <c r="M83" s="14" t="s">
        <v>236</v>
      </c>
      <c r="N83" s="2"/>
      <c r="O83" s="10">
        <v>27300.000000000004</v>
      </c>
      <c r="P83" s="194"/>
      <c r="Q83" s="186"/>
      <c r="R83" s="195"/>
      <c r="S83" s="194"/>
      <c r="T83" s="186"/>
      <c r="U83" s="195"/>
    </row>
    <row r="84" spans="1:21" ht="15.75" thickBot="1">
      <c r="A84">
        <v>80</v>
      </c>
      <c r="B84" s="154" t="s">
        <v>338</v>
      </c>
      <c r="C84" s="155"/>
      <c r="D84" s="155"/>
      <c r="E84" s="155"/>
      <c r="F84" s="156"/>
      <c r="G84" s="66"/>
      <c r="H84" s="66"/>
      <c r="I84" s="66"/>
      <c r="J84" s="66"/>
      <c r="K84" s="66"/>
      <c r="L84" s="63">
        <v>11340000</v>
      </c>
      <c r="M84" s="14"/>
      <c r="N84" s="2"/>
      <c r="O84" s="181">
        <f>SUM(O85:O88)</f>
        <v>793800.0000000001</v>
      </c>
      <c r="P84" s="192">
        <f>IF((L84/1.21)&lt;3000000,L84/1.21,0)</f>
        <v>0</v>
      </c>
      <c r="Q84" s="185">
        <f>AND((L84/1.21)&gt;=3000000,(L84/1.21)&lt;10000000)*(L84/1.21)</f>
        <v>9371900.826446282</v>
      </c>
      <c r="R84" s="193">
        <f>IF((L84/1.21)&gt;=10000000,L84/1.21,0)</f>
        <v>0</v>
      </c>
      <c r="S84" s="192">
        <f>IF((O84/1.21)&lt;500000,O84/1.21,0)</f>
        <v>0</v>
      </c>
      <c r="T84" s="185">
        <f>AND((O84/1.21)&gt;=500000,(O84/1.21)&lt;1000000)*(O84/1.21)</f>
        <v>656033.0578512398</v>
      </c>
      <c r="U84" s="193">
        <f>IF((O84/1.21)&gt;=1000000,O84/1.21,0)</f>
        <v>0</v>
      </c>
    </row>
    <row r="85" spans="1:21" ht="15.75" thickTop="1">
      <c r="A85">
        <v>81</v>
      </c>
      <c r="B85" s="4">
        <v>48</v>
      </c>
      <c r="C85" s="119" t="s">
        <v>16</v>
      </c>
      <c r="D85" s="119">
        <v>2911</v>
      </c>
      <c r="E85" s="123" t="s">
        <v>14</v>
      </c>
      <c r="F85" s="126" t="s">
        <v>18</v>
      </c>
      <c r="G85" s="5" t="s">
        <v>53</v>
      </c>
      <c r="H85" s="5" t="s">
        <v>191</v>
      </c>
      <c r="I85" s="5"/>
      <c r="J85" s="5" t="s">
        <v>186</v>
      </c>
      <c r="K85" s="5" t="s">
        <v>17</v>
      </c>
      <c r="L85" s="21">
        <v>2950000</v>
      </c>
      <c r="M85" s="14" t="s">
        <v>159</v>
      </c>
      <c r="N85" s="2"/>
      <c r="O85" s="3">
        <v>206500.00000000003</v>
      </c>
      <c r="P85" s="194"/>
      <c r="Q85" s="186"/>
      <c r="R85" s="195"/>
      <c r="S85" s="194"/>
      <c r="T85" s="186"/>
      <c r="U85" s="195"/>
    </row>
    <row r="86" spans="1:21" ht="15">
      <c r="A86">
        <v>82</v>
      </c>
      <c r="B86" s="4">
        <v>47</v>
      </c>
      <c r="C86" s="5" t="s">
        <v>16</v>
      </c>
      <c r="D86" s="5">
        <v>2918</v>
      </c>
      <c r="E86" s="13" t="s">
        <v>14</v>
      </c>
      <c r="F86" s="5" t="s">
        <v>18</v>
      </c>
      <c r="G86" s="5" t="s">
        <v>185</v>
      </c>
      <c r="H86" s="5" t="s">
        <v>190</v>
      </c>
      <c r="I86" s="5"/>
      <c r="J86" s="5" t="s">
        <v>186</v>
      </c>
      <c r="K86" s="5" t="s">
        <v>17</v>
      </c>
      <c r="L86" s="21">
        <v>2900000</v>
      </c>
      <c r="M86" s="14"/>
      <c r="N86" s="2"/>
      <c r="O86" s="3">
        <v>203000.00000000003</v>
      </c>
      <c r="P86" s="194"/>
      <c r="Q86" s="186"/>
      <c r="R86" s="195"/>
      <c r="S86" s="194"/>
      <c r="T86" s="186"/>
      <c r="U86" s="195"/>
    </row>
    <row r="87" spans="1:21" ht="15">
      <c r="A87">
        <v>83</v>
      </c>
      <c r="B87" s="4">
        <v>46</v>
      </c>
      <c r="C87" s="5" t="s">
        <v>16</v>
      </c>
      <c r="D87" s="5">
        <v>2918</v>
      </c>
      <c r="E87" s="13" t="s">
        <v>14</v>
      </c>
      <c r="F87" s="5" t="s">
        <v>18</v>
      </c>
      <c r="G87" s="5" t="s">
        <v>182</v>
      </c>
      <c r="H87" s="5" t="s">
        <v>184</v>
      </c>
      <c r="I87" s="5"/>
      <c r="J87" s="5" t="s">
        <v>216</v>
      </c>
      <c r="K87" s="5" t="s">
        <v>17</v>
      </c>
      <c r="L87" s="21">
        <v>890000</v>
      </c>
      <c r="M87" s="11"/>
      <c r="N87" s="2"/>
      <c r="O87" s="3">
        <v>62300.00000000001</v>
      </c>
      <c r="P87" s="194"/>
      <c r="Q87" s="186"/>
      <c r="R87" s="195"/>
      <c r="S87" s="194"/>
      <c r="T87" s="186"/>
      <c r="U87" s="195"/>
    </row>
    <row r="88" spans="1:21" ht="15.75" thickBot="1">
      <c r="A88">
        <v>84</v>
      </c>
      <c r="B88" s="78">
        <v>45</v>
      </c>
      <c r="C88" s="81" t="s">
        <v>16</v>
      </c>
      <c r="D88" s="88">
        <v>2914</v>
      </c>
      <c r="E88" s="82" t="s">
        <v>14</v>
      </c>
      <c r="F88" s="81" t="s">
        <v>18</v>
      </c>
      <c r="G88" s="81" t="s">
        <v>178</v>
      </c>
      <c r="H88" s="81" t="s">
        <v>179</v>
      </c>
      <c r="I88" s="81"/>
      <c r="J88" s="81" t="s">
        <v>180</v>
      </c>
      <c r="K88" s="81" t="s">
        <v>17</v>
      </c>
      <c r="L88" s="83">
        <v>4600000</v>
      </c>
      <c r="M88" s="86" t="s">
        <v>181</v>
      </c>
      <c r="N88" s="2"/>
      <c r="O88" s="179">
        <v>322000.00000000006</v>
      </c>
      <c r="P88" s="194"/>
      <c r="Q88" s="186"/>
      <c r="R88" s="195"/>
      <c r="S88" s="194"/>
      <c r="T88" s="186"/>
      <c r="U88" s="195"/>
    </row>
    <row r="89" spans="1:21" ht="15.75" thickBot="1">
      <c r="A89">
        <v>85</v>
      </c>
      <c r="B89" s="154" t="s">
        <v>339</v>
      </c>
      <c r="C89" s="155"/>
      <c r="D89" s="155"/>
      <c r="E89" s="155"/>
      <c r="F89" s="156"/>
      <c r="G89" s="66"/>
      <c r="H89" s="66"/>
      <c r="I89" s="66"/>
      <c r="J89" s="66"/>
      <c r="K89" s="66"/>
      <c r="L89" s="137">
        <v>18000000</v>
      </c>
      <c r="M89" s="14" t="s">
        <v>118</v>
      </c>
      <c r="N89" s="2"/>
      <c r="O89" s="180">
        <f>SUM(O90:O91)</f>
        <v>1260000.0000000002</v>
      </c>
      <c r="P89" s="192">
        <f>IF((L89/1.21)&lt;3000000,L89/1.21,0)</f>
        <v>0</v>
      </c>
      <c r="Q89" s="185">
        <f>AND((L89/1.21)&gt;=3000000,(L89/1.21)&lt;10000000)*(L89/1.21)</f>
        <v>0</v>
      </c>
      <c r="R89" s="193">
        <f>IF((L89/1.21)&gt;=10000000,L89/1.21,0)</f>
        <v>14876033.05785124</v>
      </c>
      <c r="S89" s="192">
        <f>IF((O89/1.21)&lt;500000,O89/1.21,0)</f>
        <v>0</v>
      </c>
      <c r="T89" s="185">
        <f>AND((O89/1.21)&gt;=500000,(O89/1.21)&lt;1000000)*(O89/1.21)</f>
        <v>0</v>
      </c>
      <c r="U89" s="193">
        <f>IF((O89/1.21)&gt;=1000000,O89/1.21,0)</f>
        <v>1041322.314049587</v>
      </c>
    </row>
    <row r="90" spans="1:21" ht="15.75" thickTop="1">
      <c r="A90">
        <v>86</v>
      </c>
      <c r="B90" s="78">
        <v>63</v>
      </c>
      <c r="C90" s="118" t="s">
        <v>16</v>
      </c>
      <c r="D90" s="118">
        <v>27716</v>
      </c>
      <c r="E90" s="122" t="s">
        <v>14</v>
      </c>
      <c r="F90" s="125" t="s">
        <v>18</v>
      </c>
      <c r="G90" s="81" t="s">
        <v>247</v>
      </c>
      <c r="H90" s="81" t="s">
        <v>248</v>
      </c>
      <c r="I90" s="81"/>
      <c r="J90" s="81" t="s">
        <v>249</v>
      </c>
      <c r="K90" s="81" t="s">
        <v>17</v>
      </c>
      <c r="L90" s="83">
        <v>9000000</v>
      </c>
      <c r="M90" s="85"/>
      <c r="N90" s="2"/>
      <c r="O90" s="179">
        <v>630000.0000000001</v>
      </c>
      <c r="P90" s="194"/>
      <c r="Q90" s="186"/>
      <c r="R90" s="195"/>
      <c r="S90" s="194"/>
      <c r="T90" s="186"/>
      <c r="U90" s="195"/>
    </row>
    <row r="91" spans="1:21" ht="15.75" thickBot="1">
      <c r="A91">
        <v>87</v>
      </c>
      <c r="B91" s="78">
        <v>64</v>
      </c>
      <c r="C91" s="81" t="s">
        <v>16</v>
      </c>
      <c r="D91" s="81">
        <v>27716</v>
      </c>
      <c r="E91" s="82" t="s">
        <v>14</v>
      </c>
      <c r="F91" s="81" t="s">
        <v>18</v>
      </c>
      <c r="G91" s="81" t="s">
        <v>247</v>
      </c>
      <c r="H91" s="81" t="s">
        <v>250</v>
      </c>
      <c r="I91" s="81"/>
      <c r="J91" s="81" t="s">
        <v>249</v>
      </c>
      <c r="K91" s="81" t="s">
        <v>17</v>
      </c>
      <c r="L91" s="84">
        <v>9000000</v>
      </c>
      <c r="M91" s="85"/>
      <c r="N91" s="2"/>
      <c r="O91" s="179">
        <v>630000.0000000001</v>
      </c>
      <c r="P91" s="194"/>
      <c r="Q91" s="186"/>
      <c r="R91" s="195"/>
      <c r="S91" s="194"/>
      <c r="T91" s="186"/>
      <c r="U91" s="195"/>
    </row>
    <row r="92" spans="1:21" ht="15.75" thickBot="1">
      <c r="A92">
        <v>88</v>
      </c>
      <c r="B92" s="154" t="s">
        <v>317</v>
      </c>
      <c r="C92" s="155"/>
      <c r="D92" s="155"/>
      <c r="E92" s="155"/>
      <c r="F92" s="156"/>
      <c r="G92" s="66"/>
      <c r="H92" s="66"/>
      <c r="I92" s="66"/>
      <c r="J92" s="66"/>
      <c r="K92" s="66"/>
      <c r="L92" s="137">
        <v>5100000</v>
      </c>
      <c r="M92" s="14" t="s">
        <v>118</v>
      </c>
      <c r="N92" s="2"/>
      <c r="O92" s="129">
        <f>SUM(O93)</f>
        <v>357000.00000000006</v>
      </c>
      <c r="P92" s="192">
        <f>IF((L92/1.21)&lt;3000000,L92/1.21,0)</f>
        <v>0</v>
      </c>
      <c r="Q92" s="185">
        <f>AND((L92/1.21)&gt;=3000000,(L92/1.21)&lt;10000000)*(L92/1.21)</f>
        <v>4214876.033057852</v>
      </c>
      <c r="R92" s="193">
        <f>IF((L92/1.21)&gt;=10000000,L92/1.21,0)</f>
        <v>0</v>
      </c>
      <c r="S92" s="192">
        <f>IF((O92/1.21)&lt;500000,O92/1.21,0)</f>
        <v>295041.32231404964</v>
      </c>
      <c r="T92" s="185">
        <f>AND((O92/1.21)&gt;=500000,(O92/1.21)&lt;1000000)*(O92/1.21)</f>
        <v>0</v>
      </c>
      <c r="U92" s="193">
        <f>IF((O92/1.21)&gt;=1000000,O92/1.21,0)</f>
        <v>0</v>
      </c>
    </row>
    <row r="93" spans="1:21" ht="16.5" thickBot="1" thickTop="1">
      <c r="A93">
        <v>89</v>
      </c>
      <c r="B93" s="89">
        <v>16</v>
      </c>
      <c r="C93" s="120" t="s">
        <v>16</v>
      </c>
      <c r="D93" s="120" t="s">
        <v>289</v>
      </c>
      <c r="E93" s="124" t="s">
        <v>10</v>
      </c>
      <c r="F93" s="127" t="s">
        <v>31</v>
      </c>
      <c r="G93" s="90" t="s">
        <v>26</v>
      </c>
      <c r="H93" s="90" t="s">
        <v>226</v>
      </c>
      <c r="I93" s="92">
        <v>5.95</v>
      </c>
      <c r="J93" s="90" t="s">
        <v>38</v>
      </c>
      <c r="K93" s="90" t="s">
        <v>17</v>
      </c>
      <c r="L93" s="93">
        <v>5100000</v>
      </c>
      <c r="M93" s="94" t="s">
        <v>239</v>
      </c>
      <c r="N93" s="2"/>
      <c r="O93" s="178">
        <v>357000.00000000006</v>
      </c>
      <c r="P93" s="194"/>
      <c r="Q93" s="186"/>
      <c r="R93" s="195"/>
      <c r="S93" s="194"/>
      <c r="T93" s="186"/>
      <c r="U93" s="195"/>
    </row>
    <row r="94" spans="1:21" ht="15.75" thickBot="1">
      <c r="A94">
        <v>90</v>
      </c>
      <c r="B94" s="154" t="s">
        <v>318</v>
      </c>
      <c r="C94" s="155"/>
      <c r="D94" s="155"/>
      <c r="E94" s="155"/>
      <c r="F94" s="156"/>
      <c r="G94" s="66"/>
      <c r="H94" s="66"/>
      <c r="I94" s="66"/>
      <c r="J94" s="66"/>
      <c r="K94" s="66"/>
      <c r="L94" s="63">
        <v>1750000</v>
      </c>
      <c r="M94" s="14" t="s">
        <v>118</v>
      </c>
      <c r="N94" s="2"/>
      <c r="O94" s="129">
        <f>SUM(O95:O96)</f>
        <v>122500.00000000001</v>
      </c>
      <c r="P94" s="192">
        <f>IF((L94/1.21)&lt;3000000,L94/1.21,0)</f>
        <v>1446280.9917355373</v>
      </c>
      <c r="Q94" s="185">
        <f>AND((L94/1.21)&gt;=3000000,(L94/1.21)&lt;10000000)*(L94/1.21)</f>
        <v>0</v>
      </c>
      <c r="R94" s="193">
        <f>IF((L94/1.21)&gt;=10000000,L94/1.21,0)</f>
        <v>0</v>
      </c>
      <c r="S94" s="192">
        <f>IF((O94/1.21)&lt;500000,O94/1.21,0)</f>
        <v>101239.66942148762</v>
      </c>
      <c r="T94" s="185">
        <f>AND((O94/1.21)&gt;=500000,(O94/1.21)&lt;1000000)*(O94/1.21)</f>
        <v>0</v>
      </c>
      <c r="U94" s="193">
        <f>IF((O94/1.21)&gt;=1000000,O94/1.21,0)</f>
        <v>0</v>
      </c>
    </row>
    <row r="95" spans="1:21" ht="15.75" thickTop="1">
      <c r="A95">
        <v>91</v>
      </c>
      <c r="B95" s="89">
        <v>54</v>
      </c>
      <c r="C95" s="120" t="s">
        <v>16</v>
      </c>
      <c r="D95" s="120" t="s">
        <v>291</v>
      </c>
      <c r="E95" s="124" t="s">
        <v>10</v>
      </c>
      <c r="F95" s="127" t="s">
        <v>31</v>
      </c>
      <c r="G95" s="90" t="s">
        <v>94</v>
      </c>
      <c r="H95" s="90"/>
      <c r="I95" s="90"/>
      <c r="J95" s="90" t="s">
        <v>97</v>
      </c>
      <c r="K95" s="90" t="s">
        <v>17</v>
      </c>
      <c r="L95" s="93">
        <v>900000</v>
      </c>
      <c r="M95" s="94" t="s">
        <v>98</v>
      </c>
      <c r="N95" s="2"/>
      <c r="O95" s="178">
        <v>63000.00000000001</v>
      </c>
      <c r="P95" s="194"/>
      <c r="Q95" s="186"/>
      <c r="R95" s="195"/>
      <c r="S95" s="194"/>
      <c r="T95" s="186"/>
      <c r="U95" s="195"/>
    </row>
    <row r="96" spans="1:21" ht="15.75" thickBot="1">
      <c r="A96">
        <v>92</v>
      </c>
      <c r="B96" s="89">
        <v>55</v>
      </c>
      <c r="C96" s="90" t="s">
        <v>37</v>
      </c>
      <c r="D96" s="90" t="s">
        <v>290</v>
      </c>
      <c r="E96" s="91" t="s">
        <v>10</v>
      </c>
      <c r="F96" s="90" t="s">
        <v>31</v>
      </c>
      <c r="G96" s="90" t="s">
        <v>95</v>
      </c>
      <c r="H96" s="90"/>
      <c r="I96" s="90"/>
      <c r="J96" s="90" t="s">
        <v>96</v>
      </c>
      <c r="K96" s="90" t="s">
        <v>17</v>
      </c>
      <c r="L96" s="93">
        <v>850000</v>
      </c>
      <c r="M96" s="94" t="s">
        <v>99</v>
      </c>
      <c r="N96" s="2"/>
      <c r="O96" s="178">
        <v>59500.00000000001</v>
      </c>
      <c r="P96" s="194"/>
      <c r="Q96" s="186"/>
      <c r="R96" s="195"/>
      <c r="S96" s="194"/>
      <c r="T96" s="186"/>
      <c r="U96" s="195"/>
    </row>
    <row r="97" spans="1:21" ht="15.75" thickBot="1">
      <c r="A97">
        <v>93</v>
      </c>
      <c r="B97" s="154" t="s">
        <v>317</v>
      </c>
      <c r="C97" s="155"/>
      <c r="D97" s="155"/>
      <c r="E97" s="155"/>
      <c r="F97" s="156"/>
      <c r="G97" s="95"/>
      <c r="H97" s="66"/>
      <c r="I97" s="66"/>
      <c r="J97" s="66"/>
      <c r="K97" s="66"/>
      <c r="L97" s="63">
        <v>5100000</v>
      </c>
      <c r="M97" s="14" t="s">
        <v>118</v>
      </c>
      <c r="N97" s="2"/>
      <c r="O97" s="129">
        <f>SUM(O98)</f>
        <v>357000.00000000006</v>
      </c>
      <c r="P97" s="192">
        <f>IF((L97/1.21)&lt;3000000,L97/1.21,0)</f>
        <v>0</v>
      </c>
      <c r="Q97" s="185">
        <f>AND((L97/1.21)&gt;=3000000,(L97/1.21)&lt;10000000)*(L97/1.21)</f>
        <v>4214876.033057852</v>
      </c>
      <c r="R97" s="193">
        <f>IF((L97/1.21)&gt;=10000000,L97/1.21,0)</f>
        <v>0</v>
      </c>
      <c r="S97" s="192">
        <f>IF((O97/1.21)&lt;500000,O97/1.21,0)</f>
        <v>295041.32231404964</v>
      </c>
      <c r="T97" s="185">
        <f>AND((O97/1.21)&gt;=500000,(O97/1.21)&lt;1000000)*(O97/1.21)</f>
        <v>0</v>
      </c>
      <c r="U97" s="193">
        <f>IF((O97/1.21)&gt;=1000000,O97/1.21,0)</f>
        <v>0</v>
      </c>
    </row>
    <row r="98" spans="1:21" ht="16.5" thickBot="1" thickTop="1">
      <c r="A98">
        <v>94</v>
      </c>
      <c r="B98" s="89">
        <v>56</v>
      </c>
      <c r="C98" s="120" t="s">
        <v>16</v>
      </c>
      <c r="D98" s="131" t="s">
        <v>206</v>
      </c>
      <c r="E98" s="124" t="s">
        <v>10</v>
      </c>
      <c r="F98" s="127" t="s">
        <v>18</v>
      </c>
      <c r="G98" s="90" t="s">
        <v>49</v>
      </c>
      <c r="H98" s="90" t="s">
        <v>207</v>
      </c>
      <c r="I98" s="90">
        <v>1.721</v>
      </c>
      <c r="J98" s="90" t="s">
        <v>214</v>
      </c>
      <c r="K98" s="90" t="s">
        <v>17</v>
      </c>
      <c r="L98" s="93">
        <v>5100000</v>
      </c>
      <c r="M98" s="97"/>
      <c r="N98" s="2"/>
      <c r="O98" s="178">
        <v>357000.00000000006</v>
      </c>
      <c r="P98" s="194"/>
      <c r="Q98" s="186"/>
      <c r="R98" s="195"/>
      <c r="S98" s="194"/>
      <c r="T98" s="186"/>
      <c r="U98" s="195"/>
    </row>
    <row r="99" spans="1:21" ht="15.75" thickBot="1">
      <c r="A99">
        <v>95</v>
      </c>
      <c r="B99" s="154" t="s">
        <v>319</v>
      </c>
      <c r="C99" s="155"/>
      <c r="D99" s="155"/>
      <c r="E99" s="155"/>
      <c r="F99" s="156"/>
      <c r="G99" s="66"/>
      <c r="H99" s="66"/>
      <c r="I99" s="66"/>
      <c r="J99" s="66"/>
      <c r="K99" s="66"/>
      <c r="L99" s="63">
        <v>3030000</v>
      </c>
      <c r="M99" s="14" t="s">
        <v>118</v>
      </c>
      <c r="N99" s="2"/>
      <c r="O99" s="129">
        <f>SUM(O100:O102)</f>
        <v>212100</v>
      </c>
      <c r="P99" s="192">
        <f>IF((L99/1.21)&lt;3000000,L99/1.21,0)</f>
        <v>2504132.2314049588</v>
      </c>
      <c r="Q99" s="185">
        <f>AND((L99/1.21)&gt;=3000000,(L99/1.21)&lt;10000000)*(L99/1.21)</f>
        <v>0</v>
      </c>
      <c r="R99" s="193">
        <f>IF((L99/1.21)&gt;=10000000,L99/1.21,0)</f>
        <v>0</v>
      </c>
      <c r="S99" s="192">
        <f>IF((O99/1.21)&lt;500000,O99/1.21,0)</f>
        <v>175289.2561983471</v>
      </c>
      <c r="T99" s="185">
        <f>AND((O99/1.21)&gt;=500000,(O99/1.21)&lt;1000000)*(O99/1.21)</f>
        <v>0</v>
      </c>
      <c r="U99" s="193">
        <f>IF((O99/1.21)&gt;=1000000,O99/1.21,0)</f>
        <v>0</v>
      </c>
    </row>
    <row r="100" spans="1:21" ht="15.75" thickTop="1">
      <c r="A100">
        <v>96</v>
      </c>
      <c r="B100" s="89">
        <v>57</v>
      </c>
      <c r="C100" s="120" t="s">
        <v>16</v>
      </c>
      <c r="D100" s="131" t="s">
        <v>208</v>
      </c>
      <c r="E100" s="124" t="s">
        <v>10</v>
      </c>
      <c r="F100" s="127" t="s">
        <v>18</v>
      </c>
      <c r="G100" s="90" t="s">
        <v>209</v>
      </c>
      <c r="H100" s="90" t="s">
        <v>210</v>
      </c>
      <c r="I100" s="90">
        <v>0.044</v>
      </c>
      <c r="J100" s="90" t="s">
        <v>211</v>
      </c>
      <c r="K100" s="90" t="s">
        <v>17</v>
      </c>
      <c r="L100" s="93">
        <v>1930000</v>
      </c>
      <c r="M100" s="97"/>
      <c r="N100" s="2"/>
      <c r="O100" s="178">
        <v>135100</v>
      </c>
      <c r="P100" s="194"/>
      <c r="Q100" s="186"/>
      <c r="R100" s="195"/>
      <c r="S100" s="194"/>
      <c r="T100" s="186"/>
      <c r="U100" s="195"/>
    </row>
    <row r="101" spans="1:21" ht="15">
      <c r="A101">
        <v>97</v>
      </c>
      <c r="B101" s="89">
        <v>73</v>
      </c>
      <c r="C101" s="90" t="s">
        <v>37</v>
      </c>
      <c r="D101" s="96" t="s">
        <v>276</v>
      </c>
      <c r="E101" s="91" t="s">
        <v>10</v>
      </c>
      <c r="F101" s="90" t="s">
        <v>18</v>
      </c>
      <c r="G101" s="90" t="s">
        <v>219</v>
      </c>
      <c r="H101" s="90" t="s">
        <v>277</v>
      </c>
      <c r="I101" s="90">
        <v>6.434</v>
      </c>
      <c r="J101" s="90" t="s">
        <v>278</v>
      </c>
      <c r="K101" s="90" t="s">
        <v>17</v>
      </c>
      <c r="L101" s="93">
        <v>500000</v>
      </c>
      <c r="M101" s="97"/>
      <c r="N101" s="2"/>
      <c r="O101" s="178">
        <v>35000</v>
      </c>
      <c r="P101" s="194"/>
      <c r="Q101" s="186"/>
      <c r="R101" s="195"/>
      <c r="S101" s="194"/>
      <c r="T101" s="186"/>
      <c r="U101" s="195"/>
    </row>
    <row r="102" spans="1:25" ht="15.75" thickBot="1">
      <c r="A102">
        <v>98</v>
      </c>
      <c r="B102" s="89">
        <v>74</v>
      </c>
      <c r="C102" s="90" t="s">
        <v>37</v>
      </c>
      <c r="D102" s="96" t="s">
        <v>279</v>
      </c>
      <c r="E102" s="91" t="s">
        <v>10</v>
      </c>
      <c r="F102" s="90" t="s">
        <v>18</v>
      </c>
      <c r="G102" s="90" t="s">
        <v>219</v>
      </c>
      <c r="H102" s="90" t="s">
        <v>277</v>
      </c>
      <c r="I102" s="90">
        <v>5.871</v>
      </c>
      <c r="J102" s="90" t="s">
        <v>280</v>
      </c>
      <c r="K102" s="90" t="s">
        <v>17</v>
      </c>
      <c r="L102" s="93">
        <v>600000</v>
      </c>
      <c r="M102" s="97"/>
      <c r="N102" s="2"/>
      <c r="O102" s="178">
        <v>42000.00000000001</v>
      </c>
      <c r="P102" s="198"/>
      <c r="Q102" s="199"/>
      <c r="R102" s="200"/>
      <c r="S102" s="198"/>
      <c r="T102" s="199"/>
      <c r="U102" s="200"/>
      <c r="Y102" s="30"/>
    </row>
    <row r="103" spans="1:25" ht="15">
      <c r="A103">
        <v>99</v>
      </c>
      <c r="B103" s="98"/>
      <c r="C103" s="99"/>
      <c r="D103" s="100"/>
      <c r="E103" s="101"/>
      <c r="F103" s="99"/>
      <c r="G103" s="99"/>
      <c r="H103" s="99"/>
      <c r="I103" s="99"/>
      <c r="J103" s="99"/>
      <c r="K103" s="99"/>
      <c r="L103" s="102"/>
      <c r="M103" s="97"/>
      <c r="N103" s="2"/>
      <c r="O103" s="2"/>
      <c r="P103" s="3"/>
      <c r="Q103" s="3"/>
      <c r="S103" s="3"/>
      <c r="T103" s="3"/>
      <c r="Y103" s="30"/>
    </row>
    <row r="104" spans="1:25" ht="15">
      <c r="A104">
        <v>100</v>
      </c>
      <c r="B104" s="52">
        <v>81</v>
      </c>
      <c r="C104" s="37" t="s">
        <v>37</v>
      </c>
      <c r="D104" s="37">
        <v>290</v>
      </c>
      <c r="E104" s="53" t="s">
        <v>205</v>
      </c>
      <c r="F104" s="37" t="s">
        <v>18</v>
      </c>
      <c r="G104" s="37" t="s">
        <v>52</v>
      </c>
      <c r="H104" s="37"/>
      <c r="I104" s="37">
        <v>9.4</v>
      </c>
      <c r="J104" s="37" t="s">
        <v>286</v>
      </c>
      <c r="K104" s="37" t="s">
        <v>17</v>
      </c>
      <c r="L104" s="32">
        <v>2900000</v>
      </c>
      <c r="M104" s="54"/>
      <c r="N104" s="2"/>
      <c r="O104" s="2"/>
      <c r="P104" s="3"/>
      <c r="Q104" s="3"/>
      <c r="S104" s="3"/>
      <c r="T104" s="3"/>
      <c r="Y104" s="30"/>
    </row>
    <row r="105" spans="1:25" ht="15">
      <c r="A105">
        <v>101</v>
      </c>
      <c r="B105" s="52">
        <v>82</v>
      </c>
      <c r="C105" s="37" t="s">
        <v>37</v>
      </c>
      <c r="D105" s="55" t="s">
        <v>212</v>
      </c>
      <c r="E105" s="53" t="s">
        <v>205</v>
      </c>
      <c r="F105" s="37" t="s">
        <v>18</v>
      </c>
      <c r="G105" s="37" t="s">
        <v>130</v>
      </c>
      <c r="H105" s="37" t="s">
        <v>213</v>
      </c>
      <c r="I105" s="37">
        <v>4.817</v>
      </c>
      <c r="J105" s="37" t="s">
        <v>287</v>
      </c>
      <c r="K105" s="37" t="s">
        <v>17</v>
      </c>
      <c r="L105" s="28">
        <v>5000000</v>
      </c>
      <c r="M105" s="56"/>
      <c r="N105" s="2"/>
      <c r="O105" s="2"/>
      <c r="P105" s="3"/>
      <c r="Q105" s="3"/>
      <c r="S105" s="3"/>
      <c r="T105" s="3"/>
      <c r="Y105" s="30"/>
    </row>
    <row r="106" spans="1:25" ht="15">
      <c r="A106">
        <v>102</v>
      </c>
      <c r="B106" s="52">
        <v>83</v>
      </c>
      <c r="C106" s="37" t="s">
        <v>37</v>
      </c>
      <c r="D106" s="37">
        <v>290</v>
      </c>
      <c r="E106" s="53" t="s">
        <v>205</v>
      </c>
      <c r="F106" s="37" t="s">
        <v>18</v>
      </c>
      <c r="G106" s="37" t="s">
        <v>124</v>
      </c>
      <c r="H106" s="37"/>
      <c r="I106" s="37">
        <v>0.5</v>
      </c>
      <c r="J106" s="37" t="s">
        <v>286</v>
      </c>
      <c r="K106" s="37"/>
      <c r="L106" s="28">
        <v>2000000</v>
      </c>
      <c r="M106" s="56"/>
      <c r="N106" s="2"/>
      <c r="O106" s="2"/>
      <c r="P106" s="3"/>
      <c r="Q106" s="3"/>
      <c r="S106" s="3"/>
      <c r="T106" s="3"/>
      <c r="Y106" s="30"/>
    </row>
    <row r="107" spans="1:25" ht="15">
      <c r="A107">
        <v>103</v>
      </c>
      <c r="B107" s="52">
        <v>84</v>
      </c>
      <c r="C107" s="37" t="s">
        <v>37</v>
      </c>
      <c r="D107" s="37">
        <v>290</v>
      </c>
      <c r="E107" s="53" t="s">
        <v>205</v>
      </c>
      <c r="F107" s="37" t="s">
        <v>18</v>
      </c>
      <c r="G107" s="37" t="s">
        <v>124</v>
      </c>
      <c r="H107" s="37"/>
      <c r="I107" s="37" t="s">
        <v>126</v>
      </c>
      <c r="J107" s="37" t="s">
        <v>127</v>
      </c>
      <c r="K107" s="37"/>
      <c r="L107" s="28">
        <v>130000</v>
      </c>
      <c r="M107" s="56"/>
      <c r="N107" s="2"/>
      <c r="O107" s="2"/>
      <c r="P107" s="3"/>
      <c r="Q107" s="3"/>
      <c r="S107" s="3"/>
      <c r="T107" s="3"/>
      <c r="Y107" s="30"/>
    </row>
    <row r="108" spans="1:25" ht="15">
      <c r="A108">
        <v>104</v>
      </c>
      <c r="B108" s="52">
        <v>85</v>
      </c>
      <c r="C108" s="37" t="s">
        <v>37</v>
      </c>
      <c r="D108" s="37">
        <v>290</v>
      </c>
      <c r="E108" s="53" t="s">
        <v>205</v>
      </c>
      <c r="F108" s="37" t="s">
        <v>18</v>
      </c>
      <c r="G108" s="37" t="s">
        <v>128</v>
      </c>
      <c r="H108" s="37"/>
      <c r="I108" s="37">
        <v>4.6</v>
      </c>
      <c r="J108" s="37" t="s">
        <v>125</v>
      </c>
      <c r="K108" s="37"/>
      <c r="L108" s="28">
        <v>14500000</v>
      </c>
      <c r="M108" s="56"/>
      <c r="N108" s="2"/>
      <c r="O108" s="2"/>
      <c r="P108" s="3"/>
      <c r="Q108" s="3"/>
      <c r="S108" s="3"/>
      <c r="T108" s="3"/>
      <c r="Y108" s="30"/>
    </row>
    <row r="109" spans="1:25" ht="15">
      <c r="A109">
        <v>105</v>
      </c>
      <c r="B109" s="52">
        <v>86</v>
      </c>
      <c r="C109" s="37" t="s">
        <v>37</v>
      </c>
      <c r="D109" s="37">
        <v>290</v>
      </c>
      <c r="E109" s="53" t="s">
        <v>205</v>
      </c>
      <c r="F109" s="37" t="s">
        <v>18</v>
      </c>
      <c r="G109" s="37" t="s">
        <v>129</v>
      </c>
      <c r="H109" s="37"/>
      <c r="I109" s="37">
        <v>6.4</v>
      </c>
      <c r="J109" s="37" t="s">
        <v>125</v>
      </c>
      <c r="K109" s="37"/>
      <c r="L109" s="28">
        <v>120000</v>
      </c>
      <c r="M109" s="56"/>
      <c r="N109" s="2"/>
      <c r="O109" s="2"/>
      <c r="P109" s="3"/>
      <c r="Q109" s="3"/>
      <c r="S109" s="3"/>
      <c r="T109" s="3"/>
      <c r="Y109" s="30"/>
    </row>
    <row r="110" spans="1:25" ht="15">
      <c r="A110">
        <v>106</v>
      </c>
      <c r="B110" s="52">
        <v>87</v>
      </c>
      <c r="C110" s="37" t="s">
        <v>37</v>
      </c>
      <c r="D110" s="37">
        <v>290</v>
      </c>
      <c r="E110" s="53" t="s">
        <v>205</v>
      </c>
      <c r="F110" s="37" t="s">
        <v>18</v>
      </c>
      <c r="G110" s="37" t="s">
        <v>129</v>
      </c>
      <c r="H110" s="37"/>
      <c r="I110" s="37" t="s">
        <v>133</v>
      </c>
      <c r="J110" s="37" t="s">
        <v>125</v>
      </c>
      <c r="K110" s="37"/>
      <c r="L110" s="28">
        <v>5000000</v>
      </c>
      <c r="M110" s="56"/>
      <c r="N110" s="2"/>
      <c r="O110" s="2"/>
      <c r="P110" s="3"/>
      <c r="Q110" s="3"/>
      <c r="S110" s="3"/>
      <c r="T110" s="3"/>
      <c r="Y110" s="30"/>
    </row>
    <row r="111" spans="1:25" ht="15">
      <c r="A111">
        <v>107</v>
      </c>
      <c r="B111" s="52">
        <v>88</v>
      </c>
      <c r="C111" s="37" t="s">
        <v>37</v>
      </c>
      <c r="D111" s="37">
        <v>290</v>
      </c>
      <c r="E111" s="53" t="s">
        <v>205</v>
      </c>
      <c r="F111" s="37" t="s">
        <v>18</v>
      </c>
      <c r="G111" s="37" t="s">
        <v>130</v>
      </c>
      <c r="H111" s="37"/>
      <c r="I111" s="37">
        <v>12.5</v>
      </c>
      <c r="J111" s="37" t="s">
        <v>125</v>
      </c>
      <c r="K111" s="37"/>
      <c r="L111" s="28">
        <v>3700000</v>
      </c>
      <c r="M111" s="56"/>
      <c r="N111" s="2"/>
      <c r="O111" s="2"/>
      <c r="P111" s="3"/>
      <c r="Q111" s="3"/>
      <c r="S111" s="3"/>
      <c r="T111" s="3"/>
      <c r="Y111" s="30"/>
    </row>
    <row r="112" spans="1:25" ht="15">
      <c r="A112">
        <v>108</v>
      </c>
      <c r="B112" s="52">
        <v>89</v>
      </c>
      <c r="C112" s="37" t="s">
        <v>37</v>
      </c>
      <c r="D112" s="37">
        <v>592</v>
      </c>
      <c r="E112" s="53" t="s">
        <v>205</v>
      </c>
      <c r="F112" s="37" t="s">
        <v>18</v>
      </c>
      <c r="G112" s="37" t="s">
        <v>50</v>
      </c>
      <c r="H112" s="37"/>
      <c r="I112" s="37" t="s">
        <v>134</v>
      </c>
      <c r="J112" s="37" t="s">
        <v>125</v>
      </c>
      <c r="K112" s="37"/>
      <c r="L112" s="28">
        <v>3500000</v>
      </c>
      <c r="M112" s="56"/>
      <c r="N112" s="2"/>
      <c r="O112" s="2"/>
      <c r="P112" s="3"/>
      <c r="Q112" s="3"/>
      <c r="S112" s="3"/>
      <c r="T112" s="3"/>
      <c r="Y112" s="30"/>
    </row>
    <row r="113" spans="1:25" ht="15">
      <c r="A113">
        <v>109</v>
      </c>
      <c r="B113" s="52">
        <v>90</v>
      </c>
      <c r="C113" s="37" t="s">
        <v>37</v>
      </c>
      <c r="D113" s="37">
        <v>592</v>
      </c>
      <c r="E113" s="53" t="s">
        <v>205</v>
      </c>
      <c r="F113" s="37" t="s">
        <v>18</v>
      </c>
      <c r="G113" s="37" t="s">
        <v>50</v>
      </c>
      <c r="H113" s="37"/>
      <c r="I113" s="37" t="s">
        <v>269</v>
      </c>
      <c r="J113" s="37" t="s">
        <v>267</v>
      </c>
      <c r="K113" s="37" t="s">
        <v>17</v>
      </c>
      <c r="L113" s="33">
        <v>3500000</v>
      </c>
      <c r="M113" s="54" t="s">
        <v>57</v>
      </c>
      <c r="N113" s="2"/>
      <c r="O113" s="2"/>
      <c r="P113" s="3"/>
      <c r="Q113" s="3"/>
      <c r="S113" s="3"/>
      <c r="T113" s="3"/>
      <c r="Y113" s="30"/>
    </row>
    <row r="114" spans="1:25" ht="15">
      <c r="A114">
        <v>110</v>
      </c>
      <c r="B114" s="52">
        <v>91</v>
      </c>
      <c r="C114" s="37" t="s">
        <v>37</v>
      </c>
      <c r="D114" s="37">
        <v>592</v>
      </c>
      <c r="E114" s="53" t="s">
        <v>205</v>
      </c>
      <c r="F114" s="37" t="s">
        <v>18</v>
      </c>
      <c r="G114" s="37" t="s">
        <v>50</v>
      </c>
      <c r="H114" s="37"/>
      <c r="I114" s="37">
        <v>23</v>
      </c>
      <c r="J114" s="37" t="s">
        <v>145</v>
      </c>
      <c r="K114" s="37"/>
      <c r="L114" s="28">
        <v>500000</v>
      </c>
      <c r="M114" s="56"/>
      <c r="N114" s="2"/>
      <c r="O114" s="2"/>
      <c r="P114" s="3"/>
      <c r="Q114" s="3"/>
      <c r="S114" s="3"/>
      <c r="T114" s="3"/>
      <c r="Y114" s="30"/>
    </row>
    <row r="115" spans="1:25" ht="15">
      <c r="A115">
        <v>111</v>
      </c>
      <c r="B115" s="52">
        <v>92</v>
      </c>
      <c r="C115" s="37" t="s">
        <v>37</v>
      </c>
      <c r="D115" s="37">
        <v>592</v>
      </c>
      <c r="E115" s="53" t="s">
        <v>205</v>
      </c>
      <c r="F115" s="37" t="s">
        <v>18</v>
      </c>
      <c r="G115" s="37" t="s">
        <v>50</v>
      </c>
      <c r="H115" s="37"/>
      <c r="I115" s="37" t="s">
        <v>135</v>
      </c>
      <c r="J115" s="37" t="s">
        <v>146</v>
      </c>
      <c r="K115" s="37"/>
      <c r="L115" s="28">
        <v>2200000</v>
      </c>
      <c r="M115" s="56"/>
      <c r="N115" s="2"/>
      <c r="O115" s="2"/>
      <c r="P115" s="3"/>
      <c r="Q115" s="3"/>
      <c r="S115" s="3"/>
      <c r="T115" s="3"/>
      <c r="Y115" s="30"/>
    </row>
    <row r="116" spans="1:25" ht="15">
      <c r="A116">
        <v>112</v>
      </c>
      <c r="B116" s="52">
        <v>93</v>
      </c>
      <c r="C116" s="37" t="s">
        <v>37</v>
      </c>
      <c r="D116" s="37">
        <v>592</v>
      </c>
      <c r="E116" s="53" t="s">
        <v>205</v>
      </c>
      <c r="F116" s="37" t="s">
        <v>18</v>
      </c>
      <c r="G116" s="37" t="s">
        <v>50</v>
      </c>
      <c r="H116" s="37"/>
      <c r="I116" s="37">
        <v>23.4</v>
      </c>
      <c r="J116" s="37" t="s">
        <v>125</v>
      </c>
      <c r="K116" s="37"/>
      <c r="L116" s="28">
        <v>1600000</v>
      </c>
      <c r="M116" s="56"/>
      <c r="N116" s="2"/>
      <c r="O116" s="2"/>
      <c r="P116" s="3"/>
      <c r="Q116" s="3"/>
      <c r="S116" s="3"/>
      <c r="T116" s="3"/>
      <c r="Y116" s="30"/>
    </row>
    <row r="117" spans="1:25" ht="15">
      <c r="A117">
        <v>113</v>
      </c>
      <c r="B117" s="52">
        <v>94</v>
      </c>
      <c r="C117" s="37" t="s">
        <v>37</v>
      </c>
      <c r="D117" s="37">
        <v>592</v>
      </c>
      <c r="E117" s="53" t="s">
        <v>205</v>
      </c>
      <c r="F117" s="37" t="s">
        <v>18</v>
      </c>
      <c r="G117" s="37" t="s">
        <v>50</v>
      </c>
      <c r="H117" s="37"/>
      <c r="I117" s="37" t="s">
        <v>136</v>
      </c>
      <c r="J117" s="37" t="s">
        <v>146</v>
      </c>
      <c r="K117" s="37"/>
      <c r="L117" s="28">
        <v>5500000</v>
      </c>
      <c r="M117" s="56"/>
      <c r="N117" s="2"/>
      <c r="O117" s="2"/>
      <c r="P117" s="3"/>
      <c r="Q117" s="3"/>
      <c r="S117" s="3"/>
      <c r="T117" s="3"/>
      <c r="Y117" s="30"/>
    </row>
    <row r="118" spans="1:25" ht="15">
      <c r="A118">
        <v>114</v>
      </c>
      <c r="B118" s="52">
        <v>95</v>
      </c>
      <c r="C118" s="37" t="s">
        <v>37</v>
      </c>
      <c r="D118" s="37">
        <v>592</v>
      </c>
      <c r="E118" s="53" t="s">
        <v>205</v>
      </c>
      <c r="F118" s="37" t="s">
        <v>18</v>
      </c>
      <c r="G118" s="37" t="s">
        <v>50</v>
      </c>
      <c r="H118" s="37"/>
      <c r="I118" s="37">
        <v>24</v>
      </c>
      <c r="J118" s="37" t="s">
        <v>125</v>
      </c>
      <c r="K118" s="37"/>
      <c r="L118" s="28">
        <v>4500000</v>
      </c>
      <c r="M118" s="56"/>
      <c r="N118" s="2"/>
      <c r="O118" s="2"/>
      <c r="P118" s="3"/>
      <c r="Q118" s="3"/>
      <c r="S118" s="3"/>
      <c r="T118" s="3"/>
      <c r="Y118" s="30"/>
    </row>
    <row r="119" spans="1:25" ht="15">
      <c r="A119">
        <v>115</v>
      </c>
      <c r="B119" s="52">
        <v>96</v>
      </c>
      <c r="C119" s="37" t="s">
        <v>37</v>
      </c>
      <c r="D119" s="37">
        <v>592</v>
      </c>
      <c r="E119" s="53" t="s">
        <v>205</v>
      </c>
      <c r="F119" s="37" t="s">
        <v>18</v>
      </c>
      <c r="G119" s="37" t="s">
        <v>50</v>
      </c>
      <c r="H119" s="37"/>
      <c r="I119" s="37" t="s">
        <v>137</v>
      </c>
      <c r="J119" s="37" t="s">
        <v>125</v>
      </c>
      <c r="K119" s="37"/>
      <c r="L119" s="28">
        <v>5000000</v>
      </c>
      <c r="M119" s="56"/>
      <c r="N119" s="2"/>
      <c r="O119" s="2"/>
      <c r="P119" s="3"/>
      <c r="Q119" s="3"/>
      <c r="S119" s="3"/>
      <c r="T119" s="3"/>
      <c r="Y119" s="30"/>
    </row>
    <row r="120" spans="1:25" ht="15">
      <c r="A120">
        <v>116</v>
      </c>
      <c r="B120" s="52">
        <v>97</v>
      </c>
      <c r="C120" s="37" t="s">
        <v>37</v>
      </c>
      <c r="D120" s="37">
        <v>592</v>
      </c>
      <c r="E120" s="53" t="s">
        <v>205</v>
      </c>
      <c r="F120" s="37" t="s">
        <v>18</v>
      </c>
      <c r="G120" s="37" t="s">
        <v>50</v>
      </c>
      <c r="H120" s="37"/>
      <c r="I120" s="37">
        <v>24.6</v>
      </c>
      <c r="J120" s="37" t="s">
        <v>125</v>
      </c>
      <c r="K120" s="37"/>
      <c r="L120" s="28">
        <v>1600000</v>
      </c>
      <c r="M120" s="56"/>
      <c r="N120" s="2"/>
      <c r="O120" s="2"/>
      <c r="P120" s="3"/>
      <c r="Q120" s="3"/>
      <c r="S120" s="3"/>
      <c r="T120" s="3"/>
      <c r="Y120" s="30"/>
    </row>
    <row r="121" spans="1:25" ht="15">
      <c r="A121">
        <v>117</v>
      </c>
      <c r="B121" s="52">
        <v>98</v>
      </c>
      <c r="C121" s="37" t="s">
        <v>37</v>
      </c>
      <c r="D121" s="37">
        <v>592</v>
      </c>
      <c r="E121" s="53" t="s">
        <v>205</v>
      </c>
      <c r="F121" s="37" t="s">
        <v>18</v>
      </c>
      <c r="G121" s="37" t="s">
        <v>50</v>
      </c>
      <c r="H121" s="37"/>
      <c r="I121" s="37" t="s">
        <v>138</v>
      </c>
      <c r="J121" s="37" t="s">
        <v>146</v>
      </c>
      <c r="K121" s="37"/>
      <c r="L121" s="28">
        <v>5400000</v>
      </c>
      <c r="M121" s="56"/>
      <c r="N121" s="2"/>
      <c r="O121" s="2"/>
      <c r="P121" s="3"/>
      <c r="Q121" s="3"/>
      <c r="S121" s="3"/>
      <c r="T121" s="3"/>
      <c r="Y121" s="30"/>
    </row>
    <row r="122" spans="1:25" ht="15">
      <c r="A122">
        <v>118</v>
      </c>
      <c r="B122" s="52">
        <v>99</v>
      </c>
      <c r="C122" s="37" t="s">
        <v>37</v>
      </c>
      <c r="D122" s="37">
        <v>592</v>
      </c>
      <c r="E122" s="53" t="s">
        <v>205</v>
      </c>
      <c r="F122" s="37" t="s">
        <v>18</v>
      </c>
      <c r="G122" s="37" t="s">
        <v>50</v>
      </c>
      <c r="H122" s="37"/>
      <c r="I122" s="37" t="s">
        <v>139</v>
      </c>
      <c r="J122" s="37" t="s">
        <v>125</v>
      </c>
      <c r="K122" s="37"/>
      <c r="L122" s="28">
        <v>4600000</v>
      </c>
      <c r="M122" s="56"/>
      <c r="N122" s="2"/>
      <c r="O122" s="2"/>
      <c r="P122" s="3"/>
      <c r="Q122" s="3"/>
      <c r="S122" s="3"/>
      <c r="T122" s="3"/>
      <c r="Y122" s="30"/>
    </row>
    <row r="123" spans="1:25" ht="15">
      <c r="A123">
        <v>119</v>
      </c>
      <c r="B123" s="52">
        <v>100</v>
      </c>
      <c r="C123" s="37" t="s">
        <v>37</v>
      </c>
      <c r="D123" s="37">
        <v>592</v>
      </c>
      <c r="E123" s="53" t="s">
        <v>205</v>
      </c>
      <c r="F123" s="37" t="s">
        <v>18</v>
      </c>
      <c r="G123" s="37" t="s">
        <v>50</v>
      </c>
      <c r="H123" s="37"/>
      <c r="I123" s="37" t="s">
        <v>140</v>
      </c>
      <c r="J123" s="37" t="s">
        <v>147</v>
      </c>
      <c r="K123" s="37"/>
      <c r="L123" s="28">
        <v>9000000</v>
      </c>
      <c r="M123" s="56"/>
      <c r="N123" s="2"/>
      <c r="O123" s="2"/>
      <c r="P123" s="3"/>
      <c r="Q123" s="3"/>
      <c r="S123" s="3"/>
      <c r="T123" s="3"/>
      <c r="Y123" s="30"/>
    </row>
    <row r="124" spans="1:25" ht="15">
      <c r="A124">
        <v>120</v>
      </c>
      <c r="B124" s="52">
        <v>101</v>
      </c>
      <c r="C124" s="37" t="s">
        <v>16</v>
      </c>
      <c r="D124" s="37">
        <v>27252</v>
      </c>
      <c r="E124" s="53" t="s">
        <v>205</v>
      </c>
      <c r="F124" s="37" t="s">
        <v>18</v>
      </c>
      <c r="G124" s="37" t="s">
        <v>131</v>
      </c>
      <c r="H124" s="37"/>
      <c r="I124" s="37">
        <v>3.8</v>
      </c>
      <c r="J124" s="37" t="s">
        <v>142</v>
      </c>
      <c r="K124" s="37"/>
      <c r="L124" s="28">
        <v>170000</v>
      </c>
      <c r="M124" s="56"/>
      <c r="N124" s="2"/>
      <c r="O124" s="2"/>
      <c r="P124" s="3"/>
      <c r="Q124" s="3"/>
      <c r="S124" s="3"/>
      <c r="T124" s="3"/>
      <c r="Y124" s="30"/>
    </row>
    <row r="125" spans="1:25" ht="15">
      <c r="A125">
        <v>121</v>
      </c>
      <c r="B125" s="52">
        <v>102</v>
      </c>
      <c r="C125" s="37" t="s">
        <v>16</v>
      </c>
      <c r="D125" s="37">
        <v>27252</v>
      </c>
      <c r="E125" s="53" t="s">
        <v>205</v>
      </c>
      <c r="F125" s="37" t="s">
        <v>18</v>
      </c>
      <c r="G125" s="37" t="s">
        <v>131</v>
      </c>
      <c r="H125" s="37"/>
      <c r="I125" s="37">
        <v>4.4</v>
      </c>
      <c r="J125" s="37" t="s">
        <v>143</v>
      </c>
      <c r="K125" s="37"/>
      <c r="L125" s="28">
        <v>400000</v>
      </c>
      <c r="M125" s="56"/>
      <c r="N125" s="2"/>
      <c r="O125" s="2"/>
      <c r="P125" s="3"/>
      <c r="Q125" s="3"/>
      <c r="S125" s="3"/>
      <c r="T125" s="3"/>
      <c r="Y125" s="30"/>
    </row>
    <row r="126" spans="1:25" ht="15.75" thickBot="1">
      <c r="A126">
        <v>122</v>
      </c>
      <c r="B126" s="52">
        <v>103</v>
      </c>
      <c r="C126" s="37" t="s">
        <v>16</v>
      </c>
      <c r="D126" s="37">
        <v>27252</v>
      </c>
      <c r="E126" s="53" t="s">
        <v>205</v>
      </c>
      <c r="F126" s="37" t="s">
        <v>18</v>
      </c>
      <c r="G126" s="37" t="s">
        <v>131</v>
      </c>
      <c r="H126" s="37"/>
      <c r="I126" s="37">
        <v>5</v>
      </c>
      <c r="J126" s="37" t="s">
        <v>144</v>
      </c>
      <c r="K126" s="37"/>
      <c r="L126" s="28">
        <v>200000</v>
      </c>
      <c r="M126" s="56"/>
      <c r="N126" s="2"/>
      <c r="O126" s="2"/>
      <c r="P126" s="3"/>
      <c r="Q126" s="3"/>
      <c r="S126" s="3"/>
      <c r="T126" s="3"/>
      <c r="Y126" s="30"/>
    </row>
    <row r="127" spans="2:20" ht="15.75" thickBot="1">
      <c r="B127" s="23"/>
      <c r="C127" s="24"/>
      <c r="D127" s="24"/>
      <c r="E127" s="25"/>
      <c r="F127" s="24"/>
      <c r="G127" s="24"/>
      <c r="H127" s="24"/>
      <c r="I127" s="24"/>
      <c r="J127" s="24"/>
      <c r="K127" s="24"/>
      <c r="L127" s="26"/>
      <c r="M127" s="24"/>
      <c r="N127" s="2"/>
      <c r="O127" s="2"/>
      <c r="P127" s="3"/>
      <c r="Q127" s="3"/>
      <c r="S127" s="3"/>
      <c r="T127" s="3"/>
    </row>
    <row r="128" spans="2:20" ht="15.75" thickBot="1">
      <c r="B128" s="144"/>
      <c r="C128" s="2"/>
      <c r="D128" s="2" t="s">
        <v>342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P128" s="3"/>
      <c r="Q128" s="3"/>
      <c r="S128" s="3"/>
      <c r="T128" s="3"/>
    </row>
    <row r="129" spans="3:13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3:13" ht="15"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</row>
  </sheetData>
  <sheetProtection password="E85A" sheet="1"/>
  <mergeCells count="2">
    <mergeCell ref="P3:R3"/>
    <mergeCell ref="S3:U3"/>
  </mergeCells>
  <hyperlinks>
    <hyperlink ref="M81" r:id="rId1" display="FOTO\Semilsko\13_Roprachtice sesuv"/>
    <hyperlink ref="M93" r:id="rId2" display="FOTO\Semilsko\16_Zálesní lhota Most"/>
    <hyperlink ref="M8" r:id="rId3" display="FOTO\Semilsko\18_Nedaříž propust"/>
    <hyperlink ref="M7" r:id="rId4" display="FOTO\Semilsko\19_Levínská sesuv"/>
    <hyperlink ref="M17" r:id="rId5" display="FOTO\Semilsko\20_Bělá zeď"/>
    <hyperlink ref="M83" r:id="rId6" display="FOTO\Semilsko\12_Bozkov propust"/>
    <hyperlink ref="M6" r:id="rId7" display="FOTO\Liberecko,Frýdlantsko\zátrž Žibřidice"/>
    <hyperlink ref="M79" r:id="rId8" display="FOTO\Liberecko,Frýdlantsko\zátrž Chotyně"/>
    <hyperlink ref="M113" r:id="rId9" display="FOTO\Liberecko,Frýdlantsko\Nová Ves u Chrastavy"/>
    <hyperlink ref="M68" r:id="rId10" display="FOTO\Českolipsko\2628 Skalice"/>
    <hyperlink ref="M23" r:id="rId11" display="FOTO\Českolipsko\26834 Velký Grunov"/>
    <hyperlink ref="M12" r:id="rId12" display="FOTO\Českolipsko\2627 Volfartice (propustek)"/>
    <hyperlink ref="M13" r:id="rId13" display="FOTO\Českolipsko\2627 Volfartice (nábřežní zeď)"/>
    <hyperlink ref="M50" r:id="rId14" display="FOTO\Českolipsko\2627 Horní Libchava"/>
    <hyperlink ref="M26" r:id="rId15" display="FOTO\Českolipsko\2708 Velký Grunov"/>
    <hyperlink ref="M28" r:id="rId16" display="FOTO\Českolipsko\26314 Prysk"/>
    <hyperlink ref="M20" r:id="rId17" display="FOTO\Českolipsko\26836 Lindava"/>
    <hyperlink ref="M19" r:id="rId18" display="FOTO\Českolipsko\26839 Kunratice u Cvikova"/>
    <hyperlink ref="M42" r:id="rId19" display="FOTO\Českolipsko\26318 Polevsko"/>
    <hyperlink ref="M18" r:id="rId20" display="FOTO\Českolipsko\26841 Cvikov"/>
    <hyperlink ref="M95" r:id="rId21" display="FOTO\Semilsko\Most 29056-2"/>
    <hyperlink ref="M96" r:id="rId22" display="FOTO\Semilsko\Most 294-001"/>
    <hyperlink ref="M27" r:id="rId23" display="FOTO\Liberecko,Frýdlantsko\Dětřichov-Kunratice"/>
    <hyperlink ref="M54" r:id="rId24" display="FOTO\Liberecko,Frýdlantsko\Předlánce-Pertoltice\033.JPG"/>
    <hyperlink ref="M10" r:id="rId25" display="FOTO\Liberecko,Frýdlantsko\Předlánce-Pertoltice"/>
    <hyperlink ref="M58" r:id="rId26" display="FOTO\Liberecko,Frýdlantsko\Předlánce-Pertoltice"/>
    <hyperlink ref="M60" r:id="rId27" display="FOTO\Liberecko,Frýdlantsko\zátrž Machnín-Svárov"/>
    <hyperlink ref="M29" r:id="rId28" display="FOTO\Liberecko,Frýdlantsko\propustek Krásná Studánka"/>
    <hyperlink ref="M89" r:id="rId29" display="FOTO\Liberecko,Frýdlantsko\zátrže Oldřichov-Raspenava"/>
    <hyperlink ref="M49" r:id="rId30" display="FOTO\Liberecko,Frýdlantsko\zátrže Oldřichov-Raspenava"/>
    <hyperlink ref="M85" r:id="rId31" display="FOTO\Liberecko,Frýdlantsko\Liberec-Rudolfov"/>
    <hyperlink ref="M80" r:id="rId32" display="FOTO\Liberecko,Frýdlantsko\Liberec-Rudolfov"/>
    <hyperlink ref="M15" r:id="rId33" display="FOTO\Liberecko,Frýdlantsko\Liberec-Rudolfov"/>
    <hyperlink ref="M14" r:id="rId34" display="FOTO\Liberecko,Frýdlantsko\Dětřichov"/>
    <hyperlink ref="M52" r:id="rId35" display="FOTO\Liberecko,Frýdlantsko\Minkovice -propust"/>
    <hyperlink ref="M40" r:id="rId36" display="FOTO\Liberecko,Frýdlantsko\Předlánce propust"/>
    <hyperlink ref="M65" r:id="rId37" display="FOTO\Liberecko,Frýdlantsko\Černousy - propust a zátrže"/>
    <hyperlink ref="M88" r:id="rId38" display="FOTO\Liberecko,Frýdlantsko\Bulovka"/>
    <hyperlink ref="M59" r:id="rId39" display="FOTO\Liberecko,Frýdlantsko\Srbská-opěrná zeď"/>
    <hyperlink ref="M66" r:id="rId40" display="FOTO\Liberecko,Frýdlantsko\Horní Řasnice-zeď"/>
    <hyperlink ref="M67" r:id="rId41" display="FOTO\Liberecko,Frýdlantsko\Dolní Řasnice-zeď"/>
    <hyperlink ref="M39" r:id="rId42" display="FOTO\Liberecko,Frýdlantsko\Smědava"/>
    <hyperlink ref="M64" r:id="rId43" display="FOTO\Liberecko,Frýdlantsko\Smědava gabion"/>
    <hyperlink ref="M53" r:id="rId44" display="FOTO\Liberecko,Frýdlantsko\Zaječí Důl-propusty"/>
    <hyperlink ref="M37" r:id="rId45" display="FOTO\Českolipsko\278 Stráž"/>
    <hyperlink ref="M22" r:id="rId46" display="FOTO\Českolipsko\26842 Rousínov"/>
    <hyperlink ref="M24" r:id="rId47" display="FOTO\Semilsko\Roztoky u Jil"/>
    <hyperlink ref="M38" r:id="rId48" display="FOTO\Semilsko\15_Vítkovice Mísečky"/>
    <hyperlink ref="M35" r:id="rId49" display="FOTO\Semilsko\14_Dolní Štěpanice"/>
    <hyperlink ref="M69" r:id="rId50" display="FOTO\JN"/>
    <hyperlink ref="M11" r:id="rId51" display="FOTO\Liberecko,Frýdlantsko\Liberec Kateřinky"/>
    <hyperlink ref="M70" r:id="rId52" display="FOTO\Liberecko,Frýdlantsko\Liberec Kateřinky"/>
    <hyperlink ref="M92" r:id="rId53" display="FOTO\Liberecko,Frýdlantsko\zátrže Oldřichov-Raspenava"/>
    <hyperlink ref="M94" r:id="rId54" display="FOTO\Liberecko,Frýdlantsko\zátrže Oldřichov-Raspenava"/>
    <hyperlink ref="M97" r:id="rId55" display="FOTO\Liberecko,Frýdlantsko\zátrže Oldřichov-Raspenava"/>
    <hyperlink ref="M99" r:id="rId56" display="FOTO\Liberecko,Frýdlantsko\zátrže Oldřichov-Raspenava"/>
    <hyperlink ref="M21" r:id="rId57" display="FOTO\Liberecko,Frýdlantsko\Dětřichov"/>
    <hyperlink ref="M34" r:id="rId58" display="FOTO\Semilsko\Tample"/>
  </hyperlinks>
  <printOptions/>
  <pageMargins left="0.52" right="0.38" top="0.26" bottom="0.24" header="0.17" footer="0.17"/>
  <pageSetup fitToHeight="1" fitToWidth="1" horizontalDpi="600" verticalDpi="600" orientation="portrait" paperSize="9" scale="33" r:id="rId61"/>
  <legacyDrawing r:id="rId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zoomScalePageLayoutView="0" workbookViewId="0" topLeftCell="A1">
      <pane ySplit="4" topLeftCell="A89" activePane="bottomLeft" state="frozen"/>
      <selection pane="topLeft" activeCell="A1" sqref="A1"/>
      <selection pane="bottomLeft" activeCell="G99" sqref="G99"/>
    </sheetView>
  </sheetViews>
  <sheetFormatPr defaultColWidth="9.140625" defaultRowHeight="15"/>
  <cols>
    <col min="1" max="1" width="4.140625" style="0" customWidth="1"/>
    <col min="2" max="2" width="6.7109375" style="1" customWidth="1"/>
    <col min="3" max="3" width="5.421875" style="0" customWidth="1"/>
    <col min="4" max="4" width="12.00390625" style="0" customWidth="1"/>
    <col min="5" max="5" width="10.28125" style="0" customWidth="1"/>
    <col min="6" max="6" width="5.8515625" style="0" bestFit="1" customWidth="1"/>
    <col min="7" max="7" width="21.57421875" style="0" customWidth="1"/>
    <col min="8" max="8" width="29.00390625" style="0" customWidth="1"/>
    <col min="9" max="9" width="8.8515625" style="0" customWidth="1"/>
    <col min="10" max="10" width="74.57421875" style="0" customWidth="1"/>
    <col min="11" max="11" width="12.28125" style="0" hidden="1" customWidth="1"/>
    <col min="12" max="12" width="13.57421875" style="0" customWidth="1"/>
    <col min="13" max="13" width="54.421875" style="0" hidden="1" customWidth="1"/>
    <col min="14" max="14" width="3.57421875" style="0" customWidth="1"/>
    <col min="15" max="15" width="14.421875" style="0" customWidth="1"/>
    <col min="16" max="16" width="9.140625" style="30" customWidth="1"/>
    <col min="17" max="17" width="9.57421875" style="30" customWidth="1"/>
    <col min="18" max="18" width="10.140625" style="30" customWidth="1"/>
    <col min="19" max="19" width="9.140625" style="30" customWidth="1"/>
    <col min="20" max="20" width="10.00390625" style="30" customWidth="1"/>
    <col min="21" max="21" width="9.140625" style="30" customWidth="1"/>
    <col min="22" max="22" width="9.140625" style="0" customWidth="1"/>
  </cols>
  <sheetData>
    <row r="1" ht="15">
      <c r="B1" s="1" t="s">
        <v>288</v>
      </c>
    </row>
    <row r="2" ht="15.75" thickBot="1">
      <c r="B2" s="1" t="s">
        <v>0</v>
      </c>
    </row>
    <row r="3" spans="16:21" ht="15">
      <c r="P3" s="242" t="s">
        <v>347</v>
      </c>
      <c r="Q3" s="243"/>
      <c r="R3" s="244"/>
      <c r="S3" s="242" t="s">
        <v>348</v>
      </c>
      <c r="T3" s="243"/>
      <c r="U3" s="244"/>
    </row>
    <row r="4" spans="2:21" ht="105.75" thickBot="1">
      <c r="B4" s="114" t="s">
        <v>1</v>
      </c>
      <c r="C4" s="130" t="s">
        <v>7</v>
      </c>
      <c r="D4" s="130" t="s">
        <v>4</v>
      </c>
      <c r="E4" s="130" t="s">
        <v>13</v>
      </c>
      <c r="F4" s="132" t="s">
        <v>2</v>
      </c>
      <c r="G4" s="132" t="s">
        <v>6</v>
      </c>
      <c r="H4" s="132" t="s">
        <v>19</v>
      </c>
      <c r="I4" s="132" t="s">
        <v>20</v>
      </c>
      <c r="J4" s="132" t="s">
        <v>3</v>
      </c>
      <c r="K4" s="130" t="s">
        <v>5</v>
      </c>
      <c r="L4" s="130" t="s">
        <v>8</v>
      </c>
      <c r="M4" s="138" t="s">
        <v>9</v>
      </c>
      <c r="N4" s="22"/>
      <c r="O4" s="189" t="s">
        <v>344</v>
      </c>
      <c r="P4" s="190" t="s">
        <v>323</v>
      </c>
      <c r="Q4" s="182" t="s">
        <v>324</v>
      </c>
      <c r="R4" s="191" t="s">
        <v>325</v>
      </c>
      <c r="S4" s="201" t="s">
        <v>345</v>
      </c>
      <c r="T4" s="188" t="s">
        <v>346</v>
      </c>
      <c r="U4" s="202" t="s">
        <v>324</v>
      </c>
    </row>
    <row r="5" spans="1:21" ht="15.75" thickBot="1">
      <c r="A5">
        <v>1</v>
      </c>
      <c r="B5" s="203" t="s">
        <v>326</v>
      </c>
      <c r="C5" s="164"/>
      <c r="D5" s="164"/>
      <c r="E5" s="164"/>
      <c r="F5" s="165"/>
      <c r="G5" s="128"/>
      <c r="H5" s="128"/>
      <c r="I5" s="128"/>
      <c r="J5" s="128"/>
      <c r="K5" s="7"/>
      <c r="L5" s="129">
        <v>2380000</v>
      </c>
      <c r="M5" s="12"/>
      <c r="N5" s="22"/>
      <c r="O5" s="129">
        <f>SUM(O6:O8)</f>
        <v>166600</v>
      </c>
      <c r="P5" s="192">
        <f>IF((L5/1.21)&lt;3000000,L5/1.21,0)</f>
        <v>1966942.1487603306</v>
      </c>
      <c r="Q5" s="185">
        <f>AND((L5/1.21)&gt;=3000000,(L5/1.21)&lt;10000000)*(L5/1.21)</f>
        <v>0</v>
      </c>
      <c r="R5" s="193">
        <f>IF((L5/1.21)&gt;=10000000,L5/1.21,0)</f>
        <v>0</v>
      </c>
      <c r="S5" s="192">
        <f>IF((O5/1.21)&lt;500000,O5/1.21,0)</f>
        <v>137685.95041322315</v>
      </c>
      <c r="T5" s="185">
        <f>AND((O5/1.21)&gt;=500000,(O5/1.21)&lt;1000000)*(O5/1.21)</f>
        <v>0</v>
      </c>
      <c r="U5" s="193">
        <f>IF((O5/1.21)&gt;=1000000,O5/1.21,0)</f>
        <v>0</v>
      </c>
    </row>
    <row r="6" spans="1:21" ht="15.75" thickTop="1">
      <c r="A6">
        <v>2</v>
      </c>
      <c r="B6" s="140">
        <v>34</v>
      </c>
      <c r="C6" s="141" t="s">
        <v>37</v>
      </c>
      <c r="D6" s="141">
        <v>278</v>
      </c>
      <c r="E6" s="142" t="s">
        <v>11</v>
      </c>
      <c r="F6" s="141" t="s">
        <v>15</v>
      </c>
      <c r="G6" s="134" t="s">
        <v>149</v>
      </c>
      <c r="H6" s="134" t="s">
        <v>151</v>
      </c>
      <c r="I6" s="135">
        <v>0.64</v>
      </c>
      <c r="J6" s="134" t="s">
        <v>152</v>
      </c>
      <c r="K6" s="136" t="s">
        <v>17</v>
      </c>
      <c r="L6" s="21">
        <v>490000</v>
      </c>
      <c r="M6" s="139" t="s">
        <v>55</v>
      </c>
      <c r="N6" s="2"/>
      <c r="O6" s="10">
        <v>34300</v>
      </c>
      <c r="P6" s="194"/>
      <c r="Q6" s="186"/>
      <c r="R6" s="195"/>
      <c r="S6" s="194"/>
      <c r="T6" s="186"/>
      <c r="U6" s="195"/>
    </row>
    <row r="7" spans="1:21" ht="15">
      <c r="A7">
        <v>3</v>
      </c>
      <c r="B7" s="4">
        <v>36</v>
      </c>
      <c r="C7" s="16" t="s">
        <v>37</v>
      </c>
      <c r="D7" s="16">
        <v>278</v>
      </c>
      <c r="E7" s="17" t="s">
        <v>12</v>
      </c>
      <c r="F7" s="16" t="s">
        <v>15</v>
      </c>
      <c r="G7" s="16" t="s">
        <v>294</v>
      </c>
      <c r="H7" s="16" t="s">
        <v>295</v>
      </c>
      <c r="I7" s="16">
        <v>8.5</v>
      </c>
      <c r="J7" s="16" t="s">
        <v>154</v>
      </c>
      <c r="K7" s="5" t="s">
        <v>17</v>
      </c>
      <c r="L7" s="21">
        <v>890000</v>
      </c>
      <c r="M7" s="14" t="s">
        <v>241</v>
      </c>
      <c r="N7" s="2"/>
      <c r="O7" s="10">
        <v>62300.00000000001</v>
      </c>
      <c r="P7" s="194"/>
      <c r="Q7" s="186"/>
      <c r="R7" s="195"/>
      <c r="S7" s="194"/>
      <c r="T7" s="186"/>
      <c r="U7" s="195"/>
    </row>
    <row r="8" spans="1:21" ht="15.75" thickBot="1">
      <c r="A8">
        <v>4</v>
      </c>
      <c r="B8" s="4">
        <v>37</v>
      </c>
      <c r="C8" s="16" t="s">
        <v>37</v>
      </c>
      <c r="D8" s="16">
        <v>278</v>
      </c>
      <c r="E8" s="17" t="s">
        <v>11</v>
      </c>
      <c r="F8" s="16" t="s">
        <v>15</v>
      </c>
      <c r="G8" s="16" t="s">
        <v>296</v>
      </c>
      <c r="H8" s="16" t="s">
        <v>298</v>
      </c>
      <c r="I8" s="16">
        <v>6.4</v>
      </c>
      <c r="J8" s="16" t="s">
        <v>297</v>
      </c>
      <c r="K8" s="5" t="s">
        <v>17</v>
      </c>
      <c r="L8" s="21">
        <v>1000000</v>
      </c>
      <c r="M8" s="14" t="s">
        <v>240</v>
      </c>
      <c r="N8" s="2"/>
      <c r="O8" s="10">
        <v>70000</v>
      </c>
      <c r="P8" s="194"/>
      <c r="Q8" s="186"/>
      <c r="R8" s="195"/>
      <c r="S8" s="194"/>
      <c r="T8" s="186"/>
      <c r="U8" s="195"/>
    </row>
    <row r="9" spans="1:21" ht="15.75" thickBot="1">
      <c r="A9">
        <v>5</v>
      </c>
      <c r="B9" s="204" t="s">
        <v>349</v>
      </c>
      <c r="C9" s="161"/>
      <c r="D9" s="161"/>
      <c r="E9" s="161"/>
      <c r="F9" s="162"/>
      <c r="G9" s="66"/>
      <c r="H9" s="66"/>
      <c r="I9" s="66"/>
      <c r="J9" s="66"/>
      <c r="K9" s="66"/>
      <c r="L9" s="205">
        <f>SUM(L10)</f>
        <v>2980000</v>
      </c>
      <c r="M9" s="14"/>
      <c r="N9" s="2"/>
      <c r="O9" s="181">
        <f>SUM(O10)</f>
        <v>208600.00000000003</v>
      </c>
      <c r="P9" s="192">
        <f>IF((L9/1.21)&lt;3000000,L9/1.21,0)</f>
        <v>2462809.917355372</v>
      </c>
      <c r="Q9" s="185">
        <f>AND((L9/1.21)&gt;=3000000,(L9/1.21)&lt;10000000)*(L9/1.21)</f>
        <v>0</v>
      </c>
      <c r="R9" s="193">
        <f>IF((L9/1.21)&gt;=10000000,L9/1.21,0)</f>
        <v>0</v>
      </c>
      <c r="S9" s="192">
        <f>IF((O9/1.21)&lt;500000,O9/1.21,0)</f>
        <v>172396.69421487607</v>
      </c>
      <c r="T9" s="185">
        <f>AND((O9/1.21)&gt;=500000,(O9/1.21)&lt;1000000)*(O9/1.21)</f>
        <v>0</v>
      </c>
      <c r="U9" s="193">
        <f>IF((O9/1.21)&gt;=1000000,O9/1.21,0)</f>
        <v>0</v>
      </c>
    </row>
    <row r="10" spans="1:21" ht="16.5" thickBot="1" thickTop="1">
      <c r="A10">
        <v>7</v>
      </c>
      <c r="B10" s="4">
        <v>1</v>
      </c>
      <c r="C10" s="5" t="s">
        <v>16</v>
      </c>
      <c r="D10" s="5">
        <v>2628</v>
      </c>
      <c r="E10" s="13" t="s">
        <v>14</v>
      </c>
      <c r="F10" s="5" t="s">
        <v>15</v>
      </c>
      <c r="G10" s="5" t="s">
        <v>41</v>
      </c>
      <c r="H10" s="5" t="s">
        <v>61</v>
      </c>
      <c r="I10" s="5">
        <v>4.6</v>
      </c>
      <c r="J10" s="5" t="s">
        <v>62</v>
      </c>
      <c r="K10" s="5" t="s">
        <v>17</v>
      </c>
      <c r="L10" s="21">
        <v>2980000</v>
      </c>
      <c r="M10" s="14" t="s">
        <v>166</v>
      </c>
      <c r="N10" s="2"/>
      <c r="O10" s="10">
        <v>208600.00000000003</v>
      </c>
      <c r="P10" s="194"/>
      <c r="Q10" s="186"/>
      <c r="R10" s="195"/>
      <c r="S10" s="194"/>
      <c r="T10" s="186"/>
      <c r="U10" s="195"/>
    </row>
    <row r="11" spans="1:21" ht="15.75" thickBot="1">
      <c r="A11">
        <v>5</v>
      </c>
      <c r="B11" s="204" t="s">
        <v>350</v>
      </c>
      <c r="C11" s="161"/>
      <c r="D11" s="161"/>
      <c r="E11" s="161"/>
      <c r="F11" s="162"/>
      <c r="G11" s="66"/>
      <c r="H11" s="66"/>
      <c r="I11" s="66"/>
      <c r="J11" s="66"/>
      <c r="K11" s="66"/>
      <c r="L11" s="205">
        <f>SUM(L12:L14)</f>
        <v>6370000</v>
      </c>
      <c r="M11" s="14"/>
      <c r="N11" s="2"/>
      <c r="O11" s="181">
        <f>SUM(O12:O14)</f>
        <v>445900</v>
      </c>
      <c r="P11" s="192">
        <f>IF((L11/1.21)&lt;3000000,L11/1.21,0)</f>
        <v>0</v>
      </c>
      <c r="Q11" s="185">
        <f>AND((L11/1.21)&gt;=3000000,(L11/1.21)&lt;10000000)*(L11/1.21)</f>
        <v>5264462.809917356</v>
      </c>
      <c r="R11" s="193">
        <f>IF((L11/1.21)&gt;=10000000,L11/1.21,0)</f>
        <v>0</v>
      </c>
      <c r="S11" s="192">
        <f>IF((O11/1.21)&lt;500000,O11/1.21,0)</f>
        <v>368512.3966942149</v>
      </c>
      <c r="T11" s="185">
        <f>AND((O11/1.21)&gt;=500000,(O11/1.21)&lt;1000000)*(O11/1.21)</f>
        <v>0</v>
      </c>
      <c r="U11" s="193">
        <f>IF((O11/1.21)&gt;=1000000,O11/1.21,0)</f>
        <v>0</v>
      </c>
    </row>
    <row r="12" spans="1:21" ht="15.75" thickTop="1">
      <c r="A12">
        <v>6</v>
      </c>
      <c r="B12" s="116">
        <v>4</v>
      </c>
      <c r="C12" s="119" t="s">
        <v>16</v>
      </c>
      <c r="D12" s="119">
        <v>2627</v>
      </c>
      <c r="E12" s="123" t="s">
        <v>12</v>
      </c>
      <c r="F12" s="126" t="s">
        <v>15</v>
      </c>
      <c r="G12" s="5" t="s">
        <v>69</v>
      </c>
      <c r="H12" s="5" t="s">
        <v>70</v>
      </c>
      <c r="I12" s="5">
        <v>6.9</v>
      </c>
      <c r="J12" s="5" t="s">
        <v>34</v>
      </c>
      <c r="K12" s="5" t="s">
        <v>17</v>
      </c>
      <c r="L12" s="21">
        <v>730000</v>
      </c>
      <c r="M12" s="14" t="s">
        <v>107</v>
      </c>
      <c r="N12" s="2"/>
      <c r="O12" s="10">
        <v>51100.00000000001</v>
      </c>
      <c r="P12" s="194"/>
      <c r="Q12" s="186"/>
      <c r="R12" s="195"/>
      <c r="S12" s="194"/>
      <c r="T12" s="186"/>
      <c r="U12" s="195"/>
    </row>
    <row r="13" spans="1:21" ht="15">
      <c r="A13">
        <v>8</v>
      </c>
      <c r="B13" s="166">
        <v>3</v>
      </c>
      <c r="C13" s="152" t="s">
        <v>16</v>
      </c>
      <c r="D13" s="168">
        <v>2627</v>
      </c>
      <c r="E13" s="82" t="s">
        <v>12</v>
      </c>
      <c r="F13" s="152" t="s">
        <v>15</v>
      </c>
      <c r="G13" s="150" t="s">
        <v>23</v>
      </c>
      <c r="H13" s="81" t="s">
        <v>65</v>
      </c>
      <c r="I13" s="81">
        <v>0.633</v>
      </c>
      <c r="J13" s="81" t="s">
        <v>66</v>
      </c>
      <c r="K13" s="81" t="s">
        <v>17</v>
      </c>
      <c r="L13" s="83">
        <v>1830000</v>
      </c>
      <c r="M13" s="86" t="s">
        <v>85</v>
      </c>
      <c r="N13" s="2"/>
      <c r="O13" s="177">
        <v>128100.00000000001</v>
      </c>
      <c r="P13" s="194"/>
      <c r="Q13" s="186"/>
      <c r="R13" s="195"/>
      <c r="S13" s="194"/>
      <c r="T13" s="186"/>
      <c r="U13" s="195"/>
    </row>
    <row r="14" spans="1:21" ht="15.75" thickBot="1">
      <c r="A14">
        <v>9</v>
      </c>
      <c r="B14" s="167">
        <v>3</v>
      </c>
      <c r="C14" s="153"/>
      <c r="D14" s="169"/>
      <c r="E14" s="82" t="s">
        <v>14</v>
      </c>
      <c r="F14" s="153"/>
      <c r="G14" s="151"/>
      <c r="H14" s="81" t="s">
        <v>67</v>
      </c>
      <c r="I14" s="81">
        <v>0.573</v>
      </c>
      <c r="J14" s="81" t="s">
        <v>68</v>
      </c>
      <c r="K14" s="81" t="s">
        <v>17</v>
      </c>
      <c r="L14" s="83">
        <v>3810000</v>
      </c>
      <c r="M14" s="86" t="s">
        <v>86</v>
      </c>
      <c r="N14" s="2"/>
      <c r="O14" s="177">
        <v>266700</v>
      </c>
      <c r="P14" s="194"/>
      <c r="Q14" s="186"/>
      <c r="R14" s="195"/>
      <c r="S14" s="194"/>
      <c r="T14" s="186"/>
      <c r="U14" s="195"/>
    </row>
    <row r="15" spans="1:21" ht="15.75" thickBot="1">
      <c r="A15">
        <v>10</v>
      </c>
      <c r="B15" s="206" t="s">
        <v>354</v>
      </c>
      <c r="C15" s="158"/>
      <c r="D15" s="158"/>
      <c r="E15" s="158"/>
      <c r="F15" s="159"/>
      <c r="G15" s="133"/>
      <c r="H15" s="66"/>
      <c r="I15" s="66"/>
      <c r="J15" s="66"/>
      <c r="K15" s="5"/>
      <c r="L15" s="63"/>
      <c r="M15" s="14"/>
      <c r="N15" s="2"/>
      <c r="O15" s="180"/>
      <c r="P15" s="192"/>
      <c r="Q15" s="185"/>
      <c r="R15" s="193"/>
      <c r="S15" s="192"/>
      <c r="T15" s="185"/>
      <c r="U15" s="193"/>
    </row>
    <row r="16" spans="1:21" ht="15.75" thickTop="1">
      <c r="A16">
        <v>11</v>
      </c>
      <c r="B16" s="116">
        <v>6</v>
      </c>
      <c r="C16" s="119" t="s">
        <v>16</v>
      </c>
      <c r="D16" s="119">
        <v>26314</v>
      </c>
      <c r="E16" s="123" t="s">
        <v>14</v>
      </c>
      <c r="F16" s="126" t="s">
        <v>15</v>
      </c>
      <c r="G16" s="5" t="s">
        <v>72</v>
      </c>
      <c r="H16" s="5" t="s">
        <v>73</v>
      </c>
      <c r="I16" s="5">
        <v>3.6</v>
      </c>
      <c r="J16" s="5" t="s">
        <v>74</v>
      </c>
      <c r="K16" s="5" t="s">
        <v>17</v>
      </c>
      <c r="L16" s="21">
        <v>940000</v>
      </c>
      <c r="M16" s="14" t="s">
        <v>159</v>
      </c>
      <c r="N16" s="2"/>
      <c r="O16" s="10">
        <v>65800</v>
      </c>
      <c r="P16" s="192">
        <f>IF((L16/1.21)&lt;3000000,L16/1.21,0)</f>
        <v>776859.5041322315</v>
      </c>
      <c r="Q16" s="185">
        <f>AND((L16/1.21)&gt;=3000000,(L16/1.21)&lt;10000000)*(L16/1.21)</f>
        <v>0</v>
      </c>
      <c r="R16" s="193">
        <f>IF((L16/1.21)&gt;=10000000,L16/1.21,0)</f>
        <v>0</v>
      </c>
      <c r="S16" s="192">
        <f>IF((O16/1.21)&lt;500000,O16/1.21,0)</f>
        <v>54380.1652892562</v>
      </c>
      <c r="T16" s="185">
        <f>AND((O16/1.21)&gt;=500000,(O16/1.21)&lt;1000000)*(O16/1.21)</f>
        <v>0</v>
      </c>
      <c r="U16" s="193">
        <f>IF((O16/1.21)&gt;=1000000,O16/1.21,0)</f>
        <v>0</v>
      </c>
    </row>
    <row r="17" spans="1:21" ht="15">
      <c r="A17">
        <v>12</v>
      </c>
      <c r="B17" s="4">
        <v>10</v>
      </c>
      <c r="C17" s="5" t="s">
        <v>16</v>
      </c>
      <c r="D17" s="5">
        <v>26318</v>
      </c>
      <c r="E17" s="13" t="s">
        <v>12</v>
      </c>
      <c r="F17" s="5" t="s">
        <v>15</v>
      </c>
      <c r="G17" s="5" t="s">
        <v>81</v>
      </c>
      <c r="H17" s="5" t="s">
        <v>82</v>
      </c>
      <c r="I17" s="5">
        <v>3.6</v>
      </c>
      <c r="J17" s="5" t="s">
        <v>215</v>
      </c>
      <c r="K17" s="5" t="s">
        <v>17</v>
      </c>
      <c r="L17" s="21">
        <v>550000</v>
      </c>
      <c r="M17" s="14"/>
      <c r="N17" s="2"/>
      <c r="O17" s="10">
        <v>38500.00000000001</v>
      </c>
      <c r="P17" s="192">
        <f>IF((L17/1.21)&lt;3000000,L17/1.21,0)</f>
        <v>454545.4545454546</v>
      </c>
      <c r="Q17" s="185">
        <f>AND((L17/1.21)&gt;=3000000,(L17/1.21)&lt;10000000)*(L17/1.21)</f>
        <v>0</v>
      </c>
      <c r="R17" s="193">
        <f>IF((L17/1.21)&gt;=10000000,L17/1.21,0)</f>
        <v>0</v>
      </c>
      <c r="S17" s="192">
        <f>IF((O17/1.21)&lt;500000,O17/1.21,0)</f>
        <v>31818.181818181823</v>
      </c>
      <c r="T17" s="185">
        <f>AND((O17/1.21)&gt;=500000,(O17/1.21)&lt;1000000)*(O17/1.21)</f>
        <v>0</v>
      </c>
      <c r="U17" s="193">
        <f>IF((O17/1.21)&gt;=1000000,O17/1.21,0)</f>
        <v>0</v>
      </c>
    </row>
    <row r="18" spans="1:21" ht="15.75" thickBot="1">
      <c r="A18">
        <v>13</v>
      </c>
      <c r="B18" s="4">
        <v>35</v>
      </c>
      <c r="C18" s="16" t="s">
        <v>16</v>
      </c>
      <c r="D18" s="16">
        <v>26842</v>
      </c>
      <c r="E18" s="17" t="s">
        <v>12</v>
      </c>
      <c r="F18" s="16" t="s">
        <v>15</v>
      </c>
      <c r="G18" s="16" t="s">
        <v>150</v>
      </c>
      <c r="H18" s="16" t="s">
        <v>153</v>
      </c>
      <c r="I18" s="16">
        <v>0.45</v>
      </c>
      <c r="J18" s="16" t="s">
        <v>154</v>
      </c>
      <c r="K18" s="5" t="s">
        <v>17</v>
      </c>
      <c r="L18" s="21">
        <v>420000</v>
      </c>
      <c r="M18" s="14" t="s">
        <v>242</v>
      </c>
      <c r="N18" s="2"/>
      <c r="O18" s="10">
        <v>29400.000000000004</v>
      </c>
      <c r="P18" s="192">
        <f>IF((L18/1.21)&lt;3000000,L18/1.21,0)</f>
        <v>347107.43801652896</v>
      </c>
      <c r="Q18" s="185">
        <f>AND((L18/1.21)&gt;=3000000,(L18/1.21)&lt;10000000)*(L18/1.21)</f>
        <v>0</v>
      </c>
      <c r="R18" s="193">
        <f>IF((L18/1.21)&gt;=10000000,L18/1.21,0)</f>
        <v>0</v>
      </c>
      <c r="S18" s="192">
        <f>IF((O18/1.21)&lt;500000,O18/1.21,0)</f>
        <v>24297.52066115703</v>
      </c>
      <c r="T18" s="185">
        <f>AND((O18/1.21)&gt;=500000,(O18/1.21)&lt;1000000)*(O18/1.21)</f>
        <v>0</v>
      </c>
      <c r="U18" s="193">
        <f>IF((O18/1.21)&gt;=1000000,O18/1.21,0)</f>
        <v>0</v>
      </c>
    </row>
    <row r="19" spans="1:21" ht="15.75" thickBot="1">
      <c r="A19">
        <v>10</v>
      </c>
      <c r="B19" s="206" t="s">
        <v>355</v>
      </c>
      <c r="C19" s="158"/>
      <c r="D19" s="158"/>
      <c r="E19" s="158"/>
      <c r="F19" s="159"/>
      <c r="G19" s="133"/>
      <c r="H19" s="66"/>
      <c r="I19" s="66"/>
      <c r="J19" s="66"/>
      <c r="K19" s="5"/>
      <c r="L19" s="205">
        <f>SUM(L20:L22)</f>
        <v>13800000</v>
      </c>
      <c r="M19" s="14" t="s">
        <v>165</v>
      </c>
      <c r="N19" s="2"/>
      <c r="O19" s="180">
        <f>SUM(O20:O22)</f>
        <v>966000</v>
      </c>
      <c r="P19" s="192">
        <f>IF((L19/1.21)&lt;3000000,L19/1.21,0)</f>
        <v>0</v>
      </c>
      <c r="Q19" s="185">
        <f>AND((L19/1.21)&gt;=3000000,(L19/1.21)&lt;10000000)*(L19/1.21)</f>
        <v>0</v>
      </c>
      <c r="R19" s="193">
        <f>IF((L19/1.21)&gt;=10000000,L19/1.21,0)</f>
        <v>11404958.67768595</v>
      </c>
      <c r="S19" s="192">
        <f>IF((O19/1.21)&lt;500000,O19/1.21,0)</f>
        <v>0</v>
      </c>
      <c r="T19" s="185">
        <f>AND((O19/1.21)&gt;=500000,(O19/1.21)&lt;1000000)*(O19/1.21)</f>
        <v>798347.1074380166</v>
      </c>
      <c r="U19" s="193">
        <f>IF((O19/1.21)&gt;=1000000,O19/1.21,0)</f>
        <v>0</v>
      </c>
    </row>
    <row r="20" spans="1:21" ht="15.75" thickTop="1">
      <c r="A20">
        <v>14</v>
      </c>
      <c r="B20" s="78">
        <v>8</v>
      </c>
      <c r="C20" s="81" t="s">
        <v>16</v>
      </c>
      <c r="D20" s="81">
        <v>26841</v>
      </c>
      <c r="E20" s="82" t="s">
        <v>14</v>
      </c>
      <c r="F20" s="81" t="s">
        <v>15</v>
      </c>
      <c r="G20" s="81" t="s">
        <v>77</v>
      </c>
      <c r="H20" s="81" t="s">
        <v>78</v>
      </c>
      <c r="I20" s="81">
        <v>5.1</v>
      </c>
      <c r="J20" s="81" t="s">
        <v>62</v>
      </c>
      <c r="K20" s="81" t="s">
        <v>17</v>
      </c>
      <c r="L20" s="83">
        <v>3800000</v>
      </c>
      <c r="M20" s="86" t="s">
        <v>93</v>
      </c>
      <c r="N20" s="2"/>
      <c r="O20" s="177">
        <v>266000</v>
      </c>
      <c r="P20" s="194"/>
      <c r="Q20" s="186"/>
      <c r="R20" s="195"/>
      <c r="S20" s="194"/>
      <c r="T20" s="186"/>
      <c r="U20" s="195"/>
    </row>
    <row r="21" spans="1:21" ht="15">
      <c r="A21">
        <v>15</v>
      </c>
      <c r="B21" s="78">
        <v>9</v>
      </c>
      <c r="C21" s="81" t="s">
        <v>16</v>
      </c>
      <c r="D21" s="81">
        <v>26839</v>
      </c>
      <c r="E21" s="82" t="s">
        <v>14</v>
      </c>
      <c r="F21" s="81" t="s">
        <v>15</v>
      </c>
      <c r="G21" s="81" t="s">
        <v>79</v>
      </c>
      <c r="H21" s="81" t="s">
        <v>80</v>
      </c>
      <c r="I21" s="81">
        <v>3.55</v>
      </c>
      <c r="J21" s="81" t="s">
        <v>62</v>
      </c>
      <c r="K21" s="81" t="s">
        <v>17</v>
      </c>
      <c r="L21" s="84">
        <v>4100000</v>
      </c>
      <c r="M21" s="86" t="s">
        <v>91</v>
      </c>
      <c r="N21" s="2"/>
      <c r="O21" s="183">
        <v>287000</v>
      </c>
      <c r="P21" s="194"/>
      <c r="Q21" s="186"/>
      <c r="R21" s="195"/>
      <c r="S21" s="194"/>
      <c r="T21" s="186"/>
      <c r="U21" s="195"/>
    </row>
    <row r="22" spans="1:21" ht="15.75" thickBot="1">
      <c r="A22">
        <v>16</v>
      </c>
      <c r="B22" s="78">
        <v>7</v>
      </c>
      <c r="C22" s="81" t="s">
        <v>16</v>
      </c>
      <c r="D22" s="81">
        <v>26836</v>
      </c>
      <c r="E22" s="82" t="s">
        <v>14</v>
      </c>
      <c r="F22" s="81" t="s">
        <v>15</v>
      </c>
      <c r="G22" s="81" t="s">
        <v>75</v>
      </c>
      <c r="H22" s="81" t="s">
        <v>76</v>
      </c>
      <c r="I22" s="81">
        <v>4.7</v>
      </c>
      <c r="J22" s="81" t="s">
        <v>62</v>
      </c>
      <c r="K22" s="81" t="s">
        <v>17</v>
      </c>
      <c r="L22" s="84">
        <v>5900000</v>
      </c>
      <c r="M22" s="86" t="s">
        <v>90</v>
      </c>
      <c r="N22" s="2"/>
      <c r="O22" s="183">
        <v>413000.00000000006</v>
      </c>
      <c r="P22" s="194"/>
      <c r="Q22" s="186"/>
      <c r="R22" s="195"/>
      <c r="S22" s="194"/>
      <c r="T22" s="186"/>
      <c r="U22" s="195"/>
    </row>
    <row r="23" spans="1:21" ht="15.75" thickBot="1">
      <c r="A23">
        <v>17</v>
      </c>
      <c r="B23" s="204" t="s">
        <v>329</v>
      </c>
      <c r="C23" s="161"/>
      <c r="D23" s="161"/>
      <c r="E23" s="161"/>
      <c r="F23" s="162"/>
      <c r="G23" s="66"/>
      <c r="H23" s="66"/>
      <c r="I23" s="66"/>
      <c r="J23" s="66"/>
      <c r="K23" s="5"/>
      <c r="L23" s="137"/>
      <c r="M23" s="14"/>
      <c r="N23" s="2"/>
      <c r="O23" s="129"/>
      <c r="P23" s="192"/>
      <c r="Q23" s="185"/>
      <c r="R23" s="193"/>
      <c r="S23" s="192"/>
      <c r="T23" s="185"/>
      <c r="U23" s="193"/>
    </row>
    <row r="24" spans="1:21" ht="15.75" thickTop="1">
      <c r="A24">
        <v>18</v>
      </c>
      <c r="B24" s="140">
        <v>5</v>
      </c>
      <c r="C24" s="141" t="s">
        <v>16</v>
      </c>
      <c r="D24" s="141">
        <v>2708</v>
      </c>
      <c r="E24" s="142" t="s">
        <v>14</v>
      </c>
      <c r="F24" s="141" t="s">
        <v>15</v>
      </c>
      <c r="G24" s="5" t="s">
        <v>39</v>
      </c>
      <c r="H24" s="5" t="s">
        <v>71</v>
      </c>
      <c r="I24" s="5">
        <v>3.9</v>
      </c>
      <c r="J24" s="5" t="s">
        <v>68</v>
      </c>
      <c r="K24" s="5" t="s">
        <v>17</v>
      </c>
      <c r="L24" s="21">
        <v>2600000</v>
      </c>
      <c r="M24" s="14" t="s">
        <v>222</v>
      </c>
      <c r="N24" s="2"/>
      <c r="O24" s="10">
        <v>182000.00000000003</v>
      </c>
      <c r="P24" s="192">
        <f>IF((L24/1.21)&lt;3000000,L24/1.21,0)</f>
        <v>2148760.3305785125</v>
      </c>
      <c r="Q24" s="185">
        <f>AND((L24/1.21)&gt;=3000000,(L24/1.21)&lt;10000000)*(L24/1.21)</f>
        <v>0</v>
      </c>
      <c r="R24" s="193">
        <f>IF((L24/1.21)&gt;=10000000,L24/1.21,0)</f>
        <v>0</v>
      </c>
      <c r="S24" s="192">
        <f>IF((O24/1.21)&lt;500000,O24/1.21,0)</f>
        <v>150413.2231404959</v>
      </c>
      <c r="T24" s="185">
        <f>AND((O24/1.21)&gt;=500000,(O24/1.21)&lt;1000000)*(O24/1.21)</f>
        <v>0</v>
      </c>
      <c r="U24" s="193">
        <f>IF((O24/1.21)&gt;=1000000,O24/1.21,0)</f>
        <v>0</v>
      </c>
    </row>
    <row r="25" spans="1:21" ht="15.75" thickBot="1">
      <c r="A25" s="148">
        <v>19</v>
      </c>
      <c r="B25" s="78">
        <v>2</v>
      </c>
      <c r="C25" s="81" t="s">
        <v>16</v>
      </c>
      <c r="D25" s="81">
        <v>26834</v>
      </c>
      <c r="E25" s="82" t="s">
        <v>14</v>
      </c>
      <c r="F25" s="81" t="s">
        <v>15</v>
      </c>
      <c r="G25" s="81" t="s">
        <v>39</v>
      </c>
      <c r="H25" s="81" t="s">
        <v>63</v>
      </c>
      <c r="I25" s="87">
        <v>5.5</v>
      </c>
      <c r="J25" s="81" t="s">
        <v>64</v>
      </c>
      <c r="K25" s="81" t="s">
        <v>17</v>
      </c>
      <c r="L25" s="83">
        <v>4150000</v>
      </c>
      <c r="M25" s="86" t="s">
        <v>84</v>
      </c>
      <c r="N25" s="2"/>
      <c r="O25" s="177">
        <v>290500</v>
      </c>
      <c r="P25" s="192">
        <f>IF((L25/1.21)&lt;3000000,L25/1.21,0)</f>
        <v>0</v>
      </c>
      <c r="Q25" s="185">
        <f>AND((L25/1.21)&gt;=3000000,(L25/1.21)&lt;10000000)*(L25/1.21)</f>
        <v>3429752.0661157025</v>
      </c>
      <c r="R25" s="193">
        <f>IF((L25/1.21)&gt;=10000000,L25/1.21,0)</f>
        <v>0</v>
      </c>
      <c r="S25" s="192">
        <f>IF((O25/1.21)&lt;500000,O25/1.21,0)</f>
        <v>240082.6446280992</v>
      </c>
      <c r="T25" s="185">
        <f>AND((O25/1.21)&gt;=500000,(O25/1.21)&lt;1000000)*(O25/1.21)</f>
        <v>0</v>
      </c>
      <c r="U25" s="193">
        <f>IF((O25/1.21)&gt;=1000000,O25/1.21,0)</f>
        <v>0</v>
      </c>
    </row>
    <row r="26" spans="1:21" ht="15.75" thickBot="1">
      <c r="A26">
        <v>20</v>
      </c>
      <c r="B26" s="204" t="s">
        <v>351</v>
      </c>
      <c r="C26" s="161"/>
      <c r="D26" s="161"/>
      <c r="E26" s="161"/>
      <c r="F26" s="162"/>
      <c r="G26" s="66"/>
      <c r="H26" s="66"/>
      <c r="I26" s="67"/>
      <c r="J26" s="66"/>
      <c r="K26" s="5"/>
      <c r="L26" s="129">
        <f>SUM(L27:L29)</f>
        <v>1910000</v>
      </c>
      <c r="M26" s="14" t="s">
        <v>232</v>
      </c>
      <c r="N26" s="2"/>
      <c r="O26" s="129">
        <f>SUM(O27:O29)</f>
        <v>133700</v>
      </c>
      <c r="P26" s="192">
        <f>IF((L26/1.21)&lt;3000000,L26/1.21,0)</f>
        <v>1578512.396694215</v>
      </c>
      <c r="Q26" s="185">
        <f>AND((L26/1.21)&gt;=3000000,(L26/1.21)&lt;10000000)*(L26/1.21)</f>
        <v>0</v>
      </c>
      <c r="R26" s="193">
        <f>IF((L26/1.21)&gt;=10000000,L26/1.21,0)</f>
        <v>0</v>
      </c>
      <c r="S26" s="192">
        <f>IF((O26/1.21)&lt;500000,O26/1.21,0)</f>
        <v>110495.86776859504</v>
      </c>
      <c r="T26" s="185">
        <f>AND((O26/1.21)&gt;=500000,(O26/1.21)&lt;1000000)*(O26/1.21)</f>
        <v>0</v>
      </c>
      <c r="U26" s="193">
        <f>IF((O26/1.21)&gt;=1000000,O26/1.21,0)</f>
        <v>0</v>
      </c>
    </row>
    <row r="27" spans="1:21" ht="16.5" thickBot="1" thickTop="1">
      <c r="A27">
        <v>24</v>
      </c>
      <c r="B27" s="4">
        <v>13</v>
      </c>
      <c r="C27" s="5" t="s">
        <v>37</v>
      </c>
      <c r="D27" s="5">
        <v>290</v>
      </c>
      <c r="E27" s="13" t="s">
        <v>14</v>
      </c>
      <c r="F27" s="5" t="s">
        <v>31</v>
      </c>
      <c r="G27" s="5" t="s">
        <v>25</v>
      </c>
      <c r="H27" s="35" t="s">
        <v>224</v>
      </c>
      <c r="I27" s="68">
        <v>52</v>
      </c>
      <c r="J27" s="5" t="s">
        <v>32</v>
      </c>
      <c r="K27" s="5" t="s">
        <v>17</v>
      </c>
      <c r="L27" s="21">
        <v>960000</v>
      </c>
      <c r="M27" s="14" t="s">
        <v>89</v>
      </c>
      <c r="N27" s="2"/>
      <c r="O27" s="10">
        <v>67200</v>
      </c>
      <c r="P27" s="194"/>
      <c r="Q27" s="186"/>
      <c r="R27" s="195"/>
      <c r="S27" s="194"/>
      <c r="T27" s="186"/>
      <c r="U27" s="195"/>
    </row>
    <row r="28" spans="1:21" ht="15.75" thickTop="1">
      <c r="A28">
        <v>21</v>
      </c>
      <c r="B28" s="116">
        <v>14</v>
      </c>
      <c r="C28" s="119" t="s">
        <v>37</v>
      </c>
      <c r="D28" s="119">
        <v>286</v>
      </c>
      <c r="E28" s="123" t="s">
        <v>14</v>
      </c>
      <c r="F28" s="126" t="s">
        <v>31</v>
      </c>
      <c r="G28" s="5" t="s">
        <v>233</v>
      </c>
      <c r="H28" s="35" t="s">
        <v>234</v>
      </c>
      <c r="I28" s="68"/>
      <c r="J28" s="5" t="s">
        <v>62</v>
      </c>
      <c r="K28" s="5" t="s">
        <v>17</v>
      </c>
      <c r="L28" s="21">
        <v>460000</v>
      </c>
      <c r="M28" s="11"/>
      <c r="N28" s="2"/>
      <c r="O28" s="10">
        <v>32200.000000000004</v>
      </c>
      <c r="P28" s="194"/>
      <c r="Q28" s="186"/>
      <c r="R28" s="195"/>
      <c r="S28" s="194"/>
      <c r="T28" s="186"/>
      <c r="U28" s="195"/>
    </row>
    <row r="29" spans="1:21" ht="15.75" thickBot="1">
      <c r="A29">
        <v>22</v>
      </c>
      <c r="B29" s="4">
        <v>15</v>
      </c>
      <c r="C29" s="5" t="s">
        <v>37</v>
      </c>
      <c r="D29" s="5">
        <v>286</v>
      </c>
      <c r="E29" s="13" t="s">
        <v>11</v>
      </c>
      <c r="F29" s="5" t="s">
        <v>31</v>
      </c>
      <c r="G29" s="5" t="s">
        <v>29</v>
      </c>
      <c r="H29" s="35" t="s">
        <v>225</v>
      </c>
      <c r="I29" s="68">
        <v>44.5</v>
      </c>
      <c r="J29" s="5" t="s">
        <v>33</v>
      </c>
      <c r="K29" s="5" t="s">
        <v>17</v>
      </c>
      <c r="L29" s="21">
        <v>490000</v>
      </c>
      <c r="M29" s="14" t="s">
        <v>88</v>
      </c>
      <c r="N29" s="2"/>
      <c r="O29" s="10">
        <v>34300</v>
      </c>
      <c r="P29" s="194"/>
      <c r="Q29" s="186"/>
      <c r="R29" s="195"/>
      <c r="S29" s="194"/>
      <c r="T29" s="186"/>
      <c r="U29" s="195"/>
    </row>
    <row r="30" spans="1:21" ht="15.75" thickBot="1">
      <c r="A30">
        <v>20</v>
      </c>
      <c r="B30" s="204" t="s">
        <v>352</v>
      </c>
      <c r="C30" s="161"/>
      <c r="D30" s="161"/>
      <c r="E30" s="161"/>
      <c r="F30" s="162"/>
      <c r="G30" s="66"/>
      <c r="H30" s="66"/>
      <c r="I30" s="67"/>
      <c r="J30" s="66"/>
      <c r="K30" s="5"/>
      <c r="L30" s="129">
        <f>SUM(L31:L33)</f>
        <v>960000</v>
      </c>
      <c r="M30" s="14" t="s">
        <v>232</v>
      </c>
      <c r="N30" s="2"/>
      <c r="O30" s="129">
        <f>SUM(O31:O33)</f>
        <v>67200.00000000001</v>
      </c>
      <c r="P30" s="192">
        <f>IF((L30/1.21)&lt;3000000,L30/1.21,0)</f>
        <v>793388.4297520661</v>
      </c>
      <c r="Q30" s="185">
        <f>AND((L30/1.21)&gt;=3000000,(L30/1.21)&lt;10000000)*(L30/1.21)</f>
        <v>0</v>
      </c>
      <c r="R30" s="193">
        <f>IF((L30/1.21)&gt;=10000000,L30/1.21,0)</f>
        <v>0</v>
      </c>
      <c r="S30" s="192">
        <f>IF((O30/1.21)&lt;500000,O30/1.21,0)</f>
        <v>55537.19008264464</v>
      </c>
      <c r="T30" s="185">
        <f>AND((O30/1.21)&gt;=500000,(O30/1.21)&lt;1000000)*(O30/1.21)</f>
        <v>0</v>
      </c>
      <c r="U30" s="193">
        <f>IF((O30/1.21)&gt;=1000000,O30/1.21,0)</f>
        <v>0</v>
      </c>
    </row>
    <row r="31" spans="1:21" ht="15.75" thickTop="1">
      <c r="A31">
        <v>25</v>
      </c>
      <c r="B31" s="4">
        <v>17</v>
      </c>
      <c r="C31" s="5" t="s">
        <v>16</v>
      </c>
      <c r="D31" s="5">
        <v>28411</v>
      </c>
      <c r="E31" s="13" t="s">
        <v>11</v>
      </c>
      <c r="F31" s="5" t="s">
        <v>31</v>
      </c>
      <c r="G31" s="5" t="s">
        <v>27</v>
      </c>
      <c r="H31" s="35" t="s">
        <v>229</v>
      </c>
      <c r="I31" s="68">
        <v>8.9</v>
      </c>
      <c r="J31" s="5" t="s">
        <v>33</v>
      </c>
      <c r="K31" s="5" t="s">
        <v>17</v>
      </c>
      <c r="L31" s="21">
        <v>430000</v>
      </c>
      <c r="M31" s="14" t="s">
        <v>115</v>
      </c>
      <c r="N31" s="2"/>
      <c r="O31" s="10">
        <v>30100.000000000004</v>
      </c>
      <c r="P31" s="194"/>
      <c r="Q31" s="186"/>
      <c r="R31" s="195"/>
      <c r="S31" s="194"/>
      <c r="T31" s="186"/>
      <c r="U31" s="195"/>
    </row>
    <row r="32" spans="1:21" ht="15">
      <c r="A32">
        <v>28</v>
      </c>
      <c r="B32" s="4">
        <v>19</v>
      </c>
      <c r="C32" s="5" t="s">
        <v>16</v>
      </c>
      <c r="D32" s="5">
        <v>2931</v>
      </c>
      <c r="E32" s="13" t="s">
        <v>11</v>
      </c>
      <c r="F32" s="5" t="s">
        <v>31</v>
      </c>
      <c r="G32" s="5" t="s">
        <v>30</v>
      </c>
      <c r="H32" s="35" t="s">
        <v>227</v>
      </c>
      <c r="I32" s="68">
        <v>2</v>
      </c>
      <c r="J32" s="5" t="s">
        <v>36</v>
      </c>
      <c r="K32" s="5" t="s">
        <v>17</v>
      </c>
      <c r="L32" s="21">
        <v>330000</v>
      </c>
      <c r="M32" s="11"/>
      <c r="N32" s="2"/>
      <c r="O32" s="10">
        <v>23100.000000000004</v>
      </c>
      <c r="P32" s="194"/>
      <c r="Q32" s="186"/>
      <c r="R32" s="195"/>
      <c r="S32" s="194"/>
      <c r="T32" s="186"/>
      <c r="U32" s="195"/>
    </row>
    <row r="33" spans="1:21" ht="15.75" thickBot="1">
      <c r="A33">
        <v>30</v>
      </c>
      <c r="B33" s="4">
        <v>75</v>
      </c>
      <c r="C33" s="16" t="s">
        <v>16</v>
      </c>
      <c r="D33" s="69">
        <v>28312</v>
      </c>
      <c r="E33" s="17" t="s">
        <v>188</v>
      </c>
      <c r="F33" s="16" t="s">
        <v>31</v>
      </c>
      <c r="G33" s="16" t="s">
        <v>299</v>
      </c>
      <c r="H33" s="16" t="s">
        <v>300</v>
      </c>
      <c r="I33" s="17"/>
      <c r="J33" s="16" t="s">
        <v>302</v>
      </c>
      <c r="K33" s="16" t="s">
        <v>17</v>
      </c>
      <c r="L33" s="70">
        <v>200000</v>
      </c>
      <c r="M33" s="71" t="s">
        <v>301</v>
      </c>
      <c r="N33" s="72"/>
      <c r="O33" s="184">
        <v>14000.000000000002</v>
      </c>
      <c r="P33" s="196"/>
      <c r="Q33" s="187"/>
      <c r="R33" s="197"/>
      <c r="S33" s="196"/>
      <c r="T33" s="187"/>
      <c r="U33" s="197"/>
    </row>
    <row r="34" spans="1:21" ht="15.75" thickBot="1">
      <c r="A34">
        <v>20</v>
      </c>
      <c r="B34" s="204" t="s">
        <v>353</v>
      </c>
      <c r="C34" s="161"/>
      <c r="D34" s="161"/>
      <c r="E34" s="161"/>
      <c r="F34" s="162"/>
      <c r="G34" s="66"/>
      <c r="H34" s="66"/>
      <c r="I34" s="67"/>
      <c r="J34" s="66"/>
      <c r="K34" s="5"/>
      <c r="L34" s="137"/>
      <c r="M34" s="14"/>
      <c r="N34" s="2"/>
      <c r="O34" s="129"/>
      <c r="P34" s="192"/>
      <c r="Q34" s="185"/>
      <c r="R34" s="193"/>
      <c r="S34" s="192"/>
      <c r="T34" s="185"/>
      <c r="U34" s="193"/>
    </row>
    <row r="35" spans="1:21" ht="15.75" thickTop="1">
      <c r="A35">
        <v>23</v>
      </c>
      <c r="B35" s="4">
        <v>12</v>
      </c>
      <c r="C35" s="5" t="s">
        <v>37</v>
      </c>
      <c r="D35" s="5">
        <v>288</v>
      </c>
      <c r="E35" s="13" t="s">
        <v>12</v>
      </c>
      <c r="F35" s="5" t="s">
        <v>31</v>
      </c>
      <c r="G35" s="5" t="s">
        <v>48</v>
      </c>
      <c r="H35" s="35" t="s">
        <v>223</v>
      </c>
      <c r="I35" s="68">
        <v>8.4</v>
      </c>
      <c r="J35" s="5" t="s">
        <v>34</v>
      </c>
      <c r="K35" s="5" t="s">
        <v>17</v>
      </c>
      <c r="L35" s="21">
        <v>980000</v>
      </c>
      <c r="M35" s="14" t="s">
        <v>103</v>
      </c>
      <c r="N35" s="2"/>
      <c r="O35" s="10">
        <v>68600</v>
      </c>
      <c r="P35" s="192">
        <f>IF((L35/1.21)&lt;3000000,L35/1.21,0)</f>
        <v>809917.3553719008</v>
      </c>
      <c r="Q35" s="185">
        <f>AND((L35/1.21)&gt;=3000000,(L35/1.21)&lt;10000000)*(L35/1.21)</f>
        <v>0</v>
      </c>
      <c r="R35" s="193">
        <f>IF((L35/1.21)&gt;=10000000,L35/1.21,0)</f>
        <v>0</v>
      </c>
      <c r="S35" s="192">
        <f>IF((O35/1.21)&lt;500000,O35/1.21,0)</f>
        <v>56694.21487603306</v>
      </c>
      <c r="T35" s="185">
        <f>AND((O35/1.21)&gt;=500000,(O35/1.21)&lt;1000000)*(O35/1.21)</f>
        <v>0</v>
      </c>
      <c r="U35" s="193">
        <f>IF((O35/1.21)&gt;=1000000,O35/1.21,0)</f>
        <v>0</v>
      </c>
    </row>
    <row r="36" spans="1:21" ht="15">
      <c r="A36">
        <v>26</v>
      </c>
      <c r="B36" s="4">
        <v>20</v>
      </c>
      <c r="C36" s="5" t="s">
        <v>37</v>
      </c>
      <c r="D36" s="5">
        <v>283</v>
      </c>
      <c r="E36" s="13" t="s">
        <v>14</v>
      </c>
      <c r="F36" s="5" t="s">
        <v>31</v>
      </c>
      <c r="G36" s="5" t="s">
        <v>46</v>
      </c>
      <c r="H36" s="35" t="s">
        <v>54</v>
      </c>
      <c r="I36" s="68">
        <v>2.93</v>
      </c>
      <c r="J36" s="5" t="s">
        <v>47</v>
      </c>
      <c r="K36" s="5" t="s">
        <v>17</v>
      </c>
      <c r="L36" s="21">
        <v>400000</v>
      </c>
      <c r="M36" s="11"/>
      <c r="N36" s="2"/>
      <c r="O36" s="10">
        <v>28000.000000000004</v>
      </c>
      <c r="P36" s="192">
        <f>IF((L36/1.21)&lt;3000000,L36/1.21,0)</f>
        <v>330578.5123966942</v>
      </c>
      <c r="Q36" s="185">
        <f>AND((L36/1.21)&gt;=3000000,(L36/1.21)&lt;10000000)*(L36/1.21)</f>
        <v>0</v>
      </c>
      <c r="R36" s="193">
        <f>IF((L36/1.21)&gt;=10000000,L36/1.21,0)</f>
        <v>0</v>
      </c>
      <c r="S36" s="192">
        <f>IF((O36/1.21)&lt;500000,O36/1.21,0)</f>
        <v>23140.495867768597</v>
      </c>
      <c r="T36" s="185">
        <f>AND((O36/1.21)&gt;=500000,(O36/1.21)&lt;1000000)*(O36/1.21)</f>
        <v>0</v>
      </c>
      <c r="U36" s="193">
        <f>IF((O36/1.21)&gt;=1000000,O36/1.21,0)</f>
        <v>0</v>
      </c>
    </row>
    <row r="37" spans="1:21" ht="15">
      <c r="A37" s="148">
        <v>27</v>
      </c>
      <c r="B37" s="4">
        <v>53</v>
      </c>
      <c r="C37" s="5" t="s">
        <v>16</v>
      </c>
      <c r="D37" s="5">
        <v>2885</v>
      </c>
      <c r="E37" s="13" t="s">
        <v>12</v>
      </c>
      <c r="F37" s="5" t="s">
        <v>58</v>
      </c>
      <c r="G37" s="5" t="s">
        <v>59</v>
      </c>
      <c r="H37" s="5"/>
      <c r="I37" s="5"/>
      <c r="J37" s="5" t="s">
        <v>218</v>
      </c>
      <c r="K37" s="5" t="s">
        <v>17</v>
      </c>
      <c r="L37" s="21">
        <v>800000</v>
      </c>
      <c r="M37" s="11"/>
      <c r="N37" s="2"/>
      <c r="O37" s="10">
        <v>56000.00000000001</v>
      </c>
      <c r="P37" s="192">
        <f>IF((L37/1.21)&lt;3000000,L37/1.21,0)</f>
        <v>661157.0247933884</v>
      </c>
      <c r="Q37" s="185">
        <f>AND((L37/1.21)&gt;=3000000,(L37/1.21)&lt;10000000)*(L37/1.21)</f>
        <v>0</v>
      </c>
      <c r="R37" s="193">
        <f>IF((L37/1.21)&gt;=10000000,L37/1.21,0)</f>
        <v>0</v>
      </c>
      <c r="S37" s="192">
        <f>IF((O37/1.21)&lt;500000,O37/1.21,0)</f>
        <v>46280.991735537194</v>
      </c>
      <c r="T37" s="185">
        <f>AND((O37/1.21)&gt;=500000,(O37/1.21)&lt;1000000)*(O37/1.21)</f>
        <v>0</v>
      </c>
      <c r="U37" s="193">
        <f>IF((O37/1.21)&gt;=1000000,O37/1.21,0)</f>
        <v>0</v>
      </c>
    </row>
    <row r="38" spans="1:21" ht="15.75" thickBot="1">
      <c r="A38">
        <v>29</v>
      </c>
      <c r="B38" s="4">
        <v>18</v>
      </c>
      <c r="C38" s="5" t="s">
        <v>16</v>
      </c>
      <c r="D38" s="5">
        <v>2931</v>
      </c>
      <c r="E38" s="13" t="s">
        <v>12</v>
      </c>
      <c r="F38" s="5" t="s">
        <v>31</v>
      </c>
      <c r="G38" s="50" t="s">
        <v>28</v>
      </c>
      <c r="H38" s="35" t="s">
        <v>228</v>
      </c>
      <c r="I38" s="68">
        <v>1.2</v>
      </c>
      <c r="J38" s="5" t="s">
        <v>35</v>
      </c>
      <c r="K38" s="5" t="s">
        <v>17</v>
      </c>
      <c r="L38" s="21">
        <v>350000</v>
      </c>
      <c r="M38" s="11"/>
      <c r="N38" s="2"/>
      <c r="O38" s="10">
        <v>24500.000000000004</v>
      </c>
      <c r="P38" s="192">
        <f>IF((L38/1.21)&lt;3000000,L38/1.21,0)</f>
        <v>289256.19834710745</v>
      </c>
      <c r="Q38" s="185">
        <f>AND((L38/1.21)&gt;=3000000,(L38/1.21)&lt;10000000)*(L38/1.21)</f>
        <v>0</v>
      </c>
      <c r="R38" s="193">
        <f>IF((L38/1.21)&gt;=10000000,L38/1.21,0)</f>
        <v>0</v>
      </c>
      <c r="S38" s="192">
        <f>IF((O38/1.21)&lt;500000,O38/1.21,0)</f>
        <v>20247.933884297523</v>
      </c>
      <c r="T38" s="185">
        <f>AND((O38/1.21)&gt;=500000,(O38/1.21)&lt;1000000)*(O38/1.21)</f>
        <v>0</v>
      </c>
      <c r="U38" s="193">
        <f>IF((O38/1.21)&gt;=1000000,O38/1.21,0)</f>
        <v>0</v>
      </c>
    </row>
    <row r="39" spans="1:21" s="72" customFormat="1" ht="15.75" thickBot="1">
      <c r="A39">
        <v>31</v>
      </c>
      <c r="B39" s="204" t="s">
        <v>356</v>
      </c>
      <c r="C39" s="161"/>
      <c r="D39" s="161"/>
      <c r="E39" s="161"/>
      <c r="F39" s="162"/>
      <c r="G39" s="66"/>
      <c r="H39" s="66"/>
      <c r="I39" s="67"/>
      <c r="J39" s="66"/>
      <c r="K39" s="5"/>
      <c r="L39" s="129">
        <f>SUM(L40:L41)</f>
        <v>3390000</v>
      </c>
      <c r="M39" s="14" t="s">
        <v>235</v>
      </c>
      <c r="N39" s="2"/>
      <c r="O39" s="129">
        <f>SUM(O40:O41)</f>
        <v>237300.00000000003</v>
      </c>
      <c r="P39" s="192">
        <f>IF((L39/1.21)&lt;3000000,L39/1.21,0)</f>
        <v>2801652.892561984</v>
      </c>
      <c r="Q39" s="185">
        <f>AND((L39/1.21)&gt;=3000000,(L39/1.21)&lt;10000000)*(L39/1.21)</f>
        <v>0</v>
      </c>
      <c r="R39" s="193">
        <f>IF((L39/1.21)&gt;=10000000,L39/1.21,0)</f>
        <v>0</v>
      </c>
      <c r="S39" s="192">
        <f>IF((O39/1.21)&lt;500000,O39/1.21,0)</f>
        <v>196115.70247933888</v>
      </c>
      <c r="T39" s="185">
        <f>AND((O39/1.21)&gt;=500000,(O39/1.21)&lt;1000000)*(O39/1.21)</f>
        <v>0</v>
      </c>
      <c r="U39" s="193">
        <f>IF((O39/1.21)&gt;=1000000,O39/1.21,0)</f>
        <v>0</v>
      </c>
    </row>
    <row r="40" spans="1:21" ht="15.75" thickTop="1">
      <c r="A40">
        <v>32</v>
      </c>
      <c r="B40" s="116">
        <v>50</v>
      </c>
      <c r="C40" s="119" t="s">
        <v>37</v>
      </c>
      <c r="D40" s="119">
        <v>290</v>
      </c>
      <c r="E40" s="123" t="s">
        <v>11</v>
      </c>
      <c r="F40" s="126" t="s">
        <v>18</v>
      </c>
      <c r="G40" s="5" t="s">
        <v>196</v>
      </c>
      <c r="H40" s="5"/>
      <c r="I40" s="5" t="s">
        <v>270</v>
      </c>
      <c r="J40" s="5" t="s">
        <v>217</v>
      </c>
      <c r="K40" s="5" t="s">
        <v>17</v>
      </c>
      <c r="L40" s="21">
        <v>490000</v>
      </c>
      <c r="M40" s="14"/>
      <c r="N40" s="2"/>
      <c r="O40" s="10">
        <v>34300</v>
      </c>
      <c r="P40" s="194"/>
      <c r="Q40" s="186"/>
      <c r="R40" s="195"/>
      <c r="S40" s="194"/>
      <c r="T40" s="186"/>
      <c r="U40" s="195"/>
    </row>
    <row r="41" spans="1:21" ht="15.75" thickBot="1">
      <c r="A41">
        <v>33</v>
      </c>
      <c r="B41" s="4">
        <v>51</v>
      </c>
      <c r="C41" s="5" t="s">
        <v>37</v>
      </c>
      <c r="D41" s="5">
        <v>290</v>
      </c>
      <c r="E41" s="13" t="s">
        <v>14</v>
      </c>
      <c r="F41" s="5" t="s">
        <v>18</v>
      </c>
      <c r="G41" s="5" t="s">
        <v>196</v>
      </c>
      <c r="H41" s="5" t="s">
        <v>197</v>
      </c>
      <c r="I41" s="5"/>
      <c r="J41" s="5" t="s">
        <v>198</v>
      </c>
      <c r="K41" s="5" t="s">
        <v>17</v>
      </c>
      <c r="L41" s="21">
        <v>2900000</v>
      </c>
      <c r="M41" s="14" t="s">
        <v>221</v>
      </c>
      <c r="N41" s="2"/>
      <c r="O41" s="10">
        <v>203000.00000000003</v>
      </c>
      <c r="P41" s="194"/>
      <c r="Q41" s="186"/>
      <c r="R41" s="195"/>
      <c r="S41" s="194"/>
      <c r="T41" s="186"/>
      <c r="U41" s="195"/>
    </row>
    <row r="42" spans="1:21" s="72" customFormat="1" ht="15.75" thickBot="1">
      <c r="A42">
        <v>31</v>
      </c>
      <c r="B42" s="204" t="s">
        <v>357</v>
      </c>
      <c r="C42" s="161"/>
      <c r="D42" s="161"/>
      <c r="E42" s="161"/>
      <c r="F42" s="162"/>
      <c r="G42" s="66"/>
      <c r="H42" s="66"/>
      <c r="I42" s="67"/>
      <c r="J42" s="66"/>
      <c r="K42" s="5"/>
      <c r="L42" s="63"/>
      <c r="M42" s="14"/>
      <c r="N42" s="2"/>
      <c r="O42" s="129"/>
      <c r="P42" s="192"/>
      <c r="Q42" s="185"/>
      <c r="R42" s="193"/>
      <c r="S42" s="192"/>
      <c r="T42" s="185"/>
      <c r="U42" s="193"/>
    </row>
    <row r="43" spans="1:21" ht="16.5" thickBot="1" thickTop="1">
      <c r="A43">
        <v>34</v>
      </c>
      <c r="B43" s="4">
        <v>49</v>
      </c>
      <c r="C43" s="5" t="s">
        <v>37</v>
      </c>
      <c r="D43" s="5">
        <v>291</v>
      </c>
      <c r="E43" s="13" t="s">
        <v>11</v>
      </c>
      <c r="F43" s="5" t="s">
        <v>18</v>
      </c>
      <c r="G43" s="5" t="s">
        <v>194</v>
      </c>
      <c r="H43" s="5" t="s">
        <v>192</v>
      </c>
      <c r="I43" s="5"/>
      <c r="J43" s="5" t="s">
        <v>193</v>
      </c>
      <c r="K43" s="5" t="s">
        <v>17</v>
      </c>
      <c r="L43" s="21">
        <v>560000</v>
      </c>
      <c r="M43" s="14" t="s">
        <v>238</v>
      </c>
      <c r="N43" s="2"/>
      <c r="O43" s="10">
        <v>39200.00000000001</v>
      </c>
      <c r="P43" s="192">
        <f>IF((L43/1.21)&lt;3000000,L43/1.21,0)</f>
        <v>462809.91735537193</v>
      </c>
      <c r="Q43" s="185">
        <f>AND((L43/1.21)&gt;=3000000,(L43/1.21)&lt;10000000)*(L43/1.21)</f>
        <v>0</v>
      </c>
      <c r="R43" s="193">
        <f>IF((L43/1.21)&gt;=10000000,L43/1.21,0)</f>
        <v>0</v>
      </c>
      <c r="S43" s="192">
        <f>IF((O43/1.21)&lt;500000,O43/1.21,0)</f>
        <v>32396.69421487604</v>
      </c>
      <c r="T43" s="185">
        <f>AND((O43/1.21)&gt;=500000,(O43/1.21)&lt;1000000)*(O43/1.21)</f>
        <v>0</v>
      </c>
      <c r="U43" s="193">
        <f>IF((O43/1.21)&gt;=1000000,O43/1.21,0)</f>
        <v>0</v>
      </c>
    </row>
    <row r="44" spans="1:21" ht="15.75" thickBot="1">
      <c r="A44">
        <v>35</v>
      </c>
      <c r="B44" s="204" t="s">
        <v>358</v>
      </c>
      <c r="C44" s="161"/>
      <c r="D44" s="161"/>
      <c r="E44" s="161"/>
      <c r="F44" s="162"/>
      <c r="G44" s="66"/>
      <c r="H44" s="66"/>
      <c r="I44" s="66"/>
      <c r="J44" s="66"/>
      <c r="K44" s="5"/>
      <c r="L44" s="205">
        <f>SUM(L45:L46)</f>
        <v>3900000</v>
      </c>
      <c r="M44" s="14" t="s">
        <v>199</v>
      </c>
      <c r="N44" s="2"/>
      <c r="O44" s="180">
        <f>SUM(O45:O46)</f>
        <v>273000</v>
      </c>
      <c r="P44" s="192">
        <f>IF((L44/1.21)&lt;3000000,L44/1.21,0)</f>
        <v>0</v>
      </c>
      <c r="Q44" s="185">
        <f>AND((L44/1.21)&gt;=3000000,(L44/1.21)&lt;10000000)*(L44/1.21)</f>
        <v>3223140.495867769</v>
      </c>
      <c r="R44" s="193">
        <f>IF((L44/1.21)&gt;=10000000,L44/1.21,0)</f>
        <v>0</v>
      </c>
      <c r="S44" s="192">
        <f>IF((O44/1.21)&lt;500000,O44/1.21,0)</f>
        <v>225619.8347107438</v>
      </c>
      <c r="T44" s="185">
        <f>AND((O44/1.21)&gt;=500000,(O44/1.21)&lt;1000000)*(O44/1.21)</f>
        <v>0</v>
      </c>
      <c r="U44" s="193">
        <f>IF((O44/1.21)&gt;=1000000,O44/1.21,0)</f>
        <v>0</v>
      </c>
    </row>
    <row r="45" spans="1:21" ht="15.75" thickTop="1">
      <c r="A45">
        <v>36</v>
      </c>
      <c r="B45" s="116">
        <v>58</v>
      </c>
      <c r="C45" s="119" t="s">
        <v>37</v>
      </c>
      <c r="D45" s="119">
        <v>592</v>
      </c>
      <c r="E45" s="123" t="s">
        <v>14</v>
      </c>
      <c r="F45" s="126" t="s">
        <v>18</v>
      </c>
      <c r="G45" s="5" t="s">
        <v>219</v>
      </c>
      <c r="H45" s="5" t="s">
        <v>274</v>
      </c>
      <c r="I45" s="5"/>
      <c r="J45" s="5" t="s">
        <v>220</v>
      </c>
      <c r="K45" s="5" t="s">
        <v>17</v>
      </c>
      <c r="L45" s="21">
        <v>1950000</v>
      </c>
      <c r="M45" s="14" t="s">
        <v>176</v>
      </c>
      <c r="N45" s="2"/>
      <c r="O45" s="10">
        <v>136500</v>
      </c>
      <c r="P45" s="194"/>
      <c r="Q45" s="186"/>
      <c r="R45" s="195"/>
      <c r="S45" s="194"/>
      <c r="T45" s="186"/>
      <c r="U45" s="195"/>
    </row>
    <row r="46" spans="1:21" ht="15.75" thickBot="1">
      <c r="A46">
        <v>37</v>
      </c>
      <c r="B46" s="4">
        <v>61</v>
      </c>
      <c r="C46" s="5" t="s">
        <v>37</v>
      </c>
      <c r="D46" s="5">
        <v>592</v>
      </c>
      <c r="E46" s="13" t="s">
        <v>14</v>
      </c>
      <c r="F46" s="5" t="s">
        <v>18</v>
      </c>
      <c r="G46" s="5" t="s">
        <v>219</v>
      </c>
      <c r="H46" s="5" t="s">
        <v>243</v>
      </c>
      <c r="I46" s="5"/>
      <c r="J46" s="5" t="s">
        <v>220</v>
      </c>
      <c r="K46" s="5" t="s">
        <v>17</v>
      </c>
      <c r="L46" s="21">
        <v>1950000</v>
      </c>
      <c r="M46" s="14"/>
      <c r="N46" s="2"/>
      <c r="O46" s="10">
        <v>136500</v>
      </c>
      <c r="P46" s="194"/>
      <c r="Q46" s="186"/>
      <c r="R46" s="195"/>
      <c r="S46" s="194"/>
      <c r="T46" s="186"/>
      <c r="U46" s="195"/>
    </row>
    <row r="47" spans="1:21" ht="15.75" thickBot="1">
      <c r="A47">
        <v>35</v>
      </c>
      <c r="B47" s="204" t="s">
        <v>359</v>
      </c>
      <c r="C47" s="161"/>
      <c r="D47" s="161"/>
      <c r="E47" s="161"/>
      <c r="F47" s="162"/>
      <c r="G47" s="66"/>
      <c r="H47" s="66"/>
      <c r="I47" s="66"/>
      <c r="J47" s="66"/>
      <c r="K47" s="5"/>
      <c r="L47" s="205">
        <f>SUM(L48:L52)</f>
        <v>10460000</v>
      </c>
      <c r="M47" s="14" t="s">
        <v>199</v>
      </c>
      <c r="N47" s="2"/>
      <c r="O47" s="180">
        <f>SUM(O48:O52)</f>
        <v>732200</v>
      </c>
      <c r="P47" s="192">
        <f>IF((L47/1.21)&lt;3000000,L47/1.21,0)</f>
        <v>0</v>
      </c>
      <c r="Q47" s="185">
        <f>AND((L47/1.21)&gt;=3000000,(L47/1.21)&lt;10000000)*(L47/1.21)</f>
        <v>8644628.099173553</v>
      </c>
      <c r="R47" s="193">
        <f>IF((L47/1.21)&gt;=10000000,L47/1.21,0)</f>
        <v>0</v>
      </c>
      <c r="S47" s="192">
        <f>IF((O47/1.21)&lt;500000,O47/1.21,0)</f>
        <v>0</v>
      </c>
      <c r="T47" s="185">
        <f>AND((O47/1.21)&gt;=500000,(O47/1.21)&lt;1000000)*(O47/1.21)</f>
        <v>605123.9669421487</v>
      </c>
      <c r="U47" s="193">
        <f>IF((O47/1.21)&gt;=1000000,O47/1.21,0)</f>
        <v>0</v>
      </c>
    </row>
    <row r="48" spans="1:21" ht="15.75" thickTop="1">
      <c r="A48">
        <v>38</v>
      </c>
      <c r="B48" s="4">
        <v>68</v>
      </c>
      <c r="C48" s="5" t="s">
        <v>37</v>
      </c>
      <c r="D48" s="5">
        <v>592</v>
      </c>
      <c r="E48" s="13" t="s">
        <v>11</v>
      </c>
      <c r="F48" s="5" t="s">
        <v>18</v>
      </c>
      <c r="G48" s="5" t="s">
        <v>209</v>
      </c>
      <c r="H48" s="5" t="s">
        <v>257</v>
      </c>
      <c r="I48" s="5"/>
      <c r="J48" s="5" t="s">
        <v>258</v>
      </c>
      <c r="K48" s="5" t="s">
        <v>17</v>
      </c>
      <c r="L48" s="21">
        <v>650000</v>
      </c>
      <c r="M48" s="14" t="s">
        <v>92</v>
      </c>
      <c r="N48" s="2"/>
      <c r="O48" s="10">
        <v>45500.00000000001</v>
      </c>
      <c r="P48" s="192">
        <f>IF((L48/1.21)&lt;3000000,L48/1.21,0)</f>
        <v>537190.0826446281</v>
      </c>
      <c r="Q48" s="185">
        <f>AND((L48/1.21)&gt;=3000000,(L48/1.21)&lt;10000000)*(L48/1.21)</f>
        <v>0</v>
      </c>
      <c r="R48" s="193">
        <f>IF((L48/1.21)&gt;=10000000,L48/1.21,0)</f>
        <v>0</v>
      </c>
      <c r="S48" s="192">
        <f>IF((O48/1.21)&lt;500000,O48/1.21,0)</f>
        <v>37603.30578512397</v>
      </c>
      <c r="T48" s="185">
        <f>AND((O48/1.21)&gt;=500000,(O48/1.21)&lt;1000000)*(O48/1.21)</f>
        <v>0</v>
      </c>
      <c r="U48" s="193">
        <f>IF((O48/1.21)&gt;=1000000,O48/1.21,0)</f>
        <v>0</v>
      </c>
    </row>
    <row r="49" spans="1:21" ht="15">
      <c r="A49">
        <v>39</v>
      </c>
      <c r="B49" s="4">
        <v>11</v>
      </c>
      <c r="C49" s="5" t="s">
        <v>16</v>
      </c>
      <c r="D49" s="5">
        <v>27241</v>
      </c>
      <c r="E49" s="13" t="s">
        <v>11</v>
      </c>
      <c r="F49" s="5" t="s">
        <v>18</v>
      </c>
      <c r="G49" s="5" t="s">
        <v>24</v>
      </c>
      <c r="H49" s="5" t="s">
        <v>21</v>
      </c>
      <c r="I49" s="5" t="s">
        <v>22</v>
      </c>
      <c r="J49" s="5" t="s">
        <v>60</v>
      </c>
      <c r="K49" s="5" t="s">
        <v>17</v>
      </c>
      <c r="L49" s="21">
        <v>310000</v>
      </c>
      <c r="M49" s="14"/>
      <c r="N49" s="2"/>
      <c r="O49" s="10">
        <v>21700.000000000004</v>
      </c>
      <c r="P49" s="194"/>
      <c r="Q49" s="186"/>
      <c r="R49" s="195"/>
      <c r="S49" s="194"/>
      <c r="T49" s="186"/>
      <c r="U49" s="195"/>
    </row>
    <row r="50" spans="1:21" ht="15">
      <c r="A50">
        <v>41</v>
      </c>
      <c r="B50" s="78">
        <v>76</v>
      </c>
      <c r="C50" s="79" t="s">
        <v>16</v>
      </c>
      <c r="D50" s="79">
        <v>27241</v>
      </c>
      <c r="E50" s="80" t="s">
        <v>14</v>
      </c>
      <c r="F50" s="79" t="s">
        <v>18</v>
      </c>
      <c r="G50" s="79" t="s">
        <v>209</v>
      </c>
      <c r="H50" s="81" t="s">
        <v>303</v>
      </c>
      <c r="I50" s="82"/>
      <c r="J50" s="81" t="s">
        <v>304</v>
      </c>
      <c r="K50" s="81" t="s">
        <v>17</v>
      </c>
      <c r="L50" s="83">
        <f>60*50000</f>
        <v>3000000</v>
      </c>
      <c r="M50" s="59"/>
      <c r="N50" s="2"/>
      <c r="O50" s="177">
        <v>210000.00000000003</v>
      </c>
      <c r="P50" s="194"/>
      <c r="Q50" s="186"/>
      <c r="R50" s="195"/>
      <c r="S50" s="194"/>
      <c r="T50" s="186"/>
      <c r="U50" s="195"/>
    </row>
    <row r="51" spans="1:21" ht="15">
      <c r="A51">
        <v>42</v>
      </c>
      <c r="B51" s="78">
        <v>77</v>
      </c>
      <c r="C51" s="79" t="s">
        <v>16</v>
      </c>
      <c r="D51" s="79">
        <v>27241</v>
      </c>
      <c r="E51" s="80" t="s">
        <v>14</v>
      </c>
      <c r="F51" s="79" t="s">
        <v>18</v>
      </c>
      <c r="G51" s="79" t="s">
        <v>209</v>
      </c>
      <c r="H51" s="81" t="s">
        <v>305</v>
      </c>
      <c r="I51" s="82"/>
      <c r="J51" s="81" t="s">
        <v>306</v>
      </c>
      <c r="K51" s="81" t="s">
        <v>17</v>
      </c>
      <c r="L51" s="83">
        <f>20*4*50000</f>
        <v>4000000</v>
      </c>
      <c r="M51" s="59"/>
      <c r="N51" s="2"/>
      <c r="O51" s="177">
        <v>280000</v>
      </c>
      <c r="P51" s="194"/>
      <c r="Q51" s="186"/>
      <c r="R51" s="195"/>
      <c r="S51" s="194"/>
      <c r="T51" s="186"/>
      <c r="U51" s="195"/>
    </row>
    <row r="52" spans="1:21" ht="15.75" thickBot="1">
      <c r="A52">
        <v>43</v>
      </c>
      <c r="B52" s="4">
        <v>78</v>
      </c>
      <c r="C52" s="73" t="s">
        <v>16</v>
      </c>
      <c r="D52" s="73">
        <v>27241</v>
      </c>
      <c r="E52" s="74" t="s">
        <v>14</v>
      </c>
      <c r="F52" s="73" t="s">
        <v>18</v>
      </c>
      <c r="G52" s="73" t="s">
        <v>209</v>
      </c>
      <c r="H52" s="16" t="s">
        <v>310</v>
      </c>
      <c r="I52" s="17"/>
      <c r="J52" s="16" t="s">
        <v>311</v>
      </c>
      <c r="K52" s="16" t="s">
        <v>17</v>
      </c>
      <c r="L52" s="70">
        <v>2500000</v>
      </c>
      <c r="M52" s="59"/>
      <c r="N52" s="2"/>
      <c r="O52" s="184">
        <v>175000.00000000003</v>
      </c>
      <c r="P52" s="194"/>
      <c r="Q52" s="186"/>
      <c r="R52" s="195"/>
      <c r="S52" s="194"/>
      <c r="T52" s="186"/>
      <c r="U52" s="195"/>
    </row>
    <row r="53" spans="1:21" ht="15.75" thickBot="1">
      <c r="A53">
        <v>35</v>
      </c>
      <c r="B53" s="204" t="s">
        <v>360</v>
      </c>
      <c r="C53" s="161"/>
      <c r="D53" s="161"/>
      <c r="E53" s="161"/>
      <c r="F53" s="162"/>
      <c r="G53" s="66"/>
      <c r="H53" s="66"/>
      <c r="I53" s="66"/>
      <c r="J53" s="66"/>
      <c r="K53" s="5"/>
      <c r="L53" s="205"/>
      <c r="M53" s="14"/>
      <c r="N53" s="2"/>
      <c r="O53" s="180"/>
      <c r="P53" s="192"/>
      <c r="Q53" s="185"/>
      <c r="R53" s="193"/>
      <c r="S53" s="192"/>
      <c r="T53" s="185"/>
      <c r="U53" s="193"/>
    </row>
    <row r="54" spans="1:21" ht="15.75" thickTop="1">
      <c r="A54">
        <v>40</v>
      </c>
      <c r="B54" s="78">
        <v>62</v>
      </c>
      <c r="C54" s="81" t="s">
        <v>16</v>
      </c>
      <c r="D54" s="81">
        <v>27243</v>
      </c>
      <c r="E54" s="82" t="s">
        <v>14</v>
      </c>
      <c r="F54" s="81" t="s">
        <v>18</v>
      </c>
      <c r="G54" s="81" t="s">
        <v>244</v>
      </c>
      <c r="H54" s="81" t="s">
        <v>245</v>
      </c>
      <c r="I54" s="81"/>
      <c r="J54" s="81" t="s">
        <v>246</v>
      </c>
      <c r="K54" s="81" t="s">
        <v>17</v>
      </c>
      <c r="L54" s="83">
        <v>15000000</v>
      </c>
      <c r="M54" s="85"/>
      <c r="N54" s="2"/>
      <c r="O54" s="177">
        <v>1050000</v>
      </c>
      <c r="P54" s="192">
        <f>IF((L54/1.21)&lt;3000000,L54/1.21,0)</f>
        <v>0</v>
      </c>
      <c r="Q54" s="185">
        <f>AND((L54/1.21)&gt;=3000000,(L54/1.21)&lt;10000000)*(L54/1.21)</f>
        <v>0</v>
      </c>
      <c r="R54" s="193">
        <f>IF((L54/1.21)&gt;=10000000,L54/1.21,0)</f>
        <v>12396694.214876033</v>
      </c>
      <c r="S54" s="192">
        <f>IF((O54/1.21)&lt;500000,O54/1.21,0)</f>
        <v>0</v>
      </c>
      <c r="T54" s="185">
        <f>AND((O54/1.21)&gt;=500000,(O54/1.21)&lt;1000000)*(O54/1.21)</f>
        <v>867768.5950413223</v>
      </c>
      <c r="U54" s="193">
        <f>IF((O54/1.21)&gt;=1000000,O54/1.21,0)</f>
        <v>0</v>
      </c>
    </row>
    <row r="55" spans="1:21" ht="15.75" thickBot="1">
      <c r="A55">
        <v>44</v>
      </c>
      <c r="B55" s="4">
        <v>79</v>
      </c>
      <c r="C55" s="73" t="s">
        <v>16</v>
      </c>
      <c r="D55" s="73">
        <v>27240</v>
      </c>
      <c r="E55" s="74" t="s">
        <v>12</v>
      </c>
      <c r="F55" s="73" t="s">
        <v>18</v>
      </c>
      <c r="G55" s="73" t="s">
        <v>307</v>
      </c>
      <c r="H55" s="16" t="s">
        <v>308</v>
      </c>
      <c r="I55" s="17"/>
      <c r="J55" s="16" t="s">
        <v>309</v>
      </c>
      <c r="K55" s="16" t="s">
        <v>17</v>
      </c>
      <c r="L55" s="70">
        <v>500000</v>
      </c>
      <c r="M55" s="59"/>
      <c r="N55" s="2"/>
      <c r="O55" s="184">
        <v>35000</v>
      </c>
      <c r="P55" s="192">
        <f>IF((L55/1.21)&lt;3000000,L55/1.21,0)</f>
        <v>413223.14049586776</v>
      </c>
      <c r="Q55" s="185">
        <f>AND((L55/1.21)&gt;=3000000,(L55/1.21)&lt;10000000)*(L55/1.21)</f>
        <v>0</v>
      </c>
      <c r="R55" s="193">
        <f>IF((L55/1.21)&gt;=10000000,L55/1.21,0)</f>
        <v>0</v>
      </c>
      <c r="S55" s="192">
        <f>IF((O55/1.21)&lt;500000,O55/1.21,0)</f>
        <v>28925.619834710746</v>
      </c>
      <c r="T55" s="185">
        <f>AND((O55/1.21)&gt;=500000,(O55/1.21)&lt;1000000)*(O55/1.21)</f>
        <v>0</v>
      </c>
      <c r="U55" s="193">
        <f>IF((O55/1.21)&gt;=1000000,O55/1.21,0)</f>
        <v>0</v>
      </c>
    </row>
    <row r="56" spans="1:21" ht="15.75" thickBot="1">
      <c r="A56">
        <v>45</v>
      </c>
      <c r="B56" s="207" t="s">
        <v>361</v>
      </c>
      <c r="C56" s="155"/>
      <c r="D56" s="155"/>
      <c r="E56" s="155"/>
      <c r="F56" s="156"/>
      <c r="G56" s="66"/>
      <c r="H56" s="66"/>
      <c r="I56" s="66"/>
      <c r="J56" s="66"/>
      <c r="K56" s="5"/>
      <c r="L56" s="205">
        <f>SUM(L57:L62)</f>
        <v>5730000</v>
      </c>
      <c r="M56" s="14" t="s">
        <v>118</v>
      </c>
      <c r="N56" s="2"/>
      <c r="O56" s="181">
        <f>SUM(O57:O62)</f>
        <v>401100.00000000006</v>
      </c>
      <c r="P56" s="192">
        <f>IF((L56/1.21)&lt;3000000,L56/1.21,0)</f>
        <v>0</v>
      </c>
      <c r="Q56" s="185">
        <f>AND((L56/1.21)&gt;=3000000,(L56/1.21)&lt;10000000)*(L56/1.21)</f>
        <v>4735537.190082645</v>
      </c>
      <c r="R56" s="193">
        <f>IF((L56/1.21)&gt;=10000000,L56/1.21,0)</f>
        <v>0</v>
      </c>
      <c r="S56" s="192">
        <f>IF((O56/1.21)&lt;500000,O56/1.21,0)</f>
        <v>331487.60330578516</v>
      </c>
      <c r="T56" s="185">
        <f>AND((O56/1.21)&gt;=500000,(O56/1.21)&lt;1000000)*(O56/1.21)</f>
        <v>0</v>
      </c>
      <c r="U56" s="193">
        <f>IF((O56/1.21)&gt;=1000000,O56/1.21,0)</f>
        <v>0</v>
      </c>
    </row>
    <row r="57" spans="1:21" ht="15.75" thickTop="1">
      <c r="A57">
        <v>46</v>
      </c>
      <c r="B57" s="4">
        <v>43</v>
      </c>
      <c r="C57" s="119" t="s">
        <v>16</v>
      </c>
      <c r="D57" s="121" t="s">
        <v>282</v>
      </c>
      <c r="E57" s="123" t="s">
        <v>12</v>
      </c>
      <c r="F57" s="126" t="s">
        <v>18</v>
      </c>
      <c r="G57" s="5" t="s">
        <v>171</v>
      </c>
      <c r="H57" s="5" t="s">
        <v>170</v>
      </c>
      <c r="I57" s="5"/>
      <c r="J57" s="5" t="s">
        <v>168</v>
      </c>
      <c r="K57" s="5" t="s">
        <v>17</v>
      </c>
      <c r="L57" s="10">
        <v>1800000</v>
      </c>
      <c r="M57" s="14" t="s">
        <v>87</v>
      </c>
      <c r="N57" s="2"/>
      <c r="O57" s="10">
        <v>126000.00000000001</v>
      </c>
      <c r="P57" s="194"/>
      <c r="Q57" s="186"/>
      <c r="R57" s="195"/>
      <c r="S57" s="194"/>
      <c r="T57" s="186"/>
      <c r="U57" s="195"/>
    </row>
    <row r="58" spans="1:21" ht="15">
      <c r="A58">
        <v>47</v>
      </c>
      <c r="B58" s="4">
        <v>22</v>
      </c>
      <c r="C58" s="5" t="s">
        <v>16</v>
      </c>
      <c r="D58" s="31" t="s">
        <v>282</v>
      </c>
      <c r="E58" s="13" t="s">
        <v>11</v>
      </c>
      <c r="F58" s="5" t="s">
        <v>18</v>
      </c>
      <c r="G58" s="5" t="s">
        <v>43</v>
      </c>
      <c r="H58" s="5" t="s">
        <v>104</v>
      </c>
      <c r="I58" s="5">
        <v>1</v>
      </c>
      <c r="J58" s="5" t="s">
        <v>44</v>
      </c>
      <c r="K58" s="5" t="s">
        <v>17</v>
      </c>
      <c r="L58" s="10">
        <v>290000</v>
      </c>
      <c r="M58" s="14"/>
      <c r="N58" s="2"/>
      <c r="O58" s="10">
        <v>20300.000000000004</v>
      </c>
      <c r="P58" s="194"/>
      <c r="Q58" s="186"/>
      <c r="R58" s="195"/>
      <c r="S58" s="194"/>
      <c r="T58" s="186"/>
      <c r="U58" s="195"/>
    </row>
    <row r="59" spans="1:21" ht="15">
      <c r="A59">
        <v>48</v>
      </c>
      <c r="B59" s="4">
        <v>24</v>
      </c>
      <c r="C59" s="5" t="s">
        <v>16</v>
      </c>
      <c r="D59" s="31" t="s">
        <v>282</v>
      </c>
      <c r="E59" s="13" t="s">
        <v>11</v>
      </c>
      <c r="F59" s="5" t="s">
        <v>18</v>
      </c>
      <c r="G59" s="5" t="s">
        <v>43</v>
      </c>
      <c r="H59" s="5" t="s">
        <v>109</v>
      </c>
      <c r="I59" s="5"/>
      <c r="J59" s="5" t="s">
        <v>60</v>
      </c>
      <c r="K59" s="5" t="s">
        <v>17</v>
      </c>
      <c r="L59" s="21">
        <v>890000</v>
      </c>
      <c r="M59" s="14" t="s">
        <v>169</v>
      </c>
      <c r="N59" s="2"/>
      <c r="O59" s="10">
        <v>62300.00000000001</v>
      </c>
      <c r="P59" s="194"/>
      <c r="Q59" s="186"/>
      <c r="R59" s="195"/>
      <c r="S59" s="194"/>
      <c r="T59" s="186"/>
      <c r="U59" s="195"/>
    </row>
    <row r="60" spans="1:21" ht="15">
      <c r="A60">
        <v>49</v>
      </c>
      <c r="B60" s="4">
        <v>23</v>
      </c>
      <c r="C60" s="5" t="s">
        <v>16</v>
      </c>
      <c r="D60" s="31" t="s">
        <v>282</v>
      </c>
      <c r="E60" s="13" t="s">
        <v>11</v>
      </c>
      <c r="F60" s="5" t="s">
        <v>18</v>
      </c>
      <c r="G60" s="5" t="s">
        <v>43</v>
      </c>
      <c r="H60" s="5" t="s">
        <v>108</v>
      </c>
      <c r="I60" s="5"/>
      <c r="J60" s="5" t="s">
        <v>105</v>
      </c>
      <c r="K60" s="5" t="s">
        <v>17</v>
      </c>
      <c r="L60" s="21">
        <v>1400000</v>
      </c>
      <c r="M60" s="14" t="s">
        <v>204</v>
      </c>
      <c r="N60" s="2"/>
      <c r="O60" s="10">
        <v>98000.00000000001</v>
      </c>
      <c r="P60" s="194"/>
      <c r="Q60" s="186"/>
      <c r="R60" s="195"/>
      <c r="S60" s="194"/>
      <c r="T60" s="186"/>
      <c r="U60" s="195"/>
    </row>
    <row r="61" spans="1:21" ht="15">
      <c r="A61">
        <v>51</v>
      </c>
      <c r="B61" s="4">
        <v>42</v>
      </c>
      <c r="C61" s="5" t="s">
        <v>16</v>
      </c>
      <c r="D61" s="31" t="s">
        <v>285</v>
      </c>
      <c r="E61" s="13" t="s">
        <v>12</v>
      </c>
      <c r="F61" s="5" t="s">
        <v>18</v>
      </c>
      <c r="G61" s="5" t="s">
        <v>167</v>
      </c>
      <c r="H61" s="5" t="s">
        <v>172</v>
      </c>
      <c r="I61" s="5"/>
      <c r="J61" s="5" t="s">
        <v>168</v>
      </c>
      <c r="K61" s="5" t="s">
        <v>17</v>
      </c>
      <c r="L61" s="21">
        <v>850000</v>
      </c>
      <c r="M61" s="11"/>
      <c r="N61" s="2"/>
      <c r="O61" s="10">
        <v>59500.00000000001</v>
      </c>
      <c r="P61" s="194"/>
      <c r="Q61" s="186"/>
      <c r="R61" s="195"/>
      <c r="S61" s="194"/>
      <c r="T61" s="186"/>
      <c r="U61" s="195"/>
    </row>
    <row r="62" spans="1:21" ht="15.75" thickBot="1">
      <c r="A62">
        <v>52</v>
      </c>
      <c r="B62" s="4">
        <v>80</v>
      </c>
      <c r="C62" s="73" t="s">
        <v>16</v>
      </c>
      <c r="D62" s="76" t="s">
        <v>312</v>
      </c>
      <c r="E62" s="74" t="s">
        <v>12</v>
      </c>
      <c r="F62" s="73" t="s">
        <v>18</v>
      </c>
      <c r="G62" s="73" t="s">
        <v>313</v>
      </c>
      <c r="H62" s="16" t="s">
        <v>314</v>
      </c>
      <c r="I62" s="17"/>
      <c r="J62" s="16" t="s">
        <v>315</v>
      </c>
      <c r="K62" s="16" t="s">
        <v>17</v>
      </c>
      <c r="L62" s="70">
        <v>500000</v>
      </c>
      <c r="M62" s="59"/>
      <c r="N62" s="2"/>
      <c r="O62" s="184">
        <v>35000</v>
      </c>
      <c r="P62" s="194"/>
      <c r="Q62" s="186"/>
      <c r="R62" s="195"/>
      <c r="S62" s="194"/>
      <c r="T62" s="186"/>
      <c r="U62" s="195"/>
    </row>
    <row r="63" spans="1:21" ht="15.75" thickBot="1">
      <c r="A63">
        <v>45</v>
      </c>
      <c r="B63" s="207" t="s">
        <v>362</v>
      </c>
      <c r="C63" s="155"/>
      <c r="D63" s="155"/>
      <c r="E63" s="155"/>
      <c r="F63" s="156"/>
      <c r="G63" s="66"/>
      <c r="H63" s="66"/>
      <c r="I63" s="66"/>
      <c r="J63" s="66"/>
      <c r="K63" s="5"/>
      <c r="L63" s="63"/>
      <c r="M63" s="14"/>
      <c r="N63" s="2"/>
      <c r="O63" s="181"/>
      <c r="P63" s="192"/>
      <c r="Q63" s="185"/>
      <c r="R63" s="193"/>
      <c r="S63" s="192"/>
      <c r="T63" s="185"/>
      <c r="U63" s="193"/>
    </row>
    <row r="64" spans="1:21" ht="16.5" thickBot="1" thickTop="1">
      <c r="A64">
        <v>50</v>
      </c>
      <c r="B64" s="4">
        <v>44</v>
      </c>
      <c r="C64" s="5" t="s">
        <v>16</v>
      </c>
      <c r="D64" s="31" t="s">
        <v>285</v>
      </c>
      <c r="E64" s="13" t="s">
        <v>188</v>
      </c>
      <c r="F64" s="5" t="s">
        <v>18</v>
      </c>
      <c r="G64" s="5" t="s">
        <v>174</v>
      </c>
      <c r="H64" s="5" t="s">
        <v>173</v>
      </c>
      <c r="I64" s="5"/>
      <c r="J64" s="5" t="s">
        <v>175</v>
      </c>
      <c r="K64" s="5" t="s">
        <v>17</v>
      </c>
      <c r="L64" s="21">
        <v>2900000</v>
      </c>
      <c r="M64" s="14" t="s">
        <v>106</v>
      </c>
      <c r="N64" s="2"/>
      <c r="O64" s="10">
        <v>203000.00000000003</v>
      </c>
      <c r="P64" s="192">
        <f>IF((L64/1.21)&lt;3000000,L64/1.21,0)</f>
        <v>2396694.214876033</v>
      </c>
      <c r="Q64" s="185">
        <f>AND((L64/1.21)&gt;=3000000,(L64/1.21)&lt;10000000)*(L64/1.21)</f>
        <v>0</v>
      </c>
      <c r="R64" s="193">
        <f>IF((L64/1.21)&gt;=10000000,L64/1.21,0)</f>
        <v>0</v>
      </c>
      <c r="S64" s="192">
        <f>IF((O64/1.21)&lt;500000,O64/1.21,0)</f>
        <v>167768.59504132235</v>
      </c>
      <c r="T64" s="185">
        <f>AND((O64/1.21)&gt;=500000,(O64/1.21)&lt;1000000)*(O64/1.21)</f>
        <v>0</v>
      </c>
      <c r="U64" s="193">
        <f>IF((O64/1.21)&gt;=1000000,O64/1.21,0)</f>
        <v>0</v>
      </c>
    </row>
    <row r="65" spans="1:21" ht="15.75" thickBot="1">
      <c r="A65">
        <v>53</v>
      </c>
      <c r="B65" s="207" t="s">
        <v>363</v>
      </c>
      <c r="C65" s="155"/>
      <c r="D65" s="155"/>
      <c r="E65" s="155"/>
      <c r="F65" s="156"/>
      <c r="G65" s="66"/>
      <c r="H65" s="66"/>
      <c r="I65" s="66"/>
      <c r="J65" s="66"/>
      <c r="K65" s="66"/>
      <c r="L65" s="129">
        <f>SUM(L66:L68)</f>
        <v>2800000</v>
      </c>
      <c r="M65" s="14"/>
      <c r="N65" s="2"/>
      <c r="O65" s="129">
        <f>SUM(O66:O68)</f>
        <v>196000</v>
      </c>
      <c r="P65" s="192">
        <f>IF((L65/1.21)&lt;3000000,L65/1.21,0)</f>
        <v>2314049.5867768596</v>
      </c>
      <c r="Q65" s="185">
        <f>AND((L65/1.21)&gt;=3000000,(L65/1.21)&lt;10000000)*(L65/1.21)</f>
        <v>0</v>
      </c>
      <c r="R65" s="193">
        <f>IF((L65/1.21)&gt;=10000000,L65/1.21,0)</f>
        <v>0</v>
      </c>
      <c r="S65" s="192">
        <f>IF((O65/1.21)&lt;500000,O65/1.21,0)</f>
        <v>161983.47107438018</v>
      </c>
      <c r="T65" s="185">
        <f>AND((O65/1.21)&gt;=500000,(O65/1.21)&lt;1000000)*(O65/1.21)</f>
        <v>0</v>
      </c>
      <c r="U65" s="193">
        <f>IF((O65/1.21)&gt;=1000000,O65/1.21,0)</f>
        <v>0</v>
      </c>
    </row>
    <row r="66" spans="1:21" ht="15.75" thickTop="1">
      <c r="A66">
        <v>54</v>
      </c>
      <c r="B66" s="4">
        <v>32</v>
      </c>
      <c r="C66" s="119" t="s">
        <v>16</v>
      </c>
      <c r="D66" s="119">
        <v>29020</v>
      </c>
      <c r="E66" s="123" t="s">
        <v>12</v>
      </c>
      <c r="F66" s="126" t="s">
        <v>18</v>
      </c>
      <c r="G66" s="5" t="s">
        <v>51</v>
      </c>
      <c r="H66" s="5" t="s">
        <v>156</v>
      </c>
      <c r="I66" s="5"/>
      <c r="J66" s="5" t="s">
        <v>155</v>
      </c>
      <c r="K66" s="5" t="s">
        <v>17</v>
      </c>
      <c r="L66" s="21">
        <v>850000</v>
      </c>
      <c r="M66" s="14" t="s">
        <v>107</v>
      </c>
      <c r="N66" s="2"/>
      <c r="O66" s="10">
        <v>59500.00000000001</v>
      </c>
      <c r="P66" s="194"/>
      <c r="Q66" s="186"/>
      <c r="R66" s="195"/>
      <c r="S66" s="194"/>
      <c r="T66" s="186"/>
      <c r="U66" s="195"/>
    </row>
    <row r="67" spans="1:21" ht="15">
      <c r="A67">
        <v>55</v>
      </c>
      <c r="B67" s="4">
        <v>31</v>
      </c>
      <c r="C67" s="5" t="s">
        <v>16</v>
      </c>
      <c r="D67" s="5">
        <v>29020</v>
      </c>
      <c r="E67" s="13" t="s">
        <v>188</v>
      </c>
      <c r="F67" s="5" t="s">
        <v>18</v>
      </c>
      <c r="G67" s="5" t="s">
        <v>51</v>
      </c>
      <c r="H67" s="5" t="s">
        <v>157</v>
      </c>
      <c r="I67" s="5"/>
      <c r="J67" s="5" t="s">
        <v>158</v>
      </c>
      <c r="K67" s="5" t="s">
        <v>17</v>
      </c>
      <c r="L67" s="27">
        <v>950000</v>
      </c>
      <c r="M67" s="14" t="s">
        <v>183</v>
      </c>
      <c r="N67" s="2"/>
      <c r="O67" s="176">
        <v>66500</v>
      </c>
      <c r="P67" s="194"/>
      <c r="Q67" s="186"/>
      <c r="R67" s="195"/>
      <c r="S67" s="194"/>
      <c r="T67" s="186"/>
      <c r="U67" s="195"/>
    </row>
    <row r="68" spans="1:21" ht="15.75" thickBot="1">
      <c r="A68">
        <v>56</v>
      </c>
      <c r="B68" s="4">
        <v>30</v>
      </c>
      <c r="C68" s="5" t="s">
        <v>16</v>
      </c>
      <c r="D68" s="5">
        <v>29020</v>
      </c>
      <c r="E68" s="13" t="s">
        <v>11</v>
      </c>
      <c r="F68" s="5" t="s">
        <v>18</v>
      </c>
      <c r="G68" s="5" t="s">
        <v>51</v>
      </c>
      <c r="H68" s="5" t="s">
        <v>122</v>
      </c>
      <c r="I68" s="5"/>
      <c r="J68" s="5" t="s">
        <v>123</v>
      </c>
      <c r="K68" s="5" t="s">
        <v>17</v>
      </c>
      <c r="L68" s="27">
        <v>1000000</v>
      </c>
      <c r="M68" s="14" t="s">
        <v>112</v>
      </c>
      <c r="N68" s="2"/>
      <c r="O68" s="176">
        <v>70000</v>
      </c>
      <c r="P68" s="194"/>
      <c r="Q68" s="186"/>
      <c r="R68" s="195"/>
      <c r="S68" s="194"/>
      <c r="T68" s="186"/>
      <c r="U68" s="195"/>
    </row>
    <row r="69" spans="1:21" ht="15.75" thickBot="1">
      <c r="A69">
        <v>53</v>
      </c>
      <c r="B69" s="207" t="s">
        <v>364</v>
      </c>
      <c r="C69" s="155"/>
      <c r="D69" s="155"/>
      <c r="E69" s="155"/>
      <c r="F69" s="156"/>
      <c r="G69" s="66"/>
      <c r="H69" s="66"/>
      <c r="I69" s="66"/>
      <c r="J69" s="66"/>
      <c r="K69" s="66"/>
      <c r="L69" s="129">
        <f>SUM(L70:L71)</f>
        <v>3950000</v>
      </c>
      <c r="M69" s="14"/>
      <c r="N69" s="2"/>
      <c r="O69" s="129">
        <f>SUM(O70:O71)</f>
        <v>276500.00000000006</v>
      </c>
      <c r="P69" s="192">
        <f>IF((L69/1.21)&lt;3000000,L69/1.21,0)</f>
        <v>0</v>
      </c>
      <c r="Q69" s="185">
        <f>AND((L69/1.21)&gt;=3000000,(L69/1.21)&lt;10000000)*(L69/1.21)</f>
        <v>3264462.8099173554</v>
      </c>
      <c r="R69" s="193">
        <f>IF((L69/1.21)&gt;=10000000,L69/1.21,0)</f>
        <v>0</v>
      </c>
      <c r="S69" s="192">
        <f>IF((O69/1.21)&lt;500000,O69/1.21,0)</f>
        <v>228512.39669421493</v>
      </c>
      <c r="T69" s="185">
        <f>AND((O69/1.21)&gt;=500000,(O69/1.21)&lt;1000000)*(O69/1.21)</f>
        <v>0</v>
      </c>
      <c r="U69" s="193">
        <f>IF((O69/1.21)&gt;=1000000,O69/1.21,0)</f>
        <v>0</v>
      </c>
    </row>
    <row r="70" spans="1:21" ht="15.75" thickTop="1">
      <c r="A70">
        <v>57</v>
      </c>
      <c r="B70" s="4">
        <v>39</v>
      </c>
      <c r="C70" s="5" t="s">
        <v>16</v>
      </c>
      <c r="D70" s="5">
        <v>29021</v>
      </c>
      <c r="E70" s="13" t="s">
        <v>11</v>
      </c>
      <c r="F70" s="5" t="s">
        <v>18</v>
      </c>
      <c r="G70" s="5" t="s">
        <v>160</v>
      </c>
      <c r="H70" s="5"/>
      <c r="I70" s="5" t="s">
        <v>271</v>
      </c>
      <c r="J70" s="5" t="s">
        <v>161</v>
      </c>
      <c r="K70" s="5" t="s">
        <v>17</v>
      </c>
      <c r="L70" s="27">
        <v>1600000</v>
      </c>
      <c r="M70" s="11"/>
      <c r="N70" s="2"/>
      <c r="O70" s="176">
        <v>112000.00000000001</v>
      </c>
      <c r="P70" s="194"/>
      <c r="Q70" s="186"/>
      <c r="R70" s="195"/>
      <c r="S70" s="194"/>
      <c r="T70" s="186"/>
      <c r="U70" s="195"/>
    </row>
    <row r="71" spans="1:21" ht="15.75" thickBot="1">
      <c r="A71">
        <v>58</v>
      </c>
      <c r="B71" s="4">
        <v>40</v>
      </c>
      <c r="C71" s="5" t="s">
        <v>16</v>
      </c>
      <c r="D71" s="5">
        <v>29021</v>
      </c>
      <c r="E71" s="13" t="s">
        <v>14</v>
      </c>
      <c r="F71" s="5" t="s">
        <v>18</v>
      </c>
      <c r="G71" s="5" t="s">
        <v>160</v>
      </c>
      <c r="H71" s="5" t="s">
        <v>163</v>
      </c>
      <c r="I71" s="5"/>
      <c r="J71" s="5" t="s">
        <v>162</v>
      </c>
      <c r="K71" s="5" t="s">
        <v>17</v>
      </c>
      <c r="L71" s="27">
        <v>2350000</v>
      </c>
      <c r="M71" s="11"/>
      <c r="N71" s="2"/>
      <c r="O71" s="176">
        <v>164500.00000000003</v>
      </c>
      <c r="P71" s="194"/>
      <c r="Q71" s="186"/>
      <c r="R71" s="195"/>
      <c r="S71" s="194"/>
      <c r="T71" s="186"/>
      <c r="U71" s="195"/>
    </row>
    <row r="72" spans="1:21" ht="15.75" thickBot="1">
      <c r="A72">
        <v>59</v>
      </c>
      <c r="B72" s="207" t="s">
        <v>365</v>
      </c>
      <c r="C72" s="155"/>
      <c r="D72" s="155"/>
      <c r="E72" s="155"/>
      <c r="F72" s="156"/>
      <c r="G72" s="66"/>
      <c r="H72" s="66"/>
      <c r="I72" s="66"/>
      <c r="J72" s="66"/>
      <c r="K72" s="66"/>
      <c r="L72" s="205">
        <f>SUM(L73:L75)</f>
        <v>1350000</v>
      </c>
      <c r="M72" s="14"/>
      <c r="N72" s="2"/>
      <c r="O72" s="180">
        <f>SUM(O73:O75)</f>
        <v>94500.00000000001</v>
      </c>
      <c r="P72" s="192">
        <f>IF((L72/1.21)&lt;3000000,L72/1.21,0)</f>
        <v>1115702.479338843</v>
      </c>
      <c r="Q72" s="185">
        <f>AND((L72/1.21)&gt;=3000000,(L72/1.21)&lt;10000000)*(L72/1.21)</f>
        <v>0</v>
      </c>
      <c r="R72" s="193">
        <f>IF((L72/1.21)&gt;=10000000,L72/1.21,0)</f>
        <v>0</v>
      </c>
      <c r="S72" s="192">
        <f>IF((O72/1.21)&lt;500000,O72/1.21,0)</f>
        <v>78099.17355371903</v>
      </c>
      <c r="T72" s="185">
        <f>AND((O72/1.21)&gt;=500000,(O72/1.21)&lt;1000000)*(O72/1.21)</f>
        <v>0</v>
      </c>
      <c r="U72" s="193">
        <f>IF((O72/1.21)&gt;=1000000,O72/1.21,0)</f>
        <v>0</v>
      </c>
    </row>
    <row r="73" spans="1:21" ht="15.75" thickTop="1">
      <c r="A73">
        <v>60</v>
      </c>
      <c r="B73" s="4">
        <v>66</v>
      </c>
      <c r="C73" s="119" t="s">
        <v>16</v>
      </c>
      <c r="D73" s="119">
        <v>2784</v>
      </c>
      <c r="E73" s="123" t="s">
        <v>12</v>
      </c>
      <c r="F73" s="126" t="s">
        <v>18</v>
      </c>
      <c r="G73" s="5" t="s">
        <v>251</v>
      </c>
      <c r="H73" s="5" t="s">
        <v>254</v>
      </c>
      <c r="I73" s="5"/>
      <c r="J73" s="5" t="s">
        <v>168</v>
      </c>
      <c r="K73" s="5" t="s">
        <v>17</v>
      </c>
      <c r="L73" s="21">
        <v>450000</v>
      </c>
      <c r="M73" s="14" t="s">
        <v>200</v>
      </c>
      <c r="N73" s="2"/>
      <c r="O73" s="10">
        <v>31500.000000000004</v>
      </c>
      <c r="P73" s="194"/>
      <c r="Q73" s="186"/>
      <c r="R73" s="195"/>
      <c r="S73" s="194"/>
      <c r="T73" s="186"/>
      <c r="U73" s="195"/>
    </row>
    <row r="74" spans="1:21" ht="15">
      <c r="A74">
        <v>61</v>
      </c>
      <c r="B74" s="4">
        <v>67</v>
      </c>
      <c r="C74" s="5" t="s">
        <v>16</v>
      </c>
      <c r="D74" s="5">
        <v>2784</v>
      </c>
      <c r="E74" s="13" t="s">
        <v>12</v>
      </c>
      <c r="F74" s="5" t="s">
        <v>18</v>
      </c>
      <c r="G74" s="5" t="s">
        <v>251</v>
      </c>
      <c r="H74" s="5" t="s">
        <v>255</v>
      </c>
      <c r="I74" s="5"/>
      <c r="J74" s="5" t="s">
        <v>256</v>
      </c>
      <c r="K74" s="5" t="s">
        <v>17</v>
      </c>
      <c r="L74" s="21">
        <v>450000</v>
      </c>
      <c r="M74" s="14" t="s">
        <v>177</v>
      </c>
      <c r="N74" s="2"/>
      <c r="O74" s="10">
        <v>31500.000000000004</v>
      </c>
      <c r="P74" s="194"/>
      <c r="Q74" s="186"/>
      <c r="R74" s="195"/>
      <c r="S74" s="194"/>
      <c r="T74" s="186"/>
      <c r="U74" s="195"/>
    </row>
    <row r="75" spans="1:21" ht="15.75" thickBot="1">
      <c r="A75">
        <v>62</v>
      </c>
      <c r="B75" s="4">
        <v>65</v>
      </c>
      <c r="C75" s="5" t="s">
        <v>16</v>
      </c>
      <c r="D75" s="5">
        <v>2784</v>
      </c>
      <c r="E75" s="13" t="s">
        <v>11</v>
      </c>
      <c r="F75" s="5" t="s">
        <v>18</v>
      </c>
      <c r="G75" s="5" t="s">
        <v>251</v>
      </c>
      <c r="H75" s="5" t="s">
        <v>252</v>
      </c>
      <c r="I75" s="5"/>
      <c r="J75" s="5" t="s">
        <v>253</v>
      </c>
      <c r="K75" s="5" t="s">
        <v>17</v>
      </c>
      <c r="L75" s="21">
        <v>450000</v>
      </c>
      <c r="M75" s="14" t="s">
        <v>187</v>
      </c>
      <c r="N75" s="2"/>
      <c r="O75" s="10">
        <v>31500.000000000004</v>
      </c>
      <c r="P75" s="194"/>
      <c r="Q75" s="186"/>
      <c r="R75" s="195"/>
      <c r="S75" s="194"/>
      <c r="T75" s="186"/>
      <c r="U75" s="195"/>
    </row>
    <row r="76" spans="1:21" ht="15.75" thickBot="1">
      <c r="A76">
        <v>59</v>
      </c>
      <c r="B76" s="207" t="s">
        <v>366</v>
      </c>
      <c r="C76" s="155"/>
      <c r="D76" s="155"/>
      <c r="E76" s="155"/>
      <c r="F76" s="156"/>
      <c r="G76" s="66"/>
      <c r="H76" s="66"/>
      <c r="I76" s="66"/>
      <c r="J76" s="66"/>
      <c r="K76" s="66"/>
      <c r="L76" s="205">
        <f>SUM(L77:L79)</f>
        <v>9090000</v>
      </c>
      <c r="M76" s="14"/>
      <c r="N76" s="2"/>
      <c r="O76" s="180">
        <f>SUM(O77:O79)</f>
        <v>636300.0000000001</v>
      </c>
      <c r="P76" s="192">
        <f>IF((L76/1.21)&lt;3000000,L76/1.21,0)</f>
        <v>0</v>
      </c>
      <c r="Q76" s="185">
        <f>AND((L76/1.21)&gt;=3000000,(L76/1.21)&lt;10000000)*(L76/1.21)</f>
        <v>7512396.694214876</v>
      </c>
      <c r="R76" s="193">
        <f>IF((L76/1.21)&gt;=10000000,L76/1.21,0)</f>
        <v>0</v>
      </c>
      <c r="S76" s="192">
        <f>IF((O76/1.21)&lt;500000,O76/1.21,0)</f>
        <v>0</v>
      </c>
      <c r="T76" s="185">
        <f>AND((O76/1.21)&gt;=500000,(O76/1.21)&lt;1000000)*(O76/1.21)</f>
        <v>525867.7685950415</v>
      </c>
      <c r="U76" s="193">
        <f>IF((O76/1.21)&gt;=1000000,O76/1.21,0)</f>
        <v>0</v>
      </c>
    </row>
    <row r="77" spans="1:21" ht="15.75" thickTop="1">
      <c r="A77">
        <v>63</v>
      </c>
      <c r="B77" s="4">
        <v>25</v>
      </c>
      <c r="C77" s="5" t="s">
        <v>16</v>
      </c>
      <c r="D77" s="15">
        <v>27247</v>
      </c>
      <c r="E77" s="13" t="s">
        <v>11</v>
      </c>
      <c r="F77" s="5" t="s">
        <v>18</v>
      </c>
      <c r="G77" s="5" t="s">
        <v>110</v>
      </c>
      <c r="H77" s="5" t="s">
        <v>111</v>
      </c>
      <c r="I77" s="5">
        <v>4.5</v>
      </c>
      <c r="J77" s="5" t="s">
        <v>60</v>
      </c>
      <c r="K77" s="5" t="s">
        <v>17</v>
      </c>
      <c r="L77" s="21">
        <v>890000</v>
      </c>
      <c r="M77" s="14" t="s">
        <v>195</v>
      </c>
      <c r="N77" s="2"/>
      <c r="O77" s="10">
        <v>62300.00000000001</v>
      </c>
      <c r="P77" s="194"/>
      <c r="Q77" s="186"/>
      <c r="R77" s="195"/>
      <c r="S77" s="194"/>
      <c r="T77" s="186"/>
      <c r="U77" s="195"/>
    </row>
    <row r="78" spans="1:21" ht="15">
      <c r="A78">
        <v>67</v>
      </c>
      <c r="B78" s="78">
        <v>60</v>
      </c>
      <c r="C78" s="81" t="s">
        <v>16</v>
      </c>
      <c r="D78" s="81">
        <v>27247</v>
      </c>
      <c r="E78" s="82" t="s">
        <v>11</v>
      </c>
      <c r="F78" s="81" t="s">
        <v>18</v>
      </c>
      <c r="G78" s="81" t="s">
        <v>230</v>
      </c>
      <c r="H78" s="81"/>
      <c r="I78" s="81" t="s">
        <v>275</v>
      </c>
      <c r="J78" s="81" t="s">
        <v>231</v>
      </c>
      <c r="K78" s="81" t="s">
        <v>17</v>
      </c>
      <c r="L78" s="83">
        <v>7000000</v>
      </c>
      <c r="M78" s="85"/>
      <c r="N78" s="2"/>
      <c r="O78" s="177">
        <v>490000.00000000006</v>
      </c>
      <c r="P78" s="194"/>
      <c r="Q78" s="186"/>
      <c r="R78" s="195"/>
      <c r="S78" s="194"/>
      <c r="T78" s="186"/>
      <c r="U78" s="195"/>
    </row>
    <row r="79" spans="1:21" ht="15.75" thickBot="1">
      <c r="A79">
        <v>64</v>
      </c>
      <c r="B79" s="4">
        <v>69</v>
      </c>
      <c r="C79" s="5" t="s">
        <v>16</v>
      </c>
      <c r="D79" s="5">
        <v>27247</v>
      </c>
      <c r="E79" s="13" t="s">
        <v>14</v>
      </c>
      <c r="F79" s="5" t="s">
        <v>18</v>
      </c>
      <c r="G79" s="5" t="s">
        <v>259</v>
      </c>
      <c r="H79" s="5" t="s">
        <v>260</v>
      </c>
      <c r="I79" s="5"/>
      <c r="J79" s="5" t="s">
        <v>261</v>
      </c>
      <c r="K79" s="5" t="s">
        <v>17</v>
      </c>
      <c r="L79" s="21">
        <v>1200000</v>
      </c>
      <c r="M79" s="14" t="s">
        <v>83</v>
      </c>
      <c r="N79" s="2"/>
      <c r="O79" s="10">
        <v>84000.00000000001</v>
      </c>
      <c r="P79" s="194"/>
      <c r="Q79" s="186"/>
      <c r="R79" s="195"/>
      <c r="S79" s="194"/>
      <c r="T79" s="186"/>
      <c r="U79" s="195"/>
    </row>
    <row r="80" spans="1:21" ht="15.75" thickBot="1">
      <c r="A80">
        <v>59</v>
      </c>
      <c r="B80" s="207" t="s">
        <v>367</v>
      </c>
      <c r="C80" s="155"/>
      <c r="D80" s="155"/>
      <c r="E80" s="155"/>
      <c r="F80" s="156"/>
      <c r="G80" s="66"/>
      <c r="H80" s="66"/>
      <c r="I80" s="66"/>
      <c r="J80" s="66"/>
      <c r="K80" s="66"/>
      <c r="L80" s="75"/>
      <c r="M80" s="14"/>
      <c r="N80" s="2"/>
      <c r="O80" s="180"/>
      <c r="P80" s="192"/>
      <c r="Q80" s="185"/>
      <c r="R80" s="193"/>
      <c r="S80" s="192"/>
      <c r="T80" s="185"/>
      <c r="U80" s="193"/>
    </row>
    <row r="81" spans="1:21" ht="15.75" thickTop="1">
      <c r="A81">
        <v>65</v>
      </c>
      <c r="B81" s="4">
        <v>26</v>
      </c>
      <c r="C81" s="5" t="s">
        <v>16</v>
      </c>
      <c r="D81" s="31" t="s">
        <v>283</v>
      </c>
      <c r="E81" s="13" t="s">
        <v>11</v>
      </c>
      <c r="F81" s="5" t="s">
        <v>18</v>
      </c>
      <c r="G81" s="5" t="s">
        <v>113</v>
      </c>
      <c r="H81" s="5" t="s">
        <v>121</v>
      </c>
      <c r="I81" s="5">
        <v>1.8</v>
      </c>
      <c r="J81" s="5" t="s">
        <v>114</v>
      </c>
      <c r="K81" s="5" t="s">
        <v>17</v>
      </c>
      <c r="L81" s="21">
        <v>1100000</v>
      </c>
      <c r="M81" s="14" t="s">
        <v>268</v>
      </c>
      <c r="N81" s="2"/>
      <c r="O81" s="10">
        <v>77000.00000000001</v>
      </c>
      <c r="P81" s="192">
        <f>IF((L81/1.21)&lt;3000000,L81/1.21,0)</f>
        <v>909090.9090909092</v>
      </c>
      <c r="Q81" s="185">
        <f>AND((L81/1.21)&gt;=3000000,(L81/1.21)&lt;10000000)*(L81/1.21)</f>
        <v>0</v>
      </c>
      <c r="R81" s="193">
        <f>IF((L81/1.21)&gt;=10000000,L81/1.21,0)</f>
        <v>0</v>
      </c>
      <c r="S81" s="192">
        <f>IF((O81/1.21)&lt;500000,O81/1.21,0)</f>
        <v>63636.36363636365</v>
      </c>
      <c r="T81" s="185">
        <f>AND((O81/1.21)&gt;=500000,(O81/1.21)&lt;1000000)*(O81/1.21)</f>
        <v>0</v>
      </c>
      <c r="U81" s="193">
        <f>IF((O81/1.21)&gt;=1000000,O81/1.21,0)</f>
        <v>0</v>
      </c>
    </row>
    <row r="82" spans="1:21" ht="15">
      <c r="A82">
        <v>66</v>
      </c>
      <c r="B82" s="4">
        <v>33</v>
      </c>
      <c r="C82" s="5" t="s">
        <v>16</v>
      </c>
      <c r="D82" s="5">
        <v>27253</v>
      </c>
      <c r="E82" s="13" t="s">
        <v>11</v>
      </c>
      <c r="F82" s="5" t="s">
        <v>18</v>
      </c>
      <c r="G82" s="5" t="s">
        <v>50</v>
      </c>
      <c r="H82" s="5"/>
      <c r="I82" s="5" t="s">
        <v>141</v>
      </c>
      <c r="J82" s="5" t="s">
        <v>148</v>
      </c>
      <c r="K82" s="5" t="s">
        <v>17</v>
      </c>
      <c r="L82" s="21">
        <v>660000</v>
      </c>
      <c r="M82" s="14" t="s">
        <v>166</v>
      </c>
      <c r="N82" s="2"/>
      <c r="O82" s="10">
        <v>46200.00000000001</v>
      </c>
      <c r="P82" s="192">
        <f>IF((L82/1.21)&lt;3000000,L82/1.21,0)</f>
        <v>545454.5454545455</v>
      </c>
      <c r="Q82" s="185">
        <f>AND((L82/1.21)&gt;=3000000,(L82/1.21)&lt;10000000)*(L82/1.21)</f>
        <v>0</v>
      </c>
      <c r="R82" s="193">
        <f>IF((L82/1.21)&gt;=10000000,L82/1.21,0)</f>
        <v>0</v>
      </c>
      <c r="S82" s="192">
        <f>IF((O82/1.21)&lt;500000,O82/1.21,0)</f>
        <v>38181.81818181819</v>
      </c>
      <c r="T82" s="185">
        <f>AND((O82/1.21)&gt;=500000,(O82/1.21)&lt;1000000)*(O82/1.21)</f>
        <v>0</v>
      </c>
      <c r="U82" s="193">
        <f>IF((O82/1.21)&gt;=1000000,O82/1.21,0)</f>
        <v>0</v>
      </c>
    </row>
    <row r="83" spans="1:21" ht="15.75" thickBot="1">
      <c r="A83">
        <v>68</v>
      </c>
      <c r="B83" s="78">
        <v>59</v>
      </c>
      <c r="C83" s="81" t="s">
        <v>16</v>
      </c>
      <c r="D83" s="81">
        <v>27251</v>
      </c>
      <c r="E83" s="82" t="s">
        <v>14</v>
      </c>
      <c r="F83" s="81" t="s">
        <v>18</v>
      </c>
      <c r="G83" s="81" t="s">
        <v>132</v>
      </c>
      <c r="H83" s="81"/>
      <c r="I83" s="81">
        <v>0.5</v>
      </c>
      <c r="J83" s="81" t="s">
        <v>286</v>
      </c>
      <c r="K83" s="81" t="s">
        <v>17</v>
      </c>
      <c r="L83" s="84">
        <v>3650000</v>
      </c>
      <c r="M83" s="85"/>
      <c r="N83" s="2"/>
      <c r="O83" s="183">
        <v>255500.00000000003</v>
      </c>
      <c r="P83" s="192">
        <f>IF((L83/1.21)&lt;3000000,L83/1.21,0)</f>
        <v>0</v>
      </c>
      <c r="Q83" s="185">
        <f>AND((L83/1.21)&gt;=3000000,(L83/1.21)&lt;10000000)*(L83/1.21)</f>
        <v>3016528.9256198346</v>
      </c>
      <c r="R83" s="193">
        <f>IF((L83/1.21)&gt;=10000000,L83/1.21,0)</f>
        <v>0</v>
      </c>
      <c r="S83" s="192">
        <f>IF((O83/1.21)&lt;500000,O83/1.21,0)</f>
        <v>211157.02479338847</v>
      </c>
      <c r="T83" s="185">
        <f>AND((O83/1.21)&gt;=500000,(O83/1.21)&lt;1000000)*(O83/1.21)</f>
        <v>0</v>
      </c>
      <c r="U83" s="193">
        <f>IF((O83/1.21)&gt;=1000000,O83/1.21,0)</f>
        <v>0</v>
      </c>
    </row>
    <row r="84" spans="1:21" ht="15.75" thickBot="1">
      <c r="A84">
        <v>69</v>
      </c>
      <c r="B84" s="207" t="s">
        <v>336</v>
      </c>
      <c r="C84" s="155"/>
      <c r="D84" s="155"/>
      <c r="E84" s="155"/>
      <c r="F84" s="156"/>
      <c r="G84" s="66"/>
      <c r="H84" s="66"/>
      <c r="I84" s="66"/>
      <c r="J84" s="66"/>
      <c r="K84" s="66"/>
      <c r="L84" s="137">
        <v>9150000</v>
      </c>
      <c r="M84" s="14"/>
      <c r="N84" s="2"/>
      <c r="O84" s="181">
        <f>SUM(O85:O88)</f>
        <v>640500</v>
      </c>
      <c r="P84" s="192">
        <f>IF((L84/1.21)&lt;3000000,L84/1.21,0)</f>
        <v>0</v>
      </c>
      <c r="Q84" s="185">
        <f>AND((L84/1.21)&gt;=3000000,(L84/1.21)&lt;10000000)*(L84/1.21)</f>
        <v>7561983.47107438</v>
      </c>
      <c r="R84" s="193">
        <f>IF((L84/1.21)&gt;=10000000,L84/1.21,0)</f>
        <v>0</v>
      </c>
      <c r="S84" s="192">
        <f>IF((O84/1.21)&lt;500000,O84/1.21,0)</f>
        <v>0</v>
      </c>
      <c r="T84" s="185">
        <f>AND((O84/1.21)&gt;=500000,(O84/1.21)&lt;1000000)*(O84/1.21)</f>
        <v>529338.8429752067</v>
      </c>
      <c r="U84" s="193">
        <f>IF((O84/1.21)&gt;=1000000,O84/1.21,0)</f>
        <v>0</v>
      </c>
    </row>
    <row r="85" spans="1:21" ht="15.75" thickTop="1">
      <c r="A85">
        <v>70</v>
      </c>
      <c r="B85" s="4">
        <v>29</v>
      </c>
      <c r="C85" s="119" t="s">
        <v>37</v>
      </c>
      <c r="D85" s="119">
        <v>2711</v>
      </c>
      <c r="E85" s="123" t="s">
        <v>11</v>
      </c>
      <c r="F85" s="126" t="s">
        <v>18</v>
      </c>
      <c r="G85" s="5" t="s">
        <v>49</v>
      </c>
      <c r="H85" s="5" t="s">
        <v>100</v>
      </c>
      <c r="I85" s="5"/>
      <c r="J85" s="5" t="s">
        <v>60</v>
      </c>
      <c r="K85" s="5" t="s">
        <v>17</v>
      </c>
      <c r="L85" s="21">
        <v>950000</v>
      </c>
      <c r="M85" s="11"/>
      <c r="N85" s="2"/>
      <c r="O85" s="10">
        <v>66500</v>
      </c>
      <c r="P85" s="194"/>
      <c r="Q85" s="186"/>
      <c r="R85" s="195"/>
      <c r="S85" s="194"/>
      <c r="T85" s="186"/>
      <c r="U85" s="195"/>
    </row>
    <row r="86" spans="1:21" ht="15">
      <c r="A86">
        <v>71</v>
      </c>
      <c r="B86" s="4">
        <v>70</v>
      </c>
      <c r="C86" s="5" t="s">
        <v>16</v>
      </c>
      <c r="D86" s="5">
        <v>2711</v>
      </c>
      <c r="E86" s="13" t="s">
        <v>14</v>
      </c>
      <c r="F86" s="5" t="s">
        <v>18</v>
      </c>
      <c r="G86" s="5" t="s">
        <v>262</v>
      </c>
      <c r="H86" s="5" t="s">
        <v>263</v>
      </c>
      <c r="I86" s="5"/>
      <c r="J86" s="5" t="s">
        <v>261</v>
      </c>
      <c r="K86" s="5" t="s">
        <v>17</v>
      </c>
      <c r="L86" s="21">
        <v>1200000</v>
      </c>
      <c r="M86" s="11"/>
      <c r="N86" s="2"/>
      <c r="O86" s="10">
        <v>84000.00000000001</v>
      </c>
      <c r="P86" s="194"/>
      <c r="Q86" s="186"/>
      <c r="R86" s="195"/>
      <c r="S86" s="194"/>
      <c r="T86" s="186"/>
      <c r="U86" s="195"/>
    </row>
    <row r="87" spans="1:21" ht="15">
      <c r="A87">
        <v>72</v>
      </c>
      <c r="B87" s="78">
        <v>71</v>
      </c>
      <c r="C87" s="81" t="s">
        <v>16</v>
      </c>
      <c r="D87" s="81">
        <v>2711</v>
      </c>
      <c r="E87" s="82" t="s">
        <v>14</v>
      </c>
      <c r="F87" s="81" t="s">
        <v>18</v>
      </c>
      <c r="G87" s="81" t="s">
        <v>262</v>
      </c>
      <c r="H87" s="81" t="s">
        <v>264</v>
      </c>
      <c r="I87" s="81"/>
      <c r="J87" s="81" t="s">
        <v>265</v>
      </c>
      <c r="K87" s="81" t="s">
        <v>17</v>
      </c>
      <c r="L87" s="83">
        <v>3500000</v>
      </c>
      <c r="M87" s="85"/>
      <c r="N87" s="2"/>
      <c r="O87" s="177">
        <v>245000.00000000003</v>
      </c>
      <c r="P87" s="194"/>
      <c r="Q87" s="186"/>
      <c r="R87" s="195"/>
      <c r="S87" s="194"/>
      <c r="T87" s="186"/>
      <c r="U87" s="195"/>
    </row>
    <row r="88" spans="1:21" ht="15.75" thickBot="1">
      <c r="A88">
        <v>73</v>
      </c>
      <c r="B88" s="78">
        <v>72</v>
      </c>
      <c r="C88" s="81" t="s">
        <v>16</v>
      </c>
      <c r="D88" s="81">
        <v>2711</v>
      </c>
      <c r="E88" s="82" t="s">
        <v>14</v>
      </c>
      <c r="F88" s="81" t="s">
        <v>18</v>
      </c>
      <c r="G88" s="81" t="s">
        <v>49</v>
      </c>
      <c r="H88" s="81" t="s">
        <v>266</v>
      </c>
      <c r="I88" s="81"/>
      <c r="J88" s="81" t="s">
        <v>261</v>
      </c>
      <c r="K88" s="81" t="s">
        <v>17</v>
      </c>
      <c r="L88" s="84">
        <v>3500000</v>
      </c>
      <c r="M88" s="85"/>
      <c r="N88" s="2"/>
      <c r="O88" s="183">
        <v>245000.00000000003</v>
      </c>
      <c r="P88" s="194"/>
      <c r="Q88" s="186"/>
      <c r="R88" s="195"/>
      <c r="S88" s="194"/>
      <c r="T88" s="186"/>
      <c r="U88" s="195"/>
    </row>
    <row r="89" spans="1:21" ht="15.75" thickBot="1">
      <c r="A89">
        <v>74</v>
      </c>
      <c r="B89" s="207" t="s">
        <v>368</v>
      </c>
      <c r="C89" s="155"/>
      <c r="D89" s="155"/>
      <c r="E89" s="155"/>
      <c r="F89" s="156"/>
      <c r="G89" s="66"/>
      <c r="H89" s="66"/>
      <c r="I89" s="66"/>
      <c r="J89" s="66"/>
      <c r="K89" s="66"/>
      <c r="L89" s="129">
        <f>SUM(L90:L91)</f>
        <v>1990000</v>
      </c>
      <c r="M89" s="14"/>
      <c r="N89" s="2"/>
      <c r="O89" s="129">
        <f>SUM(O90:O91)</f>
        <v>139300.00000000003</v>
      </c>
      <c r="P89" s="192">
        <f>IF((L89/1.21)&lt;3000000,L89/1.21,0)</f>
        <v>1644628.0991735538</v>
      </c>
      <c r="Q89" s="185">
        <f>AND((L89/1.21)&gt;=3000000,(L89/1.21)&lt;10000000)*(L89/1.21)</f>
        <v>0</v>
      </c>
      <c r="R89" s="193">
        <f>IF((L89/1.21)&gt;=10000000,L89/1.21,0)</f>
        <v>0</v>
      </c>
      <c r="S89" s="192">
        <f>IF((O89/1.21)&lt;500000,O89/1.21,0)</f>
        <v>115123.96694214879</v>
      </c>
      <c r="T89" s="185">
        <f>AND((O89/1.21)&gt;=500000,(O89/1.21)&lt;1000000)*(O89/1.21)</f>
        <v>0</v>
      </c>
      <c r="U89" s="193">
        <f>IF((O89/1.21)&gt;=1000000,O89/1.21,0)</f>
        <v>0</v>
      </c>
    </row>
    <row r="90" spans="1:21" ht="15.75" thickTop="1">
      <c r="A90">
        <v>75</v>
      </c>
      <c r="B90" s="4">
        <v>28</v>
      </c>
      <c r="C90" s="119" t="s">
        <v>16</v>
      </c>
      <c r="D90" s="119">
        <v>2904</v>
      </c>
      <c r="E90" s="123" t="s">
        <v>11</v>
      </c>
      <c r="F90" s="126" t="s">
        <v>18</v>
      </c>
      <c r="G90" s="5" t="s">
        <v>45</v>
      </c>
      <c r="H90" s="5" t="s">
        <v>119</v>
      </c>
      <c r="I90" s="77"/>
      <c r="J90" s="5" t="s">
        <v>120</v>
      </c>
      <c r="K90" s="5" t="s">
        <v>17</v>
      </c>
      <c r="L90" s="21">
        <v>690000</v>
      </c>
      <c r="M90" s="14" t="s">
        <v>56</v>
      </c>
      <c r="N90" s="2"/>
      <c r="O90" s="10">
        <v>48300.00000000001</v>
      </c>
      <c r="P90" s="194"/>
      <c r="Q90" s="186"/>
      <c r="R90" s="195"/>
      <c r="S90" s="194"/>
      <c r="T90" s="186"/>
      <c r="U90" s="195"/>
    </row>
    <row r="91" spans="1:21" ht="15.75" thickBot="1">
      <c r="A91">
        <v>76</v>
      </c>
      <c r="B91" s="4">
        <v>27</v>
      </c>
      <c r="C91" s="5" t="s">
        <v>16</v>
      </c>
      <c r="D91" s="5">
        <v>2904</v>
      </c>
      <c r="E91" s="13" t="s">
        <v>11</v>
      </c>
      <c r="F91" s="5" t="s">
        <v>18</v>
      </c>
      <c r="G91" s="5" t="s">
        <v>45</v>
      </c>
      <c r="H91" s="5"/>
      <c r="I91" s="77" t="s">
        <v>116</v>
      </c>
      <c r="J91" s="5" t="s">
        <v>117</v>
      </c>
      <c r="K91" s="5" t="s">
        <v>17</v>
      </c>
      <c r="L91" s="21">
        <v>1300000</v>
      </c>
      <c r="M91" s="14" t="s">
        <v>159</v>
      </c>
      <c r="N91" s="2"/>
      <c r="O91" s="10">
        <v>91000.00000000001</v>
      </c>
      <c r="P91" s="194"/>
      <c r="Q91" s="186"/>
      <c r="R91" s="195"/>
      <c r="S91" s="194"/>
      <c r="T91" s="186"/>
      <c r="U91" s="195"/>
    </row>
    <row r="92" spans="1:21" ht="15.75" thickBot="1">
      <c r="A92">
        <v>74</v>
      </c>
      <c r="B92" s="207" t="s">
        <v>369</v>
      </c>
      <c r="C92" s="155"/>
      <c r="D92" s="155"/>
      <c r="E92" s="155"/>
      <c r="F92" s="156"/>
      <c r="G92" s="66"/>
      <c r="H92" s="66"/>
      <c r="I92" s="66"/>
      <c r="J92" s="66"/>
      <c r="K92" s="66"/>
      <c r="L92" s="137"/>
      <c r="M92" s="14"/>
      <c r="N92" s="2"/>
      <c r="O92" s="129"/>
      <c r="P92" s="192"/>
      <c r="Q92" s="185"/>
      <c r="R92" s="193"/>
      <c r="S92" s="192"/>
      <c r="T92" s="185"/>
      <c r="U92" s="193"/>
    </row>
    <row r="93" spans="1:21" ht="15.75" thickTop="1">
      <c r="A93">
        <v>77</v>
      </c>
      <c r="B93" s="4">
        <v>52</v>
      </c>
      <c r="C93" s="5" t="s">
        <v>16</v>
      </c>
      <c r="D93" s="5">
        <v>2907</v>
      </c>
      <c r="E93" s="13" t="s">
        <v>12</v>
      </c>
      <c r="F93" s="5" t="s">
        <v>18</v>
      </c>
      <c r="G93" s="5" t="s">
        <v>201</v>
      </c>
      <c r="H93" s="5" t="s">
        <v>202</v>
      </c>
      <c r="I93" s="5"/>
      <c r="J93" s="5" t="s">
        <v>203</v>
      </c>
      <c r="K93" s="5" t="s">
        <v>17</v>
      </c>
      <c r="L93" s="21">
        <v>850000</v>
      </c>
      <c r="M93" s="14" t="s">
        <v>237</v>
      </c>
      <c r="N93" s="2"/>
      <c r="O93" s="10">
        <v>59500.00000000001</v>
      </c>
      <c r="P93" s="192">
        <f>IF((L93/1.21)&lt;3000000,L93/1.21,0)</f>
        <v>702479.3388429752</v>
      </c>
      <c r="Q93" s="185">
        <f>AND((L93/1.21)&gt;=3000000,(L93/1.21)&lt;10000000)*(L93/1.21)</f>
        <v>0</v>
      </c>
      <c r="R93" s="193">
        <f>IF((L93/1.21)&gt;=10000000,L93/1.21,0)</f>
        <v>0</v>
      </c>
      <c r="S93" s="192">
        <f>IF((O93/1.21)&lt;500000,O93/1.21,0)</f>
        <v>49173.55371900827</v>
      </c>
      <c r="T93" s="185">
        <f>AND((O93/1.21)&gt;=500000,(O93/1.21)&lt;1000000)*(O93/1.21)</f>
        <v>0</v>
      </c>
      <c r="U93" s="193">
        <f>IF((O93/1.21)&gt;=1000000,O93/1.21,0)</f>
        <v>0</v>
      </c>
    </row>
    <row r="94" spans="1:21" ht="15">
      <c r="A94">
        <v>78</v>
      </c>
      <c r="B94" s="143">
        <v>41</v>
      </c>
      <c r="C94" s="145" t="s">
        <v>16</v>
      </c>
      <c r="D94" s="149" t="s">
        <v>284</v>
      </c>
      <c r="E94" s="146" t="s">
        <v>189</v>
      </c>
      <c r="F94" s="145" t="s">
        <v>18</v>
      </c>
      <c r="G94" s="50" t="s">
        <v>164</v>
      </c>
      <c r="H94" s="145"/>
      <c r="I94" s="145" t="s">
        <v>273</v>
      </c>
      <c r="J94" s="145" t="s">
        <v>272</v>
      </c>
      <c r="K94" s="145" t="s">
        <v>17</v>
      </c>
      <c r="L94" s="147">
        <v>1660000</v>
      </c>
      <c r="M94" s="14"/>
      <c r="N94" s="2"/>
      <c r="O94" s="175">
        <v>116200.00000000001</v>
      </c>
      <c r="P94" s="192">
        <f>IF((L94/1.21)&lt;3000000,L94/1.21,0)</f>
        <v>1371900.826446281</v>
      </c>
      <c r="Q94" s="185">
        <f>AND((L94/1.21)&gt;=3000000,(L94/1.21)&lt;10000000)*(L94/1.21)</f>
        <v>0</v>
      </c>
      <c r="R94" s="193">
        <f>IF((L94/1.21)&gt;=10000000,L94/1.21,0)</f>
        <v>0</v>
      </c>
      <c r="S94" s="192">
        <f>IF((O94/1.21)&lt;500000,O94/1.21,0)</f>
        <v>96033.05785123969</v>
      </c>
      <c r="T94" s="185">
        <f>AND((O94/1.21)&gt;=500000,(O94/1.21)&lt;1000000)*(O94/1.21)</f>
        <v>0</v>
      </c>
      <c r="U94" s="193">
        <f>IF((O94/1.21)&gt;=1000000,O94/1.21,0)</f>
        <v>0</v>
      </c>
    </row>
    <row r="95" spans="1:21" ht="15.75" thickBot="1">
      <c r="A95">
        <v>79</v>
      </c>
      <c r="B95" s="4">
        <v>21</v>
      </c>
      <c r="C95" s="5" t="s">
        <v>16</v>
      </c>
      <c r="D95" s="31" t="s">
        <v>281</v>
      </c>
      <c r="E95" s="13" t="s">
        <v>11</v>
      </c>
      <c r="F95" s="5" t="s">
        <v>18</v>
      </c>
      <c r="G95" s="5" t="s">
        <v>42</v>
      </c>
      <c r="H95" s="5" t="s">
        <v>101</v>
      </c>
      <c r="I95" s="5">
        <v>1.2</v>
      </c>
      <c r="J95" s="5" t="s">
        <v>102</v>
      </c>
      <c r="K95" s="5" t="s">
        <v>17</v>
      </c>
      <c r="L95" s="21">
        <v>390000</v>
      </c>
      <c r="M95" s="14" t="s">
        <v>236</v>
      </c>
      <c r="N95" s="2"/>
      <c r="O95" s="10">
        <v>27300.000000000004</v>
      </c>
      <c r="P95" s="192">
        <f>IF((L95/1.21)&lt;3000000,L95/1.21,0)</f>
        <v>322314.0495867769</v>
      </c>
      <c r="Q95" s="185">
        <f>AND((L95/1.21)&gt;=3000000,(L95/1.21)&lt;10000000)*(L95/1.21)</f>
        <v>0</v>
      </c>
      <c r="R95" s="193">
        <f>IF((L95/1.21)&gt;=10000000,L95/1.21,0)</f>
        <v>0</v>
      </c>
      <c r="S95" s="192">
        <f>IF((O95/1.21)&lt;500000,O95/1.21,0)</f>
        <v>22561.983471074385</v>
      </c>
      <c r="T95" s="185">
        <f>AND((O95/1.21)&gt;=500000,(O95/1.21)&lt;1000000)*(O95/1.21)</f>
        <v>0</v>
      </c>
      <c r="U95" s="193">
        <f>IF((O95/1.21)&gt;=1000000,O95/1.21,0)</f>
        <v>0</v>
      </c>
    </row>
    <row r="96" spans="1:21" ht="15.75" thickBot="1">
      <c r="A96">
        <v>80</v>
      </c>
      <c r="B96" s="207" t="s">
        <v>370</v>
      </c>
      <c r="C96" s="155"/>
      <c r="D96" s="155"/>
      <c r="E96" s="155"/>
      <c r="F96" s="156"/>
      <c r="G96" s="66"/>
      <c r="H96" s="66"/>
      <c r="I96" s="66"/>
      <c r="J96" s="66"/>
      <c r="K96" s="66"/>
      <c r="L96" s="205">
        <f>SUM(L97:L99)</f>
        <v>6740000</v>
      </c>
      <c r="M96" s="14"/>
      <c r="N96" s="2"/>
      <c r="O96" s="181">
        <f>SUM(O97:O99)</f>
        <v>471800.00000000006</v>
      </c>
      <c r="P96" s="192">
        <f>IF((L96/1.21)&lt;3000000,L96/1.21,0)</f>
        <v>0</v>
      </c>
      <c r="Q96" s="185">
        <f>AND((L96/1.21)&gt;=3000000,(L96/1.21)&lt;10000000)*(L96/1.21)</f>
        <v>5570247.9338842975</v>
      </c>
      <c r="R96" s="193">
        <f>IF((L96/1.21)&gt;=10000000,L96/1.21,0)</f>
        <v>0</v>
      </c>
      <c r="S96" s="192">
        <f>IF((O96/1.21)&lt;500000,O96/1.21,0)</f>
        <v>389917.3553719009</v>
      </c>
      <c r="T96" s="185">
        <f>AND((O96/1.21)&gt;=500000,(O96/1.21)&lt;1000000)*(O96/1.21)</f>
        <v>0</v>
      </c>
      <c r="U96" s="193">
        <f>IF((O96/1.21)&gt;=1000000,O96/1.21,0)</f>
        <v>0</v>
      </c>
    </row>
    <row r="97" spans="1:21" ht="15.75" thickTop="1">
      <c r="A97">
        <v>81</v>
      </c>
      <c r="B97" s="4">
        <v>48</v>
      </c>
      <c r="C97" s="119" t="s">
        <v>16</v>
      </c>
      <c r="D97" s="119">
        <v>2911</v>
      </c>
      <c r="E97" s="123" t="s">
        <v>14</v>
      </c>
      <c r="F97" s="126" t="s">
        <v>18</v>
      </c>
      <c r="G97" s="5" t="s">
        <v>53</v>
      </c>
      <c r="H97" s="5" t="s">
        <v>191</v>
      </c>
      <c r="I97" s="5"/>
      <c r="J97" s="5" t="s">
        <v>186</v>
      </c>
      <c r="K97" s="5" t="s">
        <v>17</v>
      </c>
      <c r="L97" s="21">
        <v>2950000</v>
      </c>
      <c r="M97" s="14" t="s">
        <v>159</v>
      </c>
      <c r="N97" s="2"/>
      <c r="O97" s="3">
        <v>206500.00000000003</v>
      </c>
      <c r="P97" s="194"/>
      <c r="Q97" s="186"/>
      <c r="R97" s="195"/>
      <c r="S97" s="194"/>
      <c r="T97" s="186"/>
      <c r="U97" s="195"/>
    </row>
    <row r="98" spans="1:21" ht="15">
      <c r="A98">
        <v>82</v>
      </c>
      <c r="B98" s="4">
        <v>47</v>
      </c>
      <c r="C98" s="5" t="s">
        <v>16</v>
      </c>
      <c r="D98" s="5">
        <v>2918</v>
      </c>
      <c r="E98" s="13" t="s">
        <v>14</v>
      </c>
      <c r="F98" s="5" t="s">
        <v>18</v>
      </c>
      <c r="G98" s="5" t="s">
        <v>185</v>
      </c>
      <c r="H98" s="5" t="s">
        <v>190</v>
      </c>
      <c r="I98" s="5"/>
      <c r="J98" s="5" t="s">
        <v>186</v>
      </c>
      <c r="K98" s="5" t="s">
        <v>17</v>
      </c>
      <c r="L98" s="21">
        <v>2900000</v>
      </c>
      <c r="M98" s="14"/>
      <c r="N98" s="2"/>
      <c r="O98" s="3">
        <v>203000.00000000003</v>
      </c>
      <c r="P98" s="194"/>
      <c r="Q98" s="186"/>
      <c r="R98" s="195"/>
      <c r="S98" s="194"/>
      <c r="T98" s="186"/>
      <c r="U98" s="195"/>
    </row>
    <row r="99" spans="1:21" ht="15.75" thickBot="1">
      <c r="A99">
        <v>83</v>
      </c>
      <c r="B99" s="4">
        <v>46</v>
      </c>
      <c r="C99" s="5" t="s">
        <v>16</v>
      </c>
      <c r="D99" s="5">
        <v>2918</v>
      </c>
      <c r="E99" s="13" t="s">
        <v>14</v>
      </c>
      <c r="F99" s="5" t="s">
        <v>18</v>
      </c>
      <c r="G99" s="5" t="s">
        <v>182</v>
      </c>
      <c r="H99" s="5" t="s">
        <v>184</v>
      </c>
      <c r="I99" s="5"/>
      <c r="J99" s="5" t="s">
        <v>216</v>
      </c>
      <c r="K99" s="5" t="s">
        <v>17</v>
      </c>
      <c r="L99" s="21">
        <v>890000</v>
      </c>
      <c r="M99" s="11"/>
      <c r="N99" s="2"/>
      <c r="O99" s="3">
        <v>62300.00000000001</v>
      </c>
      <c r="P99" s="194"/>
      <c r="Q99" s="186"/>
      <c r="R99" s="195"/>
      <c r="S99" s="194"/>
      <c r="T99" s="186"/>
      <c r="U99" s="195"/>
    </row>
    <row r="100" spans="1:21" ht="15.75" thickBot="1">
      <c r="A100">
        <v>80</v>
      </c>
      <c r="B100" s="207" t="s">
        <v>371</v>
      </c>
      <c r="C100" s="155"/>
      <c r="D100" s="155"/>
      <c r="E100" s="155"/>
      <c r="F100" s="156"/>
      <c r="G100" s="66"/>
      <c r="H100" s="66"/>
      <c r="I100" s="66"/>
      <c r="J100" s="66"/>
      <c r="K100" s="66"/>
      <c r="L100" s="63"/>
      <c r="M100" s="14"/>
      <c r="N100" s="2"/>
      <c r="O100" s="181"/>
      <c r="P100" s="192"/>
      <c r="Q100" s="185"/>
      <c r="R100" s="193"/>
      <c r="S100" s="192"/>
      <c r="T100" s="185"/>
      <c r="U100" s="193"/>
    </row>
    <row r="101" spans="1:21" ht="16.5" thickBot="1" thickTop="1">
      <c r="A101">
        <v>84</v>
      </c>
      <c r="B101" s="78">
        <v>45</v>
      </c>
      <c r="C101" s="81" t="s">
        <v>16</v>
      </c>
      <c r="D101" s="88">
        <v>2914</v>
      </c>
      <c r="E101" s="82" t="s">
        <v>14</v>
      </c>
      <c r="F101" s="81" t="s">
        <v>18</v>
      </c>
      <c r="G101" s="81" t="s">
        <v>178</v>
      </c>
      <c r="H101" s="81" t="s">
        <v>179</v>
      </c>
      <c r="I101" s="81"/>
      <c r="J101" s="81" t="s">
        <v>180</v>
      </c>
      <c r="K101" s="81" t="s">
        <v>17</v>
      </c>
      <c r="L101" s="83">
        <v>4600000</v>
      </c>
      <c r="M101" s="86" t="s">
        <v>181</v>
      </c>
      <c r="N101" s="2"/>
      <c r="O101" s="179">
        <v>322000.00000000006</v>
      </c>
      <c r="P101" s="192">
        <f>IF((L101/1.21)&lt;3000000,L101/1.21,0)</f>
        <v>0</v>
      </c>
      <c r="Q101" s="185">
        <f>AND((L101/1.21)&gt;=3000000,(L101/1.21)&lt;10000000)*(L101/1.21)</f>
        <v>3801652.892561984</v>
      </c>
      <c r="R101" s="193">
        <f>IF((L101/1.21)&gt;=10000000,L101/1.21,0)</f>
        <v>0</v>
      </c>
      <c r="S101" s="192">
        <f>IF((O101/1.21)&lt;500000,O101/1.21,0)</f>
        <v>266115.7024793389</v>
      </c>
      <c r="T101" s="185">
        <f>AND((O101/1.21)&gt;=500000,(O101/1.21)&lt;1000000)*(O101/1.21)</f>
        <v>0</v>
      </c>
      <c r="U101" s="193">
        <f>IF((O101/1.21)&gt;=1000000,O101/1.21,0)</f>
        <v>0</v>
      </c>
    </row>
    <row r="102" spans="1:21" ht="15.75" thickBot="1">
      <c r="A102">
        <v>85</v>
      </c>
      <c r="B102" s="207" t="s">
        <v>339</v>
      </c>
      <c r="C102" s="155"/>
      <c r="D102" s="155"/>
      <c r="E102" s="155"/>
      <c r="F102" s="156"/>
      <c r="G102" s="66"/>
      <c r="H102" s="66"/>
      <c r="I102" s="66"/>
      <c r="J102" s="66"/>
      <c r="K102" s="66"/>
      <c r="L102" s="137">
        <v>18000000</v>
      </c>
      <c r="M102" s="14" t="s">
        <v>118</v>
      </c>
      <c r="N102" s="2"/>
      <c r="O102" s="180">
        <f>SUM(O103:O104)</f>
        <v>1260000.0000000002</v>
      </c>
      <c r="P102" s="192">
        <f>IF((L102/1.21)&lt;3000000,L102/1.21,0)</f>
        <v>0</v>
      </c>
      <c r="Q102" s="185">
        <f>AND((L102/1.21)&gt;=3000000,(L102/1.21)&lt;10000000)*(L102/1.21)</f>
        <v>0</v>
      </c>
      <c r="R102" s="193">
        <f>IF((L102/1.21)&gt;=10000000,L102/1.21,0)</f>
        <v>14876033.05785124</v>
      </c>
      <c r="S102" s="192">
        <f>IF((O102/1.21)&lt;500000,O102/1.21,0)</f>
        <v>0</v>
      </c>
      <c r="T102" s="185">
        <f>AND((O102/1.21)&gt;=500000,(O102/1.21)&lt;1000000)*(O102/1.21)</f>
        <v>0</v>
      </c>
      <c r="U102" s="193">
        <f>IF((O102/1.21)&gt;=1000000,O102/1.21,0)</f>
        <v>1041322.314049587</v>
      </c>
    </row>
    <row r="103" spans="1:21" ht="15.75" thickTop="1">
      <c r="A103">
        <v>86</v>
      </c>
      <c r="B103" s="78">
        <v>63</v>
      </c>
      <c r="C103" s="118" t="s">
        <v>16</v>
      </c>
      <c r="D103" s="118">
        <v>27716</v>
      </c>
      <c r="E103" s="122" t="s">
        <v>14</v>
      </c>
      <c r="F103" s="125" t="s">
        <v>18</v>
      </c>
      <c r="G103" s="81" t="s">
        <v>247</v>
      </c>
      <c r="H103" s="81" t="s">
        <v>248</v>
      </c>
      <c r="I103" s="81"/>
      <c r="J103" s="81" t="s">
        <v>249</v>
      </c>
      <c r="K103" s="81" t="s">
        <v>17</v>
      </c>
      <c r="L103" s="83">
        <v>9000000</v>
      </c>
      <c r="M103" s="85"/>
      <c r="N103" s="2"/>
      <c r="O103" s="179">
        <v>630000.0000000001</v>
      </c>
      <c r="P103" s="194"/>
      <c r="Q103" s="186"/>
      <c r="R103" s="195"/>
      <c r="S103" s="194"/>
      <c r="T103" s="186"/>
      <c r="U103" s="195"/>
    </row>
    <row r="104" spans="1:21" ht="15.75" thickBot="1">
      <c r="A104">
        <v>87</v>
      </c>
      <c r="B104" s="78">
        <v>64</v>
      </c>
      <c r="C104" s="81" t="s">
        <v>16</v>
      </c>
      <c r="D104" s="81">
        <v>27716</v>
      </c>
      <c r="E104" s="82" t="s">
        <v>14</v>
      </c>
      <c r="F104" s="81" t="s">
        <v>18</v>
      </c>
      <c r="G104" s="81" t="s">
        <v>247</v>
      </c>
      <c r="H104" s="81" t="s">
        <v>250</v>
      </c>
      <c r="I104" s="81"/>
      <c r="J104" s="81" t="s">
        <v>249</v>
      </c>
      <c r="K104" s="81" t="s">
        <v>17</v>
      </c>
      <c r="L104" s="84">
        <v>9000000</v>
      </c>
      <c r="M104" s="85"/>
      <c r="N104" s="2"/>
      <c r="O104" s="179">
        <v>630000.0000000001</v>
      </c>
      <c r="P104" s="194"/>
      <c r="Q104" s="186"/>
      <c r="R104" s="195"/>
      <c r="S104" s="194"/>
      <c r="T104" s="186"/>
      <c r="U104" s="195"/>
    </row>
    <row r="105" spans="1:21" ht="15.75" thickBot="1">
      <c r="A105">
        <v>88</v>
      </c>
      <c r="B105" s="207" t="s">
        <v>317</v>
      </c>
      <c r="C105" s="155"/>
      <c r="D105" s="155"/>
      <c r="E105" s="155"/>
      <c r="F105" s="156"/>
      <c r="G105" s="66"/>
      <c r="H105" s="66"/>
      <c r="I105" s="66"/>
      <c r="J105" s="66"/>
      <c r="K105" s="66"/>
      <c r="L105" s="137">
        <v>5100000</v>
      </c>
      <c r="M105" s="14" t="s">
        <v>118</v>
      </c>
      <c r="N105" s="2"/>
      <c r="O105" s="129">
        <f>SUM(O106)</f>
        <v>357000.00000000006</v>
      </c>
      <c r="P105" s="192">
        <f>IF((L105/1.21)&lt;3000000,L105/1.21,0)</f>
        <v>0</v>
      </c>
      <c r="Q105" s="185">
        <f>AND((L105/1.21)&gt;=3000000,(L105/1.21)&lt;10000000)*(L105/1.21)</f>
        <v>4214876.033057852</v>
      </c>
      <c r="R105" s="193">
        <f>IF((L105/1.21)&gt;=10000000,L105/1.21,0)</f>
        <v>0</v>
      </c>
      <c r="S105" s="192">
        <f>IF((O105/1.21)&lt;500000,O105/1.21,0)</f>
        <v>295041.32231404964</v>
      </c>
      <c r="T105" s="185">
        <f>AND((O105/1.21)&gt;=500000,(O105/1.21)&lt;1000000)*(O105/1.21)</f>
        <v>0</v>
      </c>
      <c r="U105" s="193">
        <f>IF((O105/1.21)&gt;=1000000,O105/1.21,0)</f>
        <v>0</v>
      </c>
    </row>
    <row r="106" spans="1:21" ht="16.5" thickBot="1" thickTop="1">
      <c r="A106">
        <v>89</v>
      </c>
      <c r="B106" s="89">
        <v>16</v>
      </c>
      <c r="C106" s="120" t="s">
        <v>16</v>
      </c>
      <c r="D106" s="120" t="s">
        <v>289</v>
      </c>
      <c r="E106" s="124" t="s">
        <v>10</v>
      </c>
      <c r="F106" s="127" t="s">
        <v>31</v>
      </c>
      <c r="G106" s="90" t="s">
        <v>26</v>
      </c>
      <c r="H106" s="90" t="s">
        <v>226</v>
      </c>
      <c r="I106" s="92">
        <v>5.95</v>
      </c>
      <c r="J106" s="90" t="s">
        <v>38</v>
      </c>
      <c r="K106" s="90" t="s">
        <v>17</v>
      </c>
      <c r="L106" s="93">
        <v>5100000</v>
      </c>
      <c r="M106" s="94" t="s">
        <v>239</v>
      </c>
      <c r="N106" s="2"/>
      <c r="O106" s="178">
        <v>357000.00000000006</v>
      </c>
      <c r="P106" s="194"/>
      <c r="Q106" s="186"/>
      <c r="R106" s="195"/>
      <c r="S106" s="194"/>
      <c r="T106" s="186"/>
      <c r="U106" s="195"/>
    </row>
    <row r="107" spans="1:21" ht="15.75" thickBot="1">
      <c r="A107">
        <v>90</v>
      </c>
      <c r="B107" s="207" t="s">
        <v>318</v>
      </c>
      <c r="C107" s="155"/>
      <c r="D107" s="155"/>
      <c r="E107" s="155"/>
      <c r="F107" s="156"/>
      <c r="G107" s="66"/>
      <c r="H107" s="66"/>
      <c r="I107" s="66"/>
      <c r="J107" s="66"/>
      <c r="K107" s="66"/>
      <c r="L107" s="63">
        <v>1750000</v>
      </c>
      <c r="M107" s="14" t="s">
        <v>118</v>
      </c>
      <c r="N107" s="2"/>
      <c r="O107" s="129">
        <f>SUM(O108:O109)</f>
        <v>122500.00000000001</v>
      </c>
      <c r="P107" s="192">
        <f>IF((L107/1.21)&lt;3000000,L107/1.21,0)</f>
        <v>1446280.9917355373</v>
      </c>
      <c r="Q107" s="185">
        <f>AND((L107/1.21)&gt;=3000000,(L107/1.21)&lt;10000000)*(L107/1.21)</f>
        <v>0</v>
      </c>
      <c r="R107" s="193">
        <f>IF((L107/1.21)&gt;=10000000,L107/1.21,0)</f>
        <v>0</v>
      </c>
      <c r="S107" s="192">
        <f>IF((O107/1.21)&lt;500000,O107/1.21,0)</f>
        <v>101239.66942148762</v>
      </c>
      <c r="T107" s="185">
        <f>AND((O107/1.21)&gt;=500000,(O107/1.21)&lt;1000000)*(O107/1.21)</f>
        <v>0</v>
      </c>
      <c r="U107" s="193">
        <f>IF((O107/1.21)&gt;=1000000,O107/1.21,0)</f>
        <v>0</v>
      </c>
    </row>
    <row r="108" spans="1:21" ht="15.75" thickTop="1">
      <c r="A108">
        <v>91</v>
      </c>
      <c r="B108" s="89">
        <v>54</v>
      </c>
      <c r="C108" s="120" t="s">
        <v>16</v>
      </c>
      <c r="D108" s="120" t="s">
        <v>291</v>
      </c>
      <c r="E108" s="124" t="s">
        <v>10</v>
      </c>
      <c r="F108" s="127" t="s">
        <v>31</v>
      </c>
      <c r="G108" s="90" t="s">
        <v>94</v>
      </c>
      <c r="H108" s="90"/>
      <c r="I108" s="90"/>
      <c r="J108" s="90" t="s">
        <v>97</v>
      </c>
      <c r="K108" s="90" t="s">
        <v>17</v>
      </c>
      <c r="L108" s="93">
        <v>900000</v>
      </c>
      <c r="M108" s="94" t="s">
        <v>98</v>
      </c>
      <c r="N108" s="2"/>
      <c r="O108" s="178">
        <v>63000.00000000001</v>
      </c>
      <c r="P108" s="194"/>
      <c r="Q108" s="186"/>
      <c r="R108" s="195"/>
      <c r="S108" s="194"/>
      <c r="T108" s="186"/>
      <c r="U108" s="195"/>
    </row>
    <row r="109" spans="1:21" ht="15.75" thickBot="1">
      <c r="A109">
        <v>92</v>
      </c>
      <c r="B109" s="89">
        <v>55</v>
      </c>
      <c r="C109" s="90" t="s">
        <v>37</v>
      </c>
      <c r="D109" s="90" t="s">
        <v>290</v>
      </c>
      <c r="E109" s="91" t="s">
        <v>10</v>
      </c>
      <c r="F109" s="90" t="s">
        <v>31</v>
      </c>
      <c r="G109" s="90" t="s">
        <v>95</v>
      </c>
      <c r="H109" s="90"/>
      <c r="I109" s="90"/>
      <c r="J109" s="90" t="s">
        <v>96</v>
      </c>
      <c r="K109" s="90" t="s">
        <v>17</v>
      </c>
      <c r="L109" s="93">
        <v>850000</v>
      </c>
      <c r="M109" s="94" t="s">
        <v>99</v>
      </c>
      <c r="N109" s="2"/>
      <c r="O109" s="178">
        <v>59500.00000000001</v>
      </c>
      <c r="P109" s="194"/>
      <c r="Q109" s="186"/>
      <c r="R109" s="195"/>
      <c r="S109" s="194"/>
      <c r="T109" s="186"/>
      <c r="U109" s="195"/>
    </row>
    <row r="110" spans="1:21" ht="15.75" thickBot="1">
      <c r="A110">
        <v>93</v>
      </c>
      <c r="B110" s="207" t="s">
        <v>317</v>
      </c>
      <c r="C110" s="155"/>
      <c r="D110" s="155"/>
      <c r="E110" s="155"/>
      <c r="F110" s="156"/>
      <c r="G110" s="95"/>
      <c r="H110" s="66"/>
      <c r="I110" s="66"/>
      <c r="J110" s="66"/>
      <c r="K110" s="66"/>
      <c r="L110" s="63">
        <v>5100000</v>
      </c>
      <c r="M110" s="14" t="s">
        <v>118</v>
      </c>
      <c r="N110" s="2"/>
      <c r="O110" s="129">
        <f>SUM(O111)</f>
        <v>357000.00000000006</v>
      </c>
      <c r="P110" s="192">
        <f>IF((L110/1.21)&lt;3000000,L110/1.21,0)</f>
        <v>0</v>
      </c>
      <c r="Q110" s="185">
        <f>AND((L110/1.21)&gt;=3000000,(L110/1.21)&lt;10000000)*(L110/1.21)</f>
        <v>4214876.033057852</v>
      </c>
      <c r="R110" s="193">
        <f>IF((L110/1.21)&gt;=10000000,L110/1.21,0)</f>
        <v>0</v>
      </c>
      <c r="S110" s="192">
        <f>IF((O110/1.21)&lt;500000,O110/1.21,0)</f>
        <v>295041.32231404964</v>
      </c>
      <c r="T110" s="185">
        <f>AND((O110/1.21)&gt;=500000,(O110/1.21)&lt;1000000)*(O110/1.21)</f>
        <v>0</v>
      </c>
      <c r="U110" s="193">
        <f>IF((O110/1.21)&gt;=1000000,O110/1.21,0)</f>
        <v>0</v>
      </c>
    </row>
    <row r="111" spans="1:21" ht="16.5" thickBot="1" thickTop="1">
      <c r="A111">
        <v>94</v>
      </c>
      <c r="B111" s="89">
        <v>56</v>
      </c>
      <c r="C111" s="120" t="s">
        <v>16</v>
      </c>
      <c r="D111" s="131" t="s">
        <v>206</v>
      </c>
      <c r="E111" s="124" t="s">
        <v>10</v>
      </c>
      <c r="F111" s="127" t="s">
        <v>18</v>
      </c>
      <c r="G111" s="90" t="s">
        <v>49</v>
      </c>
      <c r="H111" s="90" t="s">
        <v>207</v>
      </c>
      <c r="I111" s="90">
        <v>1.721</v>
      </c>
      <c r="J111" s="90" t="s">
        <v>214</v>
      </c>
      <c r="K111" s="90" t="s">
        <v>17</v>
      </c>
      <c r="L111" s="93">
        <v>5100000</v>
      </c>
      <c r="M111" s="97"/>
      <c r="N111" s="2"/>
      <c r="O111" s="178">
        <v>357000.00000000006</v>
      </c>
      <c r="P111" s="194"/>
      <c r="Q111" s="186"/>
      <c r="R111" s="195"/>
      <c r="S111" s="194"/>
      <c r="T111" s="186"/>
      <c r="U111" s="195"/>
    </row>
    <row r="112" spans="1:21" ht="15.75" thickBot="1">
      <c r="A112">
        <v>95</v>
      </c>
      <c r="B112" s="207" t="s">
        <v>319</v>
      </c>
      <c r="C112" s="155"/>
      <c r="D112" s="155"/>
      <c r="E112" s="155"/>
      <c r="F112" s="156"/>
      <c r="G112" s="66"/>
      <c r="H112" s="66"/>
      <c r="I112" s="66"/>
      <c r="J112" s="66"/>
      <c r="K112" s="66"/>
      <c r="L112" s="63">
        <v>3030000</v>
      </c>
      <c r="M112" s="14" t="s">
        <v>118</v>
      </c>
      <c r="N112" s="2"/>
      <c r="O112" s="129">
        <f>SUM(O113:O115)</f>
        <v>212100</v>
      </c>
      <c r="P112" s="192">
        <f>IF((L112/1.21)&lt;3000000,L112/1.21,0)</f>
        <v>2504132.2314049588</v>
      </c>
      <c r="Q112" s="185">
        <f>AND((L112/1.21)&gt;=3000000,(L112/1.21)&lt;10000000)*(L112/1.21)</f>
        <v>0</v>
      </c>
      <c r="R112" s="193">
        <f>IF((L112/1.21)&gt;=10000000,L112/1.21,0)</f>
        <v>0</v>
      </c>
      <c r="S112" s="192">
        <f>IF((O112/1.21)&lt;500000,O112/1.21,0)</f>
        <v>175289.2561983471</v>
      </c>
      <c r="T112" s="185">
        <f>AND((O112/1.21)&gt;=500000,(O112/1.21)&lt;1000000)*(O112/1.21)</f>
        <v>0</v>
      </c>
      <c r="U112" s="193">
        <f>IF((O112/1.21)&gt;=1000000,O112/1.21,0)</f>
        <v>0</v>
      </c>
    </row>
    <row r="113" spans="1:21" ht="15.75" thickTop="1">
      <c r="A113">
        <v>96</v>
      </c>
      <c r="B113" s="89">
        <v>57</v>
      </c>
      <c r="C113" s="120" t="s">
        <v>16</v>
      </c>
      <c r="D113" s="131" t="s">
        <v>208</v>
      </c>
      <c r="E113" s="124" t="s">
        <v>10</v>
      </c>
      <c r="F113" s="127" t="s">
        <v>18</v>
      </c>
      <c r="G113" s="90" t="s">
        <v>209</v>
      </c>
      <c r="H113" s="90" t="s">
        <v>210</v>
      </c>
      <c r="I113" s="90">
        <v>0.044</v>
      </c>
      <c r="J113" s="90" t="s">
        <v>211</v>
      </c>
      <c r="K113" s="90" t="s">
        <v>17</v>
      </c>
      <c r="L113" s="93">
        <v>1930000</v>
      </c>
      <c r="M113" s="97"/>
      <c r="N113" s="2"/>
      <c r="O113" s="178">
        <v>135100</v>
      </c>
      <c r="P113" s="194"/>
      <c r="Q113" s="186"/>
      <c r="R113" s="195"/>
      <c r="S113" s="194"/>
      <c r="T113" s="186"/>
      <c r="U113" s="195"/>
    </row>
    <row r="114" spans="1:21" ht="15">
      <c r="A114">
        <v>97</v>
      </c>
      <c r="B114" s="89">
        <v>73</v>
      </c>
      <c r="C114" s="90" t="s">
        <v>37</v>
      </c>
      <c r="D114" s="96" t="s">
        <v>276</v>
      </c>
      <c r="E114" s="91" t="s">
        <v>10</v>
      </c>
      <c r="F114" s="90" t="s">
        <v>18</v>
      </c>
      <c r="G114" s="90" t="s">
        <v>219</v>
      </c>
      <c r="H114" s="90" t="s">
        <v>277</v>
      </c>
      <c r="I114" s="90">
        <v>6.434</v>
      </c>
      <c r="J114" s="90" t="s">
        <v>278</v>
      </c>
      <c r="K114" s="90" t="s">
        <v>17</v>
      </c>
      <c r="L114" s="93">
        <v>500000</v>
      </c>
      <c r="M114" s="97"/>
      <c r="N114" s="2"/>
      <c r="O114" s="178">
        <v>35000</v>
      </c>
      <c r="P114" s="194"/>
      <c r="Q114" s="186"/>
      <c r="R114" s="195"/>
      <c r="S114" s="194"/>
      <c r="T114" s="186"/>
      <c r="U114" s="195"/>
    </row>
    <row r="115" spans="1:25" ht="15.75" thickBot="1">
      <c r="A115">
        <v>98</v>
      </c>
      <c r="B115" s="89">
        <v>74</v>
      </c>
      <c r="C115" s="90" t="s">
        <v>37</v>
      </c>
      <c r="D115" s="96" t="s">
        <v>279</v>
      </c>
      <c r="E115" s="91" t="s">
        <v>10</v>
      </c>
      <c r="F115" s="90" t="s">
        <v>18</v>
      </c>
      <c r="G115" s="90" t="s">
        <v>219</v>
      </c>
      <c r="H115" s="90" t="s">
        <v>277</v>
      </c>
      <c r="I115" s="90">
        <v>5.871</v>
      </c>
      <c r="J115" s="90" t="s">
        <v>280</v>
      </c>
      <c r="K115" s="90" t="s">
        <v>17</v>
      </c>
      <c r="L115" s="93">
        <v>600000</v>
      </c>
      <c r="M115" s="97"/>
      <c r="N115" s="2"/>
      <c r="O115" s="178">
        <v>42000.00000000001</v>
      </c>
      <c r="P115" s="198"/>
      <c r="Q115" s="199"/>
      <c r="R115" s="200"/>
      <c r="S115" s="198"/>
      <c r="T115" s="199"/>
      <c r="U115" s="200"/>
      <c r="Y115" s="30"/>
    </row>
    <row r="116" spans="1:25" ht="15">
      <c r="A116">
        <v>99</v>
      </c>
      <c r="B116" s="98"/>
      <c r="C116" s="99"/>
      <c r="D116" s="100"/>
      <c r="E116" s="101"/>
      <c r="F116" s="99"/>
      <c r="G116" s="99"/>
      <c r="H116" s="99"/>
      <c r="I116" s="99"/>
      <c r="J116" s="99"/>
      <c r="K116" s="99"/>
      <c r="L116" s="102"/>
      <c r="M116" s="97"/>
      <c r="N116" s="2"/>
      <c r="O116" s="2"/>
      <c r="P116" s="3"/>
      <c r="Q116" s="3"/>
      <c r="S116" s="3"/>
      <c r="T116" s="3"/>
      <c r="Y116" s="30"/>
    </row>
    <row r="117" spans="1:25" ht="15">
      <c r="A117">
        <v>100</v>
      </c>
      <c r="B117" s="52">
        <v>81</v>
      </c>
      <c r="C117" s="37" t="s">
        <v>37</v>
      </c>
      <c r="D117" s="37">
        <v>290</v>
      </c>
      <c r="E117" s="53" t="s">
        <v>205</v>
      </c>
      <c r="F117" s="37" t="s">
        <v>18</v>
      </c>
      <c r="G117" s="37" t="s">
        <v>52</v>
      </c>
      <c r="H117" s="37"/>
      <c r="I117" s="37">
        <v>9.4</v>
      </c>
      <c r="J117" s="37" t="s">
        <v>286</v>
      </c>
      <c r="K117" s="37" t="s">
        <v>17</v>
      </c>
      <c r="L117" s="32">
        <v>2900000</v>
      </c>
      <c r="M117" s="54"/>
      <c r="N117" s="2"/>
      <c r="O117" s="2"/>
      <c r="P117" s="3"/>
      <c r="Q117" s="3"/>
      <c r="S117" s="3"/>
      <c r="T117" s="3"/>
      <c r="Y117" s="30"/>
    </row>
    <row r="118" spans="1:25" ht="15">
      <c r="A118">
        <v>101</v>
      </c>
      <c r="B118" s="52">
        <v>82</v>
      </c>
      <c r="C118" s="37" t="s">
        <v>37</v>
      </c>
      <c r="D118" s="55" t="s">
        <v>212</v>
      </c>
      <c r="E118" s="53" t="s">
        <v>205</v>
      </c>
      <c r="F118" s="37" t="s">
        <v>18</v>
      </c>
      <c r="G118" s="37" t="s">
        <v>130</v>
      </c>
      <c r="H118" s="37" t="s">
        <v>213</v>
      </c>
      <c r="I118" s="37">
        <v>4.817</v>
      </c>
      <c r="J118" s="37" t="s">
        <v>287</v>
      </c>
      <c r="K118" s="37" t="s">
        <v>17</v>
      </c>
      <c r="L118" s="28">
        <v>5000000</v>
      </c>
      <c r="M118" s="56"/>
      <c r="N118" s="2"/>
      <c r="O118" s="2"/>
      <c r="P118" s="3"/>
      <c r="Q118" s="3"/>
      <c r="S118" s="3"/>
      <c r="T118" s="3"/>
      <c r="Y118" s="30"/>
    </row>
    <row r="119" spans="1:25" ht="15">
      <c r="A119">
        <v>102</v>
      </c>
      <c r="B119" s="52">
        <v>83</v>
      </c>
      <c r="C119" s="37" t="s">
        <v>37</v>
      </c>
      <c r="D119" s="37">
        <v>290</v>
      </c>
      <c r="E119" s="53" t="s">
        <v>205</v>
      </c>
      <c r="F119" s="37" t="s">
        <v>18</v>
      </c>
      <c r="G119" s="37" t="s">
        <v>124</v>
      </c>
      <c r="H119" s="37"/>
      <c r="I119" s="37">
        <v>0.5</v>
      </c>
      <c r="J119" s="37" t="s">
        <v>286</v>
      </c>
      <c r="K119" s="37"/>
      <c r="L119" s="28">
        <v>2000000</v>
      </c>
      <c r="M119" s="56"/>
      <c r="N119" s="2"/>
      <c r="O119" s="2"/>
      <c r="P119" s="3"/>
      <c r="Q119" s="3"/>
      <c r="S119" s="3"/>
      <c r="T119" s="3"/>
      <c r="Y119" s="30"/>
    </row>
    <row r="120" spans="1:25" ht="15">
      <c r="A120">
        <v>103</v>
      </c>
      <c r="B120" s="52">
        <v>84</v>
      </c>
      <c r="C120" s="37" t="s">
        <v>37</v>
      </c>
      <c r="D120" s="37">
        <v>290</v>
      </c>
      <c r="E120" s="53" t="s">
        <v>205</v>
      </c>
      <c r="F120" s="37" t="s">
        <v>18</v>
      </c>
      <c r="G120" s="37" t="s">
        <v>124</v>
      </c>
      <c r="H120" s="37"/>
      <c r="I120" s="37" t="s">
        <v>126</v>
      </c>
      <c r="J120" s="37" t="s">
        <v>127</v>
      </c>
      <c r="K120" s="37"/>
      <c r="L120" s="28">
        <v>130000</v>
      </c>
      <c r="M120" s="56"/>
      <c r="N120" s="2"/>
      <c r="O120" s="2"/>
      <c r="P120" s="3"/>
      <c r="Q120" s="3"/>
      <c r="S120" s="3"/>
      <c r="T120" s="3"/>
      <c r="Y120" s="30"/>
    </row>
    <row r="121" spans="1:25" ht="15">
      <c r="A121">
        <v>104</v>
      </c>
      <c r="B121" s="52">
        <v>85</v>
      </c>
      <c r="C121" s="37" t="s">
        <v>37</v>
      </c>
      <c r="D121" s="37">
        <v>290</v>
      </c>
      <c r="E121" s="53" t="s">
        <v>205</v>
      </c>
      <c r="F121" s="37" t="s">
        <v>18</v>
      </c>
      <c r="G121" s="37" t="s">
        <v>128</v>
      </c>
      <c r="H121" s="37"/>
      <c r="I121" s="37">
        <v>4.6</v>
      </c>
      <c r="J121" s="37" t="s">
        <v>125</v>
      </c>
      <c r="K121" s="37"/>
      <c r="L121" s="28">
        <v>14500000</v>
      </c>
      <c r="M121" s="56"/>
      <c r="N121" s="2"/>
      <c r="O121" s="2"/>
      <c r="P121" s="3"/>
      <c r="Q121" s="3"/>
      <c r="S121" s="3"/>
      <c r="T121" s="3"/>
      <c r="Y121" s="30"/>
    </row>
    <row r="122" spans="1:25" ht="15">
      <c r="A122">
        <v>105</v>
      </c>
      <c r="B122" s="52">
        <v>86</v>
      </c>
      <c r="C122" s="37" t="s">
        <v>37</v>
      </c>
      <c r="D122" s="37">
        <v>290</v>
      </c>
      <c r="E122" s="53" t="s">
        <v>205</v>
      </c>
      <c r="F122" s="37" t="s">
        <v>18</v>
      </c>
      <c r="G122" s="37" t="s">
        <v>129</v>
      </c>
      <c r="H122" s="37"/>
      <c r="I122" s="37">
        <v>6.4</v>
      </c>
      <c r="J122" s="37" t="s">
        <v>125</v>
      </c>
      <c r="K122" s="37"/>
      <c r="L122" s="28">
        <v>120000</v>
      </c>
      <c r="M122" s="56"/>
      <c r="N122" s="2"/>
      <c r="O122" s="2"/>
      <c r="P122" s="3"/>
      <c r="Q122" s="3"/>
      <c r="S122" s="3"/>
      <c r="T122" s="3"/>
      <c r="Y122" s="30"/>
    </row>
    <row r="123" spans="1:25" ht="15">
      <c r="A123">
        <v>106</v>
      </c>
      <c r="B123" s="52">
        <v>87</v>
      </c>
      <c r="C123" s="37" t="s">
        <v>37</v>
      </c>
      <c r="D123" s="37">
        <v>290</v>
      </c>
      <c r="E123" s="53" t="s">
        <v>205</v>
      </c>
      <c r="F123" s="37" t="s">
        <v>18</v>
      </c>
      <c r="G123" s="37" t="s">
        <v>129</v>
      </c>
      <c r="H123" s="37"/>
      <c r="I123" s="37" t="s">
        <v>133</v>
      </c>
      <c r="J123" s="37" t="s">
        <v>125</v>
      </c>
      <c r="K123" s="37"/>
      <c r="L123" s="28">
        <v>5000000</v>
      </c>
      <c r="M123" s="56"/>
      <c r="N123" s="2"/>
      <c r="O123" s="2"/>
      <c r="P123" s="3"/>
      <c r="Q123" s="3"/>
      <c r="S123" s="3"/>
      <c r="T123" s="3"/>
      <c r="Y123" s="30"/>
    </row>
    <row r="124" spans="1:25" ht="15">
      <c r="A124">
        <v>107</v>
      </c>
      <c r="B124" s="52">
        <v>88</v>
      </c>
      <c r="C124" s="37" t="s">
        <v>37</v>
      </c>
      <c r="D124" s="37">
        <v>290</v>
      </c>
      <c r="E124" s="53" t="s">
        <v>205</v>
      </c>
      <c r="F124" s="37" t="s">
        <v>18</v>
      </c>
      <c r="G124" s="37" t="s">
        <v>130</v>
      </c>
      <c r="H124" s="37"/>
      <c r="I124" s="37">
        <v>12.5</v>
      </c>
      <c r="J124" s="37" t="s">
        <v>125</v>
      </c>
      <c r="K124" s="37"/>
      <c r="L124" s="28">
        <v>3700000</v>
      </c>
      <c r="M124" s="56"/>
      <c r="N124" s="2"/>
      <c r="O124" s="2"/>
      <c r="P124" s="3"/>
      <c r="Q124" s="3"/>
      <c r="S124" s="3"/>
      <c r="T124" s="3"/>
      <c r="Y124" s="30"/>
    </row>
    <row r="125" spans="1:25" ht="15">
      <c r="A125">
        <v>108</v>
      </c>
      <c r="B125" s="52">
        <v>89</v>
      </c>
      <c r="C125" s="37" t="s">
        <v>37</v>
      </c>
      <c r="D125" s="37">
        <v>592</v>
      </c>
      <c r="E125" s="53" t="s">
        <v>205</v>
      </c>
      <c r="F125" s="37" t="s">
        <v>18</v>
      </c>
      <c r="G125" s="37" t="s">
        <v>50</v>
      </c>
      <c r="H125" s="37"/>
      <c r="I125" s="37" t="s">
        <v>134</v>
      </c>
      <c r="J125" s="37" t="s">
        <v>125</v>
      </c>
      <c r="K125" s="37"/>
      <c r="L125" s="28">
        <v>3500000</v>
      </c>
      <c r="M125" s="56"/>
      <c r="N125" s="2"/>
      <c r="O125" s="2"/>
      <c r="P125" s="3"/>
      <c r="Q125" s="3"/>
      <c r="S125" s="3"/>
      <c r="T125" s="3"/>
      <c r="Y125" s="30"/>
    </row>
    <row r="126" spans="1:25" ht="15">
      <c r="A126">
        <v>109</v>
      </c>
      <c r="B126" s="52">
        <v>90</v>
      </c>
      <c r="C126" s="37" t="s">
        <v>37</v>
      </c>
      <c r="D126" s="37">
        <v>592</v>
      </c>
      <c r="E126" s="53" t="s">
        <v>205</v>
      </c>
      <c r="F126" s="37" t="s">
        <v>18</v>
      </c>
      <c r="G126" s="37" t="s">
        <v>50</v>
      </c>
      <c r="H126" s="37"/>
      <c r="I126" s="37" t="s">
        <v>269</v>
      </c>
      <c r="J126" s="37" t="s">
        <v>267</v>
      </c>
      <c r="K126" s="37" t="s">
        <v>17</v>
      </c>
      <c r="L126" s="33">
        <v>3500000</v>
      </c>
      <c r="M126" s="54" t="s">
        <v>57</v>
      </c>
      <c r="N126" s="2"/>
      <c r="O126" s="2"/>
      <c r="P126" s="3"/>
      <c r="Q126" s="3"/>
      <c r="S126" s="3"/>
      <c r="T126" s="3"/>
      <c r="Y126" s="30"/>
    </row>
    <row r="127" spans="1:25" ht="15">
      <c r="A127">
        <v>110</v>
      </c>
      <c r="B127" s="52">
        <v>91</v>
      </c>
      <c r="C127" s="37" t="s">
        <v>37</v>
      </c>
      <c r="D127" s="37">
        <v>592</v>
      </c>
      <c r="E127" s="53" t="s">
        <v>205</v>
      </c>
      <c r="F127" s="37" t="s">
        <v>18</v>
      </c>
      <c r="G127" s="37" t="s">
        <v>50</v>
      </c>
      <c r="H127" s="37"/>
      <c r="I127" s="37">
        <v>23</v>
      </c>
      <c r="J127" s="37" t="s">
        <v>145</v>
      </c>
      <c r="K127" s="37"/>
      <c r="L127" s="28">
        <v>500000</v>
      </c>
      <c r="M127" s="56"/>
      <c r="N127" s="2"/>
      <c r="O127" s="2"/>
      <c r="P127" s="3"/>
      <c r="Q127" s="3"/>
      <c r="S127" s="3"/>
      <c r="T127" s="3"/>
      <c r="Y127" s="30"/>
    </row>
    <row r="128" spans="1:25" ht="15">
      <c r="A128">
        <v>111</v>
      </c>
      <c r="B128" s="52">
        <v>92</v>
      </c>
      <c r="C128" s="37" t="s">
        <v>37</v>
      </c>
      <c r="D128" s="37">
        <v>592</v>
      </c>
      <c r="E128" s="53" t="s">
        <v>205</v>
      </c>
      <c r="F128" s="37" t="s">
        <v>18</v>
      </c>
      <c r="G128" s="37" t="s">
        <v>50</v>
      </c>
      <c r="H128" s="37"/>
      <c r="I128" s="37" t="s">
        <v>135</v>
      </c>
      <c r="J128" s="37" t="s">
        <v>146</v>
      </c>
      <c r="K128" s="37"/>
      <c r="L128" s="28">
        <v>2200000</v>
      </c>
      <c r="M128" s="56"/>
      <c r="N128" s="2"/>
      <c r="O128" s="2"/>
      <c r="P128" s="3"/>
      <c r="Q128" s="3"/>
      <c r="S128" s="3"/>
      <c r="T128" s="3"/>
      <c r="Y128" s="30"/>
    </row>
    <row r="129" spans="1:25" ht="15">
      <c r="A129">
        <v>112</v>
      </c>
      <c r="B129" s="52">
        <v>93</v>
      </c>
      <c r="C129" s="37" t="s">
        <v>37</v>
      </c>
      <c r="D129" s="37">
        <v>592</v>
      </c>
      <c r="E129" s="53" t="s">
        <v>205</v>
      </c>
      <c r="F129" s="37" t="s">
        <v>18</v>
      </c>
      <c r="G129" s="37" t="s">
        <v>50</v>
      </c>
      <c r="H129" s="37"/>
      <c r="I129" s="37">
        <v>23.4</v>
      </c>
      <c r="J129" s="37" t="s">
        <v>125</v>
      </c>
      <c r="K129" s="37"/>
      <c r="L129" s="28">
        <v>1600000</v>
      </c>
      <c r="M129" s="56"/>
      <c r="N129" s="2"/>
      <c r="O129" s="2"/>
      <c r="P129" s="3"/>
      <c r="Q129" s="3"/>
      <c r="S129" s="3"/>
      <c r="T129" s="3"/>
      <c r="Y129" s="30"/>
    </row>
    <row r="130" spans="1:25" ht="15">
      <c r="A130">
        <v>113</v>
      </c>
      <c r="B130" s="52">
        <v>94</v>
      </c>
      <c r="C130" s="37" t="s">
        <v>37</v>
      </c>
      <c r="D130" s="37">
        <v>592</v>
      </c>
      <c r="E130" s="53" t="s">
        <v>205</v>
      </c>
      <c r="F130" s="37" t="s">
        <v>18</v>
      </c>
      <c r="G130" s="37" t="s">
        <v>50</v>
      </c>
      <c r="H130" s="37"/>
      <c r="I130" s="37" t="s">
        <v>136</v>
      </c>
      <c r="J130" s="37" t="s">
        <v>146</v>
      </c>
      <c r="K130" s="37"/>
      <c r="L130" s="28">
        <v>5500000</v>
      </c>
      <c r="M130" s="56"/>
      <c r="N130" s="2"/>
      <c r="O130" s="2"/>
      <c r="P130" s="3"/>
      <c r="Q130" s="3"/>
      <c r="S130" s="3"/>
      <c r="T130" s="3"/>
      <c r="Y130" s="30"/>
    </row>
    <row r="131" spans="1:25" ht="15">
      <c r="A131">
        <v>114</v>
      </c>
      <c r="B131" s="52">
        <v>95</v>
      </c>
      <c r="C131" s="37" t="s">
        <v>37</v>
      </c>
      <c r="D131" s="37">
        <v>592</v>
      </c>
      <c r="E131" s="53" t="s">
        <v>205</v>
      </c>
      <c r="F131" s="37" t="s">
        <v>18</v>
      </c>
      <c r="G131" s="37" t="s">
        <v>50</v>
      </c>
      <c r="H131" s="37"/>
      <c r="I131" s="37">
        <v>24</v>
      </c>
      <c r="J131" s="37" t="s">
        <v>125</v>
      </c>
      <c r="K131" s="37"/>
      <c r="L131" s="28">
        <v>4500000</v>
      </c>
      <c r="M131" s="56"/>
      <c r="N131" s="2"/>
      <c r="O131" s="2"/>
      <c r="P131" s="3"/>
      <c r="Q131" s="3"/>
      <c r="S131" s="3"/>
      <c r="T131" s="3"/>
      <c r="Y131" s="30"/>
    </row>
    <row r="132" spans="1:25" ht="15">
      <c r="A132">
        <v>115</v>
      </c>
      <c r="B132" s="52">
        <v>96</v>
      </c>
      <c r="C132" s="37" t="s">
        <v>37</v>
      </c>
      <c r="D132" s="37">
        <v>592</v>
      </c>
      <c r="E132" s="53" t="s">
        <v>205</v>
      </c>
      <c r="F132" s="37" t="s">
        <v>18</v>
      </c>
      <c r="G132" s="37" t="s">
        <v>50</v>
      </c>
      <c r="H132" s="37"/>
      <c r="I132" s="37" t="s">
        <v>137</v>
      </c>
      <c r="J132" s="37" t="s">
        <v>125</v>
      </c>
      <c r="K132" s="37"/>
      <c r="L132" s="28">
        <v>5000000</v>
      </c>
      <c r="M132" s="56"/>
      <c r="N132" s="2"/>
      <c r="O132" s="2"/>
      <c r="P132" s="3"/>
      <c r="Q132" s="3"/>
      <c r="S132" s="3"/>
      <c r="T132" s="3"/>
      <c r="Y132" s="30"/>
    </row>
    <row r="133" spans="1:25" ht="15">
      <c r="A133">
        <v>116</v>
      </c>
      <c r="B133" s="52">
        <v>97</v>
      </c>
      <c r="C133" s="37" t="s">
        <v>37</v>
      </c>
      <c r="D133" s="37">
        <v>592</v>
      </c>
      <c r="E133" s="53" t="s">
        <v>205</v>
      </c>
      <c r="F133" s="37" t="s">
        <v>18</v>
      </c>
      <c r="G133" s="37" t="s">
        <v>50</v>
      </c>
      <c r="H133" s="37"/>
      <c r="I133" s="37">
        <v>24.6</v>
      </c>
      <c r="J133" s="37" t="s">
        <v>125</v>
      </c>
      <c r="K133" s="37"/>
      <c r="L133" s="28">
        <v>1600000</v>
      </c>
      <c r="M133" s="56"/>
      <c r="N133" s="2"/>
      <c r="O133" s="2"/>
      <c r="P133" s="3"/>
      <c r="Q133" s="3"/>
      <c r="S133" s="3"/>
      <c r="T133" s="3"/>
      <c r="Y133" s="30"/>
    </row>
    <row r="134" spans="1:25" ht="15">
      <c r="A134">
        <v>117</v>
      </c>
      <c r="B134" s="52">
        <v>98</v>
      </c>
      <c r="C134" s="37" t="s">
        <v>37</v>
      </c>
      <c r="D134" s="37">
        <v>592</v>
      </c>
      <c r="E134" s="53" t="s">
        <v>205</v>
      </c>
      <c r="F134" s="37" t="s">
        <v>18</v>
      </c>
      <c r="G134" s="37" t="s">
        <v>50</v>
      </c>
      <c r="H134" s="37"/>
      <c r="I134" s="37" t="s">
        <v>138</v>
      </c>
      <c r="J134" s="37" t="s">
        <v>146</v>
      </c>
      <c r="K134" s="37"/>
      <c r="L134" s="28">
        <v>5400000</v>
      </c>
      <c r="M134" s="56"/>
      <c r="N134" s="2"/>
      <c r="O134" s="2"/>
      <c r="P134" s="3"/>
      <c r="Q134" s="3"/>
      <c r="S134" s="3"/>
      <c r="T134" s="3"/>
      <c r="Y134" s="30"/>
    </row>
    <row r="135" spans="1:25" ht="15">
      <c r="A135">
        <v>118</v>
      </c>
      <c r="B135" s="52">
        <v>99</v>
      </c>
      <c r="C135" s="37" t="s">
        <v>37</v>
      </c>
      <c r="D135" s="37">
        <v>592</v>
      </c>
      <c r="E135" s="53" t="s">
        <v>205</v>
      </c>
      <c r="F135" s="37" t="s">
        <v>18</v>
      </c>
      <c r="G135" s="37" t="s">
        <v>50</v>
      </c>
      <c r="H135" s="37"/>
      <c r="I135" s="37" t="s">
        <v>139</v>
      </c>
      <c r="J135" s="37" t="s">
        <v>125</v>
      </c>
      <c r="K135" s="37"/>
      <c r="L135" s="28">
        <v>4600000</v>
      </c>
      <c r="M135" s="56"/>
      <c r="N135" s="2"/>
      <c r="O135" s="2"/>
      <c r="P135" s="3"/>
      <c r="Q135" s="3"/>
      <c r="S135" s="3"/>
      <c r="T135" s="3"/>
      <c r="Y135" s="30"/>
    </row>
    <row r="136" spans="1:25" ht="15">
      <c r="A136">
        <v>119</v>
      </c>
      <c r="B136" s="52">
        <v>100</v>
      </c>
      <c r="C136" s="37" t="s">
        <v>37</v>
      </c>
      <c r="D136" s="37">
        <v>592</v>
      </c>
      <c r="E136" s="53" t="s">
        <v>205</v>
      </c>
      <c r="F136" s="37" t="s">
        <v>18</v>
      </c>
      <c r="G136" s="37" t="s">
        <v>50</v>
      </c>
      <c r="H136" s="37"/>
      <c r="I136" s="37" t="s">
        <v>140</v>
      </c>
      <c r="J136" s="37" t="s">
        <v>147</v>
      </c>
      <c r="K136" s="37"/>
      <c r="L136" s="28">
        <v>9000000</v>
      </c>
      <c r="M136" s="56"/>
      <c r="N136" s="2"/>
      <c r="O136" s="2"/>
      <c r="P136" s="3"/>
      <c r="Q136" s="3"/>
      <c r="S136" s="3"/>
      <c r="T136" s="3"/>
      <c r="Y136" s="30"/>
    </row>
    <row r="137" spans="1:25" ht="15">
      <c r="A137">
        <v>120</v>
      </c>
      <c r="B137" s="52">
        <v>101</v>
      </c>
      <c r="C137" s="37" t="s">
        <v>16</v>
      </c>
      <c r="D137" s="37">
        <v>27252</v>
      </c>
      <c r="E137" s="53" t="s">
        <v>205</v>
      </c>
      <c r="F137" s="37" t="s">
        <v>18</v>
      </c>
      <c r="G137" s="37" t="s">
        <v>131</v>
      </c>
      <c r="H137" s="37"/>
      <c r="I137" s="37">
        <v>3.8</v>
      </c>
      <c r="J137" s="37" t="s">
        <v>142</v>
      </c>
      <c r="K137" s="37"/>
      <c r="L137" s="28">
        <v>170000</v>
      </c>
      <c r="M137" s="56"/>
      <c r="N137" s="2"/>
      <c r="O137" s="2"/>
      <c r="P137" s="3"/>
      <c r="Q137" s="3"/>
      <c r="S137" s="3"/>
      <c r="T137" s="3"/>
      <c r="Y137" s="30"/>
    </row>
    <row r="138" spans="1:25" ht="15">
      <c r="A138">
        <v>121</v>
      </c>
      <c r="B138" s="52">
        <v>102</v>
      </c>
      <c r="C138" s="37" t="s">
        <v>16</v>
      </c>
      <c r="D138" s="37">
        <v>27252</v>
      </c>
      <c r="E138" s="53" t="s">
        <v>205</v>
      </c>
      <c r="F138" s="37" t="s">
        <v>18</v>
      </c>
      <c r="G138" s="37" t="s">
        <v>131</v>
      </c>
      <c r="H138" s="37"/>
      <c r="I138" s="37">
        <v>4.4</v>
      </c>
      <c r="J138" s="37" t="s">
        <v>143</v>
      </c>
      <c r="K138" s="37"/>
      <c r="L138" s="28">
        <v>400000</v>
      </c>
      <c r="M138" s="56"/>
      <c r="N138" s="2"/>
      <c r="O138" s="2"/>
      <c r="P138" s="3"/>
      <c r="Q138" s="3"/>
      <c r="S138" s="3"/>
      <c r="T138" s="3"/>
      <c r="Y138" s="30"/>
    </row>
    <row r="139" spans="1:25" ht="15.75" thickBot="1">
      <c r="A139">
        <v>122</v>
      </c>
      <c r="B139" s="52">
        <v>103</v>
      </c>
      <c r="C139" s="37" t="s">
        <v>16</v>
      </c>
      <c r="D139" s="37">
        <v>27252</v>
      </c>
      <c r="E139" s="53" t="s">
        <v>205</v>
      </c>
      <c r="F139" s="37" t="s">
        <v>18</v>
      </c>
      <c r="G139" s="37" t="s">
        <v>131</v>
      </c>
      <c r="H139" s="37"/>
      <c r="I139" s="37">
        <v>5</v>
      </c>
      <c r="J139" s="37" t="s">
        <v>144</v>
      </c>
      <c r="K139" s="37"/>
      <c r="L139" s="28">
        <v>200000</v>
      </c>
      <c r="M139" s="56"/>
      <c r="N139" s="2"/>
      <c r="O139" s="2"/>
      <c r="P139" s="3"/>
      <c r="Q139" s="3"/>
      <c r="S139" s="3"/>
      <c r="T139" s="3"/>
      <c r="Y139" s="30"/>
    </row>
    <row r="140" spans="2:20" ht="15.75" thickBot="1">
      <c r="B140" s="23"/>
      <c r="C140" s="24"/>
      <c r="D140" s="24"/>
      <c r="E140" s="25"/>
      <c r="F140" s="24"/>
      <c r="G140" s="24"/>
      <c r="H140" s="24"/>
      <c r="I140" s="24"/>
      <c r="J140" s="24"/>
      <c r="K140" s="24"/>
      <c r="L140" s="26"/>
      <c r="M140" s="24"/>
      <c r="N140" s="2"/>
      <c r="O140" s="2"/>
      <c r="P140" s="3"/>
      <c r="Q140" s="3"/>
      <c r="S140" s="3"/>
      <c r="T140" s="3"/>
    </row>
    <row r="141" spans="2:20" ht="15.75" thickBot="1">
      <c r="B141" s="144"/>
      <c r="C141" s="2"/>
      <c r="D141" s="2" t="s">
        <v>342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P141" s="3"/>
      <c r="Q141" s="3"/>
      <c r="S141" s="3"/>
      <c r="T141" s="3"/>
    </row>
    <row r="142" spans="3:13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3:13" ht="15"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</row>
  </sheetData>
  <sheetProtection password="E85A" sheet="1" objects="1" scenarios="1"/>
  <mergeCells count="2">
    <mergeCell ref="P3:R3"/>
    <mergeCell ref="S3:U3"/>
  </mergeCells>
  <hyperlinks>
    <hyperlink ref="M93" r:id="rId1" display="FOTO\Semilsko\13_Roprachtice sesuv"/>
    <hyperlink ref="M106" r:id="rId2" display="FOTO\Semilsko\16_Zálesní lhota Most"/>
    <hyperlink ref="M8" r:id="rId3" display="FOTO\Semilsko\18_Nedaříž propust"/>
    <hyperlink ref="M7" r:id="rId4" display="FOTO\Semilsko\19_Levínská sesuv"/>
    <hyperlink ref="M18" r:id="rId5" display="FOTO\Semilsko\20_Bělá zeď"/>
    <hyperlink ref="M95" r:id="rId6" display="FOTO\Semilsko\12_Bozkov propust"/>
    <hyperlink ref="M6" r:id="rId7" display="FOTO\Liberecko,Frýdlantsko\zátrž Žibřidice"/>
    <hyperlink ref="M90" r:id="rId8" display="FOTO\Liberecko,Frýdlantsko\zátrž Chotyně"/>
    <hyperlink ref="M126" r:id="rId9" display="FOTO\Liberecko,Frýdlantsko\Nová Ves u Chrastavy"/>
    <hyperlink ref="M79" r:id="rId10" display="FOTO\Českolipsko\2628 Skalice"/>
    <hyperlink ref="M25" r:id="rId11" display="FOTO\Českolipsko\26834 Velký Grunov"/>
    <hyperlink ref="M13" r:id="rId12" display="FOTO\Českolipsko\2627 Volfartice (propustek)"/>
    <hyperlink ref="M14" r:id="rId13" display="FOTO\Českolipsko\2627 Volfartice (nábřežní zeď)"/>
    <hyperlink ref="M57" r:id="rId14" display="FOTO\Českolipsko\2627 Horní Libchava"/>
    <hyperlink ref="M29" r:id="rId15" display="FOTO\Českolipsko\2708 Velký Grunov"/>
    <hyperlink ref="M27" r:id="rId16" display="FOTO\Českolipsko\26314 Prysk"/>
    <hyperlink ref="M22" r:id="rId17" display="FOTO\Českolipsko\26836 Lindava"/>
    <hyperlink ref="M21" r:id="rId18" display="FOTO\Českolipsko\26839 Kunratice u Cvikova"/>
    <hyperlink ref="M48" r:id="rId19" display="FOTO\Českolipsko\26318 Polevsko"/>
    <hyperlink ref="M20" r:id="rId20" display="FOTO\Českolipsko\26841 Cvikov"/>
    <hyperlink ref="M108" r:id="rId21" display="FOTO\Semilsko\Most 29056-2"/>
    <hyperlink ref="M109" r:id="rId22" display="FOTO\Semilsko\Most 294-001"/>
    <hyperlink ref="M35" r:id="rId23" display="FOTO\Liberecko,Frýdlantsko\Dětřichov-Kunratice"/>
    <hyperlink ref="M64" r:id="rId24" display="FOTO\Liberecko,Frýdlantsko\Předlánce-Pertoltice\033.JPG"/>
    <hyperlink ref="M12" r:id="rId25" display="FOTO\Liberecko,Frýdlantsko\Předlánce-Pertoltice"/>
    <hyperlink ref="M66" r:id="rId26" display="FOTO\Liberecko,Frýdlantsko\Předlánce-Pertoltice"/>
    <hyperlink ref="M68" r:id="rId27" display="FOTO\Liberecko,Frýdlantsko\zátrž Machnín-Svárov"/>
    <hyperlink ref="M31" r:id="rId28" display="FOTO\Liberecko,Frýdlantsko\propustek Krásná Studánka"/>
    <hyperlink ref="M102" r:id="rId29" display="FOTO\Liberecko,Frýdlantsko\zátrže Oldřichov-Raspenava"/>
    <hyperlink ref="M56" r:id="rId30" display="FOTO\Liberecko,Frýdlantsko\zátrže Oldřichov-Raspenava"/>
    <hyperlink ref="M97" r:id="rId31" display="FOTO\Liberecko,Frýdlantsko\Liberec-Rudolfov"/>
    <hyperlink ref="M91" r:id="rId32" display="FOTO\Liberecko,Frýdlantsko\Liberec-Rudolfov"/>
    <hyperlink ref="M16" r:id="rId33" display="FOTO\Liberecko,Frýdlantsko\Liberec-Rudolfov"/>
    <hyperlink ref="M59" r:id="rId34" display="FOTO\Liberecko,Frýdlantsko\Minkovice -propust"/>
    <hyperlink ref="M45" r:id="rId35" display="FOTO\Liberecko,Frýdlantsko\Předlánce propust"/>
    <hyperlink ref="M74" r:id="rId36" display="FOTO\Liberecko,Frýdlantsko\Černousy - propust a zátrže"/>
    <hyperlink ref="M101" r:id="rId37" display="FOTO\Liberecko,Frýdlantsko\Bulovka"/>
    <hyperlink ref="M67" r:id="rId38" display="FOTO\Liberecko,Frýdlantsko\Srbská-opěrná zeď"/>
    <hyperlink ref="M75" r:id="rId39" display="FOTO\Liberecko,Frýdlantsko\Horní Řasnice-zeď"/>
    <hyperlink ref="M77" r:id="rId40" display="FOTO\Liberecko,Frýdlantsko\Dolní Řasnice-zeď"/>
    <hyperlink ref="M44" r:id="rId41" display="FOTO\Liberecko,Frýdlantsko\Smědava"/>
    <hyperlink ref="M73" r:id="rId42" display="FOTO\Liberecko,Frýdlantsko\Smědava gabion"/>
    <hyperlink ref="M60" r:id="rId43" display="FOTO\Liberecko,Frýdlantsko\Zaječí Důl-propusty"/>
    <hyperlink ref="M41" r:id="rId44" display="FOTO\Českolipsko\278 Stráž"/>
    <hyperlink ref="M24" r:id="rId45" display="FOTO\Českolipsko\26842 Rousínov"/>
    <hyperlink ref="M26" r:id="rId46" display="FOTO\Semilsko\Roztoky u Jil"/>
    <hyperlink ref="M43" r:id="rId47" display="FOTO\Semilsko\15_Vítkovice Mísečky"/>
    <hyperlink ref="M39" r:id="rId48" display="FOTO\Semilsko\14_Dolní Štěpanice"/>
    <hyperlink ref="M81" r:id="rId49" display="FOTO\JN"/>
    <hyperlink ref="M10" r:id="rId50" display="FOTO\Liberecko,Frýdlantsko\Liberec Kateřinky"/>
    <hyperlink ref="M82" r:id="rId51" display="FOTO\Liberecko,Frýdlantsko\Liberec Kateřinky"/>
    <hyperlink ref="M105" r:id="rId52" display="FOTO\Liberecko,Frýdlantsko\zátrže Oldřichov-Raspenava"/>
    <hyperlink ref="M107" r:id="rId53" display="FOTO\Liberecko,Frýdlantsko\zátrže Oldřichov-Raspenava"/>
    <hyperlink ref="M110" r:id="rId54" display="FOTO\Liberecko,Frýdlantsko\zátrže Oldřichov-Raspenava"/>
    <hyperlink ref="M112" r:id="rId55" display="FOTO\Liberecko,Frýdlantsko\zátrže Oldřichov-Raspenava"/>
    <hyperlink ref="M33" r:id="rId56" display="FOTO\Semilsko\Tample"/>
    <hyperlink ref="M19" r:id="rId57" display="FOTO\Liberecko,Frýdlantsko\Dětřichov"/>
    <hyperlink ref="M30" r:id="rId58" display="FOTO\Semilsko\Roztoky u Jil"/>
    <hyperlink ref="M47" r:id="rId59" display="FOTO\Liberecko,Frýdlantsko\Smědava"/>
  </hyperlinks>
  <printOptions/>
  <pageMargins left="0.52" right="0.38" top="0.26" bottom="0.24" header="0.17" footer="0.17"/>
  <pageSetup fitToHeight="1" fitToWidth="1" horizontalDpi="600" verticalDpi="600" orientation="portrait" paperSize="9" scale="35" r:id="rId62"/>
  <legacy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Cerny Petr</cp:lastModifiedBy>
  <cp:lastPrinted>2013-08-12T07:37:32Z</cp:lastPrinted>
  <dcterms:created xsi:type="dcterms:W3CDTF">2010-08-16T16:40:25Z</dcterms:created>
  <dcterms:modified xsi:type="dcterms:W3CDTF">2013-08-16T08:36:35Z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