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 defaultThemeVersion="124226"/>
  <bookViews>
    <workbookView xWindow="-1125" yWindow="1260" windowWidth="15480" windowHeight="9555" activeTab="2"/>
  </bookViews>
  <sheets>
    <sheet name="Příjmy" sheetId="2" r:id="rId1"/>
    <sheet name="Výdaje" sheetId="3" r:id="rId2"/>
    <sheet name="Přehled rozp.opatření" sheetId="6" r:id="rId3"/>
  </sheets>
  <definedNames>
    <definedName name="_xlnm.Print_Titles" localSheetId="2">'Přehled rozp.opatření'!$3:$5</definedName>
  </definedNames>
  <calcPr calcId="145621"/>
</workbook>
</file>

<file path=xl/calcChain.xml><?xml version="1.0" encoding="utf-8"?>
<calcChain xmlns="http://schemas.openxmlformats.org/spreadsheetml/2006/main">
  <c r="E12" i="2" l="1"/>
  <c r="E8" i="2" s="1"/>
  <c r="E24" i="2"/>
  <c r="E23" i="2"/>
  <c r="E13" i="2"/>
  <c r="E30" i="2"/>
  <c r="G30" i="2" s="1"/>
  <c r="E19" i="2"/>
  <c r="F9" i="2"/>
  <c r="D60" i="3"/>
  <c r="D32" i="3"/>
  <c r="D85" i="3"/>
  <c r="D68" i="3"/>
  <c r="D29" i="3"/>
  <c r="D26" i="3"/>
  <c r="D15" i="3"/>
  <c r="D55" i="3"/>
  <c r="D27" i="3"/>
  <c r="D44" i="3"/>
  <c r="D25" i="3"/>
  <c r="D35" i="3"/>
  <c r="D73" i="3"/>
  <c r="D36" i="3"/>
  <c r="D74" i="3"/>
  <c r="D66" i="3"/>
  <c r="E129" i="3"/>
  <c r="F290" i="6"/>
  <c r="F28" i="2"/>
  <c r="D28" i="2"/>
  <c r="G32" i="2"/>
  <c r="G10" i="2"/>
  <c r="G26" i="2"/>
  <c r="E37" i="2"/>
  <c r="G24" i="2"/>
  <c r="F116" i="3"/>
  <c r="F112" i="3"/>
  <c r="F93" i="3"/>
  <c r="F86" i="3"/>
  <c r="F83" i="3"/>
  <c r="F82" i="3"/>
  <c r="F80" i="3"/>
  <c r="D88" i="3"/>
  <c r="D94" i="3" s="1"/>
  <c r="F94" i="3" s="1"/>
  <c r="D115" i="3"/>
  <c r="D126" i="3"/>
  <c r="D123" i="3"/>
  <c r="D120" i="3"/>
  <c r="F120" i="3" s="1"/>
  <c r="F67" i="3"/>
  <c r="F129" i="3"/>
  <c r="F59" i="3"/>
  <c r="E94" i="3"/>
  <c r="G12" i="2"/>
  <c r="F17" i="3"/>
  <c r="G34" i="2"/>
  <c r="F8" i="2"/>
  <c r="F7" i="2" s="1"/>
  <c r="F39" i="2" s="1"/>
  <c r="E77" i="3"/>
  <c r="C77" i="3"/>
  <c r="F76" i="3"/>
  <c r="F58" i="3"/>
  <c r="F56" i="3"/>
  <c r="F54" i="3"/>
  <c r="E38" i="3"/>
  <c r="D38" i="3"/>
  <c r="C38" i="3"/>
  <c r="F37" i="3"/>
  <c r="F20" i="3"/>
  <c r="E61" i="3"/>
  <c r="C61" i="3"/>
  <c r="D61" i="3"/>
  <c r="F60" i="3"/>
  <c r="F57" i="3"/>
  <c r="F55" i="3"/>
  <c r="F53" i="3"/>
  <c r="F113" i="3"/>
  <c r="F114" i="3"/>
  <c r="F75" i="3"/>
  <c r="F70" i="3"/>
  <c r="D21" i="3"/>
  <c r="D117" i="3"/>
  <c r="E9" i="3"/>
  <c r="E21" i="3"/>
  <c r="E117" i="3"/>
  <c r="F117" i="3"/>
  <c r="C117" i="3"/>
  <c r="F107" i="3"/>
  <c r="F108" i="3"/>
  <c r="E33" i="2"/>
  <c r="F33" i="2"/>
  <c r="F27" i="2"/>
  <c r="E25" i="2"/>
  <c r="F25" i="2"/>
  <c r="G25" i="2" s="1"/>
  <c r="F111" i="3"/>
  <c r="F115" i="3"/>
  <c r="F72" i="3"/>
  <c r="F7" i="3"/>
  <c r="F8" i="3"/>
  <c r="C9" i="3"/>
  <c r="D9" i="3"/>
  <c r="F12" i="3"/>
  <c r="F15" i="3"/>
  <c r="F16" i="3"/>
  <c r="F18" i="3"/>
  <c r="F19" i="3"/>
  <c r="C21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41" i="3"/>
  <c r="F66" i="3"/>
  <c r="F68" i="3"/>
  <c r="F71" i="3"/>
  <c r="F73" i="3"/>
  <c r="F74" i="3"/>
  <c r="F81" i="3"/>
  <c r="F84" i="3"/>
  <c r="F85" i="3"/>
  <c r="F87" i="3"/>
  <c r="F88" i="3"/>
  <c r="F91" i="3"/>
  <c r="C94" i="3"/>
  <c r="F101" i="3"/>
  <c r="F104" i="3"/>
  <c r="F123" i="3"/>
  <c r="F126" i="3"/>
  <c r="D8" i="2"/>
  <c r="D25" i="2"/>
  <c r="D7" i="2" s="1"/>
  <c r="G9" i="2"/>
  <c r="G11" i="2"/>
  <c r="G13" i="2"/>
  <c r="G14" i="2"/>
  <c r="G16" i="2"/>
  <c r="G17" i="2"/>
  <c r="G19" i="2"/>
  <c r="G20" i="2"/>
  <c r="G21" i="2"/>
  <c r="G23" i="2"/>
  <c r="D33" i="2"/>
  <c r="G29" i="2"/>
  <c r="G31" i="2"/>
  <c r="D36" i="2"/>
  <c r="E36" i="2"/>
  <c r="F36" i="2"/>
  <c r="G36" i="2" s="1"/>
  <c r="D27" i="2"/>
  <c r="D77" i="3"/>
  <c r="F77" i="3" s="1"/>
  <c r="G22" i="2"/>
  <c r="F110" i="3"/>
  <c r="G33" i="2"/>
  <c r="F21" i="3"/>
  <c r="F38" i="3"/>
  <c r="F61" i="3"/>
  <c r="F9" i="3"/>
  <c r="E28" i="2" l="1"/>
  <c r="E27" i="2" s="1"/>
  <c r="G27" i="2" s="1"/>
  <c r="G28" i="2"/>
  <c r="D39" i="2"/>
  <c r="D35" i="2"/>
  <c r="E7" i="2"/>
  <c r="G8" i="2"/>
  <c r="F35" i="2"/>
  <c r="G35" i="2" l="1"/>
  <c r="E39" i="2"/>
  <c r="G39" i="2" s="1"/>
  <c r="E35" i="2"/>
  <c r="G7" i="2"/>
</calcChain>
</file>

<file path=xl/sharedStrings.xml><?xml version="1.0" encoding="utf-8"?>
<sst xmlns="http://schemas.openxmlformats.org/spreadsheetml/2006/main" count="1680" uniqueCount="556">
  <si>
    <t xml:space="preserve">Příloha č. 3 </t>
  </si>
  <si>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</si>
  <si>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</si>
  <si>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</si>
  <si>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</si>
  <si>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</si>
  <si>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</si>
  <si>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04-školství</t>
  </si>
  <si>
    <t>02-reg.rozvoj</t>
  </si>
  <si>
    <t>dotace z MF, zapojení do kap. 91115</t>
  </si>
  <si>
    <t>15-OKŘ</t>
  </si>
  <si>
    <t>07-kultura</t>
  </si>
  <si>
    <t>05-soc.věci</t>
  </si>
  <si>
    <t>dotace z MŠMT-přímé náklady, zapojení do kap. 91604</t>
  </si>
  <si>
    <t>dotace z MŠMT, zapojení do kap. 92302</t>
  </si>
  <si>
    <t>dotace z MŠMT, zapojení do kap. 91604</t>
  </si>
  <si>
    <t>06-doprava</t>
  </si>
  <si>
    <t>14-investice</t>
  </si>
  <si>
    <t>09-zdravotnictví</t>
  </si>
  <si>
    <t>12-informatika</t>
  </si>
  <si>
    <t>úprava kap. 91414</t>
  </si>
  <si>
    <t>03-ekonomika</t>
  </si>
  <si>
    <t>dotace z MŠMT, zapojení do kap. 92304</t>
  </si>
  <si>
    <t>01-OKH</t>
  </si>
  <si>
    <t>dotace z MMR, zapojení do kap. 92308</t>
  </si>
  <si>
    <t>tis. Kč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</si>
  <si>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</si>
  <si>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</si>
  <si>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</si>
  <si>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</si>
  <si>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</si>
  <si>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</si>
  <si>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daňové-správní poplatky</t>
  </si>
  <si>
    <t>daňové-příjmy ostatní</t>
  </si>
  <si>
    <t>--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</si>
  <si>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</si>
  <si>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</si>
  <si>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</si>
  <si>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</si>
  <si>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</si>
  <si>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</si>
  <si>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</si>
  <si>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</si>
  <si>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</si>
  <si>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</si>
  <si>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</si>
  <si>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</si>
  <si>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</si>
  <si>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</si>
  <si>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</si>
  <si>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</si>
  <si>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</si>
  <si>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</si>
  <si>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</si>
  <si>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</si>
  <si>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</si>
  <si>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</si>
  <si>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</si>
  <si>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Kapitola 910 - Zastupitelstvo (ZU)</t>
  </si>
  <si>
    <t>resort (SU)</t>
  </si>
  <si>
    <t>% sk./UR</t>
  </si>
  <si>
    <t>celkem</t>
  </si>
  <si>
    <t>Kapitola 911 - Krajský úřad (ZU)</t>
  </si>
  <si>
    <t>Kapitola 913 - příspěvkové organizace (ZU)</t>
  </si>
  <si>
    <t>04-OŠMTS</t>
  </si>
  <si>
    <t>05-OSV</t>
  </si>
  <si>
    <t>06-OD</t>
  </si>
  <si>
    <t>07-OK</t>
  </si>
  <si>
    <t>08-OŽP</t>
  </si>
  <si>
    <t>09-OZ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</si>
  <si>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</si>
  <si>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</si>
  <si>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</si>
  <si>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</si>
  <si>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</si>
  <si>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</si>
  <si>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</si>
  <si>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</si>
  <si>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Kapitola 916 - Účelové neinvestiční dotace na školství (ZU)</t>
  </si>
  <si>
    <t>Kapitola 920 - Kapitálové výdaje (ZU)</t>
  </si>
  <si>
    <t>Kapitola 923 - Spolufinancování EU (ZU)</t>
  </si>
  <si>
    <t>Kapitola 924 - Úvěry (ZU)</t>
  </si>
  <si>
    <t>Kapitola 925 - Sociální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</si>
  <si>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</si>
  <si>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</si>
  <si>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</si>
  <si>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</si>
  <si>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Příloha č. 1/str.1</t>
  </si>
  <si>
    <t>Příloha č. 2/str.1</t>
  </si>
  <si>
    <t>Příloha č. 2/str.2</t>
  </si>
  <si>
    <t>Příloha č. 2/str.3</t>
  </si>
  <si>
    <t>daň z příjmů PO za kraj</t>
  </si>
  <si>
    <t>úprava kap. 91408</t>
  </si>
  <si>
    <t>Kapitola 926 - Dotační fond kraje (ZU)</t>
  </si>
  <si>
    <t>úprava kap. 91402</t>
  </si>
  <si>
    <t>dotace z Úřadu vlády, zapojeno do kap. 91405</t>
  </si>
  <si>
    <t>úprava kap. 92306</t>
  </si>
  <si>
    <t>dotace z MPSV, zapojení do kap. 92305</t>
  </si>
  <si>
    <t>dotace ze zahraničí, zapojení do kap. 92301</t>
  </si>
  <si>
    <t>úprava kap. 91306</t>
  </si>
  <si>
    <t>Kapitola 917 - Transfery (ZU)</t>
  </si>
  <si>
    <t>dotace z MF, zapojení do kap. 91409</t>
  </si>
  <si>
    <t>dotace z MF, zapojení do kap. 91709</t>
  </si>
  <si>
    <t>dotace z MPSV, zapojení do kap. 91705</t>
  </si>
  <si>
    <t>úprava kap. 91604</t>
  </si>
  <si>
    <t>Kapitola 919 - Pokladní správa (ZU)</t>
  </si>
  <si>
    <t>dotace z MF, zapojení do kap. 91409 a 91709</t>
  </si>
  <si>
    <t>dotace z MV, zapojení do kap. 91701</t>
  </si>
  <si>
    <t>poskytnutí dotací z DF, kap. 92607</t>
  </si>
  <si>
    <t>poskytnutí dotací z DF, kap. 92602</t>
  </si>
  <si>
    <t>přesun z kap. 92006 do kap.92306</t>
  </si>
  <si>
    <t>dotace z MZdr, zapojení do kap. 91709</t>
  </si>
  <si>
    <t>dotace z MZe, zapojení do kap. 91708</t>
  </si>
  <si>
    <t>poskytnutí dotací z KF, kap. 93101</t>
  </si>
  <si>
    <t>poskytnutí dotací z DF, kap. 92609</t>
  </si>
  <si>
    <t>18-odd.SŘ</t>
  </si>
  <si>
    <t>poskytnutí dotací z DF, kap. 92601</t>
  </si>
  <si>
    <t>poskytnutí dotací z DF, kap. 92604</t>
  </si>
  <si>
    <t>poskytnutí dotací z kap. 91704</t>
  </si>
  <si>
    <t>dotace z MŽP, zapojení do kap. 91408</t>
  </si>
  <si>
    <t>dotace ze zahraničí, zapojení do kap. 92307</t>
  </si>
  <si>
    <t>15</t>
  </si>
  <si>
    <t>/</t>
  </si>
  <si>
    <t>08-ŽP a zeměď.</t>
  </si>
  <si>
    <t>40/15/ZK</t>
  </si>
  <si>
    <t>41/15/ZK</t>
  </si>
  <si>
    <t>24/15/ZK</t>
  </si>
  <si>
    <t>75/15/RK</t>
  </si>
  <si>
    <t>27/15/ZK</t>
  </si>
  <si>
    <t>76/15/RK</t>
  </si>
  <si>
    <t>77/15/RK</t>
  </si>
  <si>
    <t>30/15/ZK</t>
  </si>
  <si>
    <t>33/15/ZK</t>
  </si>
  <si>
    <t>35/15/ZK</t>
  </si>
  <si>
    <t>36/15/ZK</t>
  </si>
  <si>
    <t>13/15/ZK</t>
  </si>
  <si>
    <t>23/15/ZK</t>
  </si>
  <si>
    <t>20/15/ZK</t>
  </si>
  <si>
    <t>21/15/ZK</t>
  </si>
  <si>
    <t>22/15/ZK</t>
  </si>
  <si>
    <t>43/15/ZK</t>
  </si>
  <si>
    <t>25/15/ZK</t>
  </si>
  <si>
    <t>10/15/ZK</t>
  </si>
  <si>
    <t>34/15/ZK</t>
  </si>
  <si>
    <t>9/15/RK</t>
  </si>
  <si>
    <t>73/15/ZK</t>
  </si>
  <si>
    <t>74/15/ZK</t>
  </si>
  <si>
    <t>75/15/ZK</t>
  </si>
  <si>
    <t>76/15/ZK</t>
  </si>
  <si>
    <t>117/15/mRK</t>
  </si>
  <si>
    <t>118/15/mRK</t>
  </si>
  <si>
    <t>137/15/RK</t>
  </si>
  <si>
    <t>138/15/RK</t>
  </si>
  <si>
    <t>59/15/ZK</t>
  </si>
  <si>
    <t>69/15/ZK</t>
  </si>
  <si>
    <t>68/15/ZK</t>
  </si>
  <si>
    <t>145/15/RK</t>
  </si>
  <si>
    <t>128/15/RK</t>
  </si>
  <si>
    <t>72/15/ZK</t>
  </si>
  <si>
    <t>159/15/RK</t>
  </si>
  <si>
    <t>77/15/ZK</t>
  </si>
  <si>
    <t>71/15/ZK</t>
  </si>
  <si>
    <t>83/15/ZK</t>
  </si>
  <si>
    <t>84/15/ZK</t>
  </si>
  <si>
    <t>85/15/ZK</t>
  </si>
  <si>
    <t>poskytnutí dotací z kap. 91704-soutěže</t>
  </si>
  <si>
    <t>poskytnutí dotací z kap. 91704-stipendijní program</t>
  </si>
  <si>
    <t>navýšení příjmů 2015 a poskytnutí zápůjčky NsP Č.Lípa</t>
  </si>
  <si>
    <t>navýšení příjmů 2015 a výdajů v kap. 91604</t>
  </si>
  <si>
    <t>poskytnutí dotací z kap. 91707</t>
  </si>
  <si>
    <t>navýšení příjmů 2015 a výdajů v kap. 91115</t>
  </si>
  <si>
    <t>navýšení příjmů 2015 a výdajů v kap. 92014</t>
  </si>
  <si>
    <t>poskytnutí dotací z kap. 91704-sport</t>
  </si>
  <si>
    <t>poskytnutí dotací z kap. 91705</t>
  </si>
  <si>
    <t>poskytnutí záštit z kap. 91701</t>
  </si>
  <si>
    <t>poskytnutí darů z kap. 91701</t>
  </si>
  <si>
    <t>zapojení prostř. z roku 2014 na výdaje 2015, kap. 92004</t>
  </si>
  <si>
    <t>zapojení prostř. z roku 2014 na výdaje 2015, kap. 91418</t>
  </si>
  <si>
    <t>zapojení prostř. pen.fondů z roku 2014 na výdaje 2015, kap. 93208 a poskytnutí dotace z FOV</t>
  </si>
  <si>
    <t>zapojení prostř. pen.fondů z roku 2014 na výdaje 2015, kap. 92602 a poskytnutí dotací z DF</t>
  </si>
  <si>
    <t>zapojení prostř. z roku 2014 na výdaje 2015, kap. 91405</t>
  </si>
  <si>
    <t>přesun z kap. 91903 do kap. 926-stanovení limitů jednotl.podprogramů DF</t>
  </si>
  <si>
    <t>zapojení prostř. z roku 2014 na výdaje 2015, kap. 91305</t>
  </si>
  <si>
    <t>zapojení prostř. z roku 2014 na výdaje 2015, kap. 92014</t>
  </si>
  <si>
    <t>zapojení prostř. z roku 2014 na výdaje 2015, kap. 91402 a 91702</t>
  </si>
  <si>
    <t>poskytnutí dotace z kap. 91704</t>
  </si>
  <si>
    <t>navýšení příjmů 2015 a výdajů v kap. 92004</t>
  </si>
  <si>
    <t>zapojení prostř. z roku 2014 na výdaje 2015, kap. 91412 a 92012</t>
  </si>
  <si>
    <t>poskytnutí dotací z kap. 91701</t>
  </si>
  <si>
    <t>zapojení prostř. pen.fondů z roku 2014 na výdaje 2015, kap. 92608 a poskytnutí dotací z DF</t>
  </si>
  <si>
    <t>přesun z kap. 91701 do kap.91707 a poskytnutí dotace</t>
  </si>
  <si>
    <t>zapojení prostř. z roku 2014 na výdaje 2015, kap. 91406</t>
  </si>
  <si>
    <t>zapojení prostř. z roku 2014 na výdaje 2015, kap. 92006 a 91706</t>
  </si>
  <si>
    <t>dotace z Fondu solidarity a navýšení příjmů 2015, zapojeno do kap.91706 a 92006 a poskytnutí dotací</t>
  </si>
  <si>
    <t>SR 2015</t>
  </si>
  <si>
    <t>UR 2015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</si>
  <si>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2014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</si>
  <si>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2014</t>
    </r>
  </si>
  <si>
    <t>přesun z kap. 91408 do kap.91708 a poskytnutí dotace</t>
  </si>
  <si>
    <t xml:space="preserve">Celkem výdajová část rozpočtu 2015 upravena o </t>
  </si>
  <si>
    <t>354/15/RK</t>
  </si>
  <si>
    <t>436/15/RK</t>
  </si>
  <si>
    <t>103/15/ZK</t>
  </si>
  <si>
    <t>273/15/RK</t>
  </si>
  <si>
    <t>105/15/ZK</t>
  </si>
  <si>
    <t>142/15/ZK</t>
  </si>
  <si>
    <t>107/15/ZK</t>
  </si>
  <si>
    <t>98/15/ZK</t>
  </si>
  <si>
    <t>99/15/ZK</t>
  </si>
  <si>
    <t>118/15/ZK</t>
  </si>
  <si>
    <t>328/15/RK</t>
  </si>
  <si>
    <t>329/15/RK</t>
  </si>
  <si>
    <t>143/15/ZK</t>
  </si>
  <si>
    <t>144/15/ZK</t>
  </si>
  <si>
    <t>145/15/ZK</t>
  </si>
  <si>
    <t>146/15/ZK</t>
  </si>
  <si>
    <t>147/15/ZK</t>
  </si>
  <si>
    <t>317/15/RK</t>
  </si>
  <si>
    <t>119/15/ZK</t>
  </si>
  <si>
    <t>125/15/ZK</t>
  </si>
  <si>
    <t>104/15/ZK</t>
  </si>
  <si>
    <t>136/15/ZK</t>
  </si>
  <si>
    <t>392/15/RK</t>
  </si>
  <si>
    <t>128/15/ZK</t>
  </si>
  <si>
    <t>117/15/ZK</t>
  </si>
  <si>
    <t>477/15/RK</t>
  </si>
  <si>
    <t>122/15/ZK</t>
  </si>
  <si>
    <t>100/15/ZK</t>
  </si>
  <si>
    <t>389/15/RK</t>
  </si>
  <si>
    <t>468/15/RK</t>
  </si>
  <si>
    <t>150/15/ZK</t>
  </si>
  <si>
    <t>zapojení prostř. z roku 2014 na výdaje 2015, kap. 91115 a 92015</t>
  </si>
  <si>
    <t>navýšení zdrojů a příjmů 2015 a výdajů v kap. 911,914,916 a 917</t>
  </si>
  <si>
    <t>zapojení prostř. z roku 2014 na výdaje 2015, kap. 925, 926, 931, 932 a 934</t>
  </si>
  <si>
    <t>navýšení příjmů 2015 a výdajů v kap. 92006</t>
  </si>
  <si>
    <t>navýšení zdrojů a příjmů 2015 a výdajů v kap. 923</t>
  </si>
  <si>
    <t xml:space="preserve">přesun z kap. 91709 do kap.91409 </t>
  </si>
  <si>
    <t>navýšení příjmů 2015 a výdajů v kap. 92306</t>
  </si>
  <si>
    <t>navýšení příjmů 2015 a výdajů v kap. 91306</t>
  </si>
  <si>
    <t>úprava ukazatelů kap. 92006</t>
  </si>
  <si>
    <t>zapojení prostř. z roku 2014 na výdaje 2015, kap. 92602</t>
  </si>
  <si>
    <t>zapojení prostř. z roku 2014 na výdaje 2015, kap. 91115</t>
  </si>
  <si>
    <t>navýšení příjmů 2015 a výdajů v kap. 92004, 92014 a 91403</t>
  </si>
  <si>
    <t>zapojení prostř. z roku 2014 na výdaje 2015, kap. 92005 a 92014</t>
  </si>
  <si>
    <t>navýšení příjmů 2015 a výdajů v kap. 91701</t>
  </si>
  <si>
    <t>navýšení zdrojů a příjmů 2015 a výdajů v kap. 92006</t>
  </si>
  <si>
    <t>571/15/RK</t>
  </si>
  <si>
    <t>538/15/RK</t>
  </si>
  <si>
    <t>527/15/RK</t>
  </si>
  <si>
    <t>539/15/RK</t>
  </si>
  <si>
    <t>540/15/RK</t>
  </si>
  <si>
    <t>559/15/RK</t>
  </si>
  <si>
    <t>767/15/mRK</t>
  </si>
  <si>
    <t>766/15/mRK</t>
  </si>
  <si>
    <t>734/15/RK</t>
  </si>
  <si>
    <t>735/15/RK</t>
  </si>
  <si>
    <t>744/15/RK</t>
  </si>
  <si>
    <t>úprava ukazatelů v kap. 92302</t>
  </si>
  <si>
    <t>navýšení příjmů 2015 a výdajů v kap. 91405</t>
  </si>
  <si>
    <t>úprava ukazatelů v kap. 92607</t>
  </si>
  <si>
    <t xml:space="preserve">přesun z kap. 91702 do kap.91402 </t>
  </si>
  <si>
    <t>navýšení příjmů 2015 a výdajů v kap. 91704</t>
  </si>
  <si>
    <t>přesun z kap. 92014 a 92303 do kap.92314</t>
  </si>
  <si>
    <t xml:space="preserve">přesun z kap. 91305 do kap.92005 </t>
  </si>
  <si>
    <t xml:space="preserve">přesun z kap. 92005 do kap.92014 </t>
  </si>
  <si>
    <t>dotace ze SFDI a navýš.příjmů 2015, zapojeno do výdajů kap. 92006</t>
  </si>
  <si>
    <t>dotace ze SFDI a zapojení prostř. z roku 2014 na výdaje kap. 92006</t>
  </si>
  <si>
    <t>navýšení příjmů 2015 a zapojení prostř. z roku 2014 na výdaje 2015,kap.91406 a 92306</t>
  </si>
  <si>
    <t>navýšení příjmů 2015 a výdajů v kap. 92304</t>
  </si>
  <si>
    <t>zapojení prostř. z roku 2014 na výdaje 2015, kap. 91408</t>
  </si>
  <si>
    <t>zapojení prostř. z roku 2014 na výdaje 2015, kap. 91707</t>
  </si>
  <si>
    <t>179/15/ZK</t>
  </si>
  <si>
    <t>184/15/ZK</t>
  </si>
  <si>
    <t>157/15/ZK</t>
  </si>
  <si>
    <t>180/15/ZK</t>
  </si>
  <si>
    <t>175/15/ZK</t>
  </si>
  <si>
    <t>170/15/ZK</t>
  </si>
  <si>
    <t>181/15/ZK</t>
  </si>
  <si>
    <t>176/15/ZK</t>
  </si>
  <si>
    <t>152/15/ZK</t>
  </si>
  <si>
    <t>167/15/ZK</t>
  </si>
  <si>
    <t>168/15/ZK</t>
  </si>
  <si>
    <t>169/15/ZK</t>
  </si>
  <si>
    <t>188/15/ZK</t>
  </si>
  <si>
    <t>189/15/ZK</t>
  </si>
  <si>
    <t>190/15/ZK</t>
  </si>
  <si>
    <t>191/15/ZK</t>
  </si>
  <si>
    <t>183/15/ZK</t>
  </si>
  <si>
    <t>174/15/ZK</t>
  </si>
  <si>
    <t>173/15/ZK</t>
  </si>
  <si>
    <t>193/15/ZK</t>
  </si>
  <si>
    <t>825/15/RK</t>
  </si>
  <si>
    <t>802/15/RK</t>
  </si>
  <si>
    <t>826/15/RK</t>
  </si>
  <si>
    <t>827/15/RK</t>
  </si>
  <si>
    <t>838/15/RK</t>
  </si>
  <si>
    <t>839/15/RK</t>
  </si>
  <si>
    <t>905/15/RK</t>
  </si>
  <si>
    <t>872/15/RK</t>
  </si>
  <si>
    <t>907/15/RK</t>
  </si>
  <si>
    <t>úprava kap.91604</t>
  </si>
  <si>
    <t>dotace z MF, zapojení do kap. 91708</t>
  </si>
  <si>
    <t>dotace z MK, zapojení do  kap. 91707</t>
  </si>
  <si>
    <t>navýšení příjmů 2015 a výdajů v kap. 91304</t>
  </si>
  <si>
    <t>poskytnutí dotací z FOV, kap. 93208</t>
  </si>
  <si>
    <t>zapojení prostř. z roku 2014 na výdaje 2015, kap. 91701</t>
  </si>
  <si>
    <t>navýšení příjmů 2015 a výdajů v kap. 91403</t>
  </si>
  <si>
    <t>navýšení příjmů 2015 a zapojení prostř. z roku 2014 na výdaje 2015,kap.912006 a 92306</t>
  </si>
  <si>
    <t>přesun z kap. 92601 do kap.91701</t>
  </si>
  <si>
    <t>zapojení prostř. z roku 2014 na výdaje 2015, kap. 91407</t>
  </si>
  <si>
    <t>příjem (převod) z depizitního účtu kraje</t>
  </si>
  <si>
    <t>223/15/ZK</t>
  </si>
  <si>
    <t>233/15/ZK</t>
  </si>
  <si>
    <t>206/15/ZK</t>
  </si>
  <si>
    <t>219/15/ZK</t>
  </si>
  <si>
    <t>210/15/ZK</t>
  </si>
  <si>
    <t>224/15/ZK</t>
  </si>
  <si>
    <t>241/15/ZK</t>
  </si>
  <si>
    <t>239/15/ZK</t>
  </si>
  <si>
    <t>240/15/ZK</t>
  </si>
  <si>
    <t>205/15/ZK</t>
  </si>
  <si>
    <t>234/15/ZK</t>
  </si>
  <si>
    <t>220/15/ZK</t>
  </si>
  <si>
    <t>209/15/ZK</t>
  </si>
  <si>
    <t>232/15/ZK</t>
  </si>
  <si>
    <t>947/15/RK</t>
  </si>
  <si>
    <t>948/15/RK</t>
  </si>
  <si>
    <t>962/15/RK</t>
  </si>
  <si>
    <t>963/15/RK</t>
  </si>
  <si>
    <t>921/15/RK</t>
  </si>
  <si>
    <t>1012/15/RK</t>
  </si>
  <si>
    <t>982/15/RK</t>
  </si>
  <si>
    <t>úprava kap. 92305</t>
  </si>
  <si>
    <t>navýšení příjmů 2015 a výdajů v kap. 92302</t>
  </si>
  <si>
    <t>navýšení příjmů 2015 a výdajů v kap. 92314</t>
  </si>
  <si>
    <t>275/15/ZK</t>
  </si>
  <si>
    <t>1101/15/RK</t>
  </si>
  <si>
    <t>1034/15/RK</t>
  </si>
  <si>
    <t>1082/15/RK</t>
  </si>
  <si>
    <t>1083/15/RK</t>
  </si>
  <si>
    <t>vratka dotace z MŠMT, snížení výdajů kap. 91604</t>
  </si>
  <si>
    <t>279/15/ZK</t>
  </si>
  <si>
    <t>267/15/ZK</t>
  </si>
  <si>
    <t>281/15/ZK</t>
  </si>
  <si>
    <t>zapojení prostř. z roku 2014 na výdaje 2015, kap. 91410</t>
  </si>
  <si>
    <t>253/15/ZK</t>
  </si>
  <si>
    <t>270/15/ZK</t>
  </si>
  <si>
    <t>zapojení prostř. z roku 2014 na výdaje 2015, kap. 91702</t>
  </si>
  <si>
    <t>271/15/ZK</t>
  </si>
  <si>
    <t>úprava ukazatelů kap. 92006 - povodně 2013</t>
  </si>
  <si>
    <t>úprava ukazatelů kap. 92006 - financování silnic II. a III. tř.</t>
  </si>
  <si>
    <t>288/15/ZK</t>
  </si>
  <si>
    <t>289/15/ZK</t>
  </si>
  <si>
    <t>navýšení příjmů 2015 a výdajů v kap. 91406</t>
  </si>
  <si>
    <t>290/15/ZK</t>
  </si>
  <si>
    <t>291/15/ZK</t>
  </si>
  <si>
    <t>292/15/ZK</t>
  </si>
  <si>
    <t>283/15/ZK</t>
  </si>
  <si>
    <t>přesun z kap. 92006 do kap.91406</t>
  </si>
  <si>
    <t>293/15/ZK</t>
  </si>
  <si>
    <t>249/15/ZK</t>
  </si>
  <si>
    <t>258/15/ZK</t>
  </si>
  <si>
    <t>zapojení prostř. z roku 2014 na výdaje 2015, kap. 92314, 92303 a 92302</t>
  </si>
  <si>
    <t>274/15/ZK</t>
  </si>
  <si>
    <t>přesun z kap. 92303 do kap.92302</t>
  </si>
  <si>
    <t>276/15/ZK</t>
  </si>
  <si>
    <t>přesun z kap. 92303 do kap.91705</t>
  </si>
  <si>
    <t>263/15/ZK</t>
  </si>
  <si>
    <t>250/15/ZK</t>
  </si>
  <si>
    <t>zapojení prostř. z roku 2014 na výdaje 2015, kap. 91707 a 92014</t>
  </si>
  <si>
    <t>266/15/ZK</t>
  </si>
  <si>
    <t>zapojení prostř. z roku 2014 na výdaje 2015, kap. 91704 a 92304</t>
  </si>
  <si>
    <t>284/15/ZK</t>
  </si>
  <si>
    <t>285/15/ZK</t>
  </si>
  <si>
    <t>zapojení prostř. z roku 2014 na výdaje 2015, kap. 91704</t>
  </si>
  <si>
    <t>zapojení prostř. z roku 2014 na výdaje 2015, kap. 91408 a přesun z 91903</t>
  </si>
  <si>
    <t>268/15/ZK</t>
  </si>
  <si>
    <t>297/15/ZK</t>
  </si>
  <si>
    <t>1148/15/RK</t>
  </si>
  <si>
    <t>1154/15/RK</t>
  </si>
  <si>
    <t>1174/15/RK</t>
  </si>
  <si>
    <t>1173/15/RK</t>
  </si>
  <si>
    <t>1119/15/RK</t>
  </si>
  <si>
    <t>1213/15/RK</t>
  </si>
  <si>
    <t>1182/15/RK</t>
  </si>
  <si>
    <t>1214/15/RK</t>
  </si>
  <si>
    <t>1155/15/RK</t>
  </si>
  <si>
    <t>1202/15/RK</t>
  </si>
  <si>
    <t>dotace ze zahraničí, zapojení do kap. 92307 a 92303</t>
  </si>
  <si>
    <t>navýšení příjmů 2015 a výdajů v kap. 91402 a 91702</t>
  </si>
  <si>
    <t>poskytnutí ceny hejtmana z kap. 91701</t>
  </si>
  <si>
    <t>dotace z MF, zapojení do kap. 91702</t>
  </si>
  <si>
    <t>282/15/ZK</t>
  </si>
  <si>
    <t>280/15/ZK</t>
  </si>
  <si>
    <t>371/15/ZK</t>
  </si>
  <si>
    <t>373/15/ZK</t>
  </si>
  <si>
    <t>304/15/ZK</t>
  </si>
  <si>
    <t>381/15/ZK</t>
  </si>
  <si>
    <t>337/15/ZK</t>
  </si>
  <si>
    <t>338/15/ZK</t>
  </si>
  <si>
    <t>342/15/ZK</t>
  </si>
  <si>
    <t>328/15/ZK</t>
  </si>
  <si>
    <t>314/15/ZK</t>
  </si>
  <si>
    <t>332/15/ZK</t>
  </si>
  <si>
    <t>333/15/ZK</t>
  </si>
  <si>
    <t>335/15/ZK</t>
  </si>
  <si>
    <t>334/15/ZK</t>
  </si>
  <si>
    <t>308/15/ZK</t>
  </si>
  <si>
    <t>305/15/ZK</t>
  </si>
  <si>
    <t>306/15/ZK</t>
  </si>
  <si>
    <t>313/15/ZK</t>
  </si>
  <si>
    <t>343/15/ZK</t>
  </si>
  <si>
    <t>351/15/ZK</t>
  </si>
  <si>
    <t>352/15/ZK</t>
  </si>
  <si>
    <t>353/15/ZK</t>
  </si>
  <si>
    <t>přesun z kap. 91406 do kap.91706</t>
  </si>
  <si>
    <t>přesun z kap. 91406 do kap.91410</t>
  </si>
  <si>
    <t>navýšení příjmů 2015 a výdajů v kap. 92306, přesun z kap. 92006 do 92306</t>
  </si>
  <si>
    <t>zapojení prostř. z roku 2014 na výdaje 2015,a přesun z 91903 do 91707 a 91307</t>
  </si>
  <si>
    <t>poskytnutí dotací z kap. 91708</t>
  </si>
  <si>
    <t>přesun z kap. 92605 do kap.91705</t>
  </si>
  <si>
    <t>navýšení příjmů 2015 a výdajů v kap. 91401</t>
  </si>
  <si>
    <t>poskytnutí dotací z kap. 91709</t>
  </si>
  <si>
    <t>přesun z kap. 91709 do kap.91115 a 91409</t>
  </si>
  <si>
    <t>zapojení prostř. z roku 2014 na výdaje 2015, kap. 92009</t>
  </si>
  <si>
    <t>navýšení příjmů 2015, a přesun z kap. 92008  do kap. 92608</t>
  </si>
  <si>
    <t>307/15/Zk</t>
  </si>
  <si>
    <t>přesun z kap. 92303 do kap.92314</t>
  </si>
  <si>
    <t>347/15/ZK</t>
  </si>
  <si>
    <t>úprava kap. 92302</t>
  </si>
  <si>
    <t>348/15/ZK</t>
  </si>
  <si>
    <t>přesun z kap. 92004 do kap.92014</t>
  </si>
  <si>
    <t>354/15/ZK</t>
  </si>
  <si>
    <t>355/15/ZK</t>
  </si>
  <si>
    <t>1287/15/RK</t>
  </si>
  <si>
    <t>1288/15/RK</t>
  </si>
  <si>
    <t>1359/15/RK</t>
  </si>
  <si>
    <t>přesun z kap. 91903 do kap.92014 a 92004</t>
  </si>
  <si>
    <t>356/15/ZK</t>
  </si>
  <si>
    <t>zapojení prostř. z roku 2014 na výdaje 2015, kap. 911,914,919,920 a 926</t>
  </si>
  <si>
    <t>316/15/ZK</t>
  </si>
  <si>
    <t>odbory</t>
  </si>
  <si>
    <t>navýšení příjmů 2015 a výdajů v kap. 92303,92302 a 92314</t>
  </si>
  <si>
    <t>317/15/ZK</t>
  </si>
  <si>
    <t>1247/15/RK</t>
  </si>
  <si>
    <t>přesun z kap. 91405 do kap.92005</t>
  </si>
  <si>
    <t>329/15/ZK</t>
  </si>
  <si>
    <t>374/15/ZK</t>
  </si>
  <si>
    <t>375/15/ZK</t>
  </si>
  <si>
    <t>zapojení prostř. z roku 2014  a navýš.příjmů 2015 na výdaje 2015 kap.92306</t>
  </si>
  <si>
    <t>376/15/ZK</t>
  </si>
  <si>
    <t>377/15/ZK</t>
  </si>
  <si>
    <t>378/15/ZK</t>
  </si>
  <si>
    <t>1342/15/RK</t>
  </si>
  <si>
    <t>327/15/ZK</t>
  </si>
  <si>
    <t>1351/15/RK</t>
  </si>
  <si>
    <t>1360/15/RK</t>
  </si>
  <si>
    <t>přesun z kap. 91903 do kap.92004</t>
  </si>
  <si>
    <t>382/15/ZK</t>
  </si>
  <si>
    <t>finanč.vypořádání minul. let s obc.,RRRS a ostatní</t>
  </si>
  <si>
    <t>příspěvky obcí (na dopravní obslužnost)</t>
  </si>
  <si>
    <t>k 30.09.2015 neprojednáno</t>
  </si>
  <si>
    <t>1452/15/RK</t>
  </si>
  <si>
    <t>1453/15/RK</t>
  </si>
  <si>
    <t>1469/15/RK</t>
  </si>
  <si>
    <t>1440/15/RK</t>
  </si>
  <si>
    <t>1441/15/RK</t>
  </si>
  <si>
    <t>1401/15/RK</t>
  </si>
  <si>
    <t>poskytnutí dotace z kap. 91701</t>
  </si>
  <si>
    <t>1481/15/RK</t>
  </si>
  <si>
    <t>1529/15/RK</t>
  </si>
  <si>
    <t>1498/15/RK</t>
  </si>
  <si>
    <t>1502/15/RK</t>
  </si>
  <si>
    <t>1507/15/RK</t>
  </si>
  <si>
    <t>vratka dotace z MK, snížení výdajů kap. 91707</t>
  </si>
  <si>
    <t>1513/15/RK</t>
  </si>
  <si>
    <t>1504/15/RK</t>
  </si>
  <si>
    <t>úprava kap. 92607</t>
  </si>
  <si>
    <t>1527/15/RK</t>
  </si>
  <si>
    <t>navýšení příjmů 2015 a výdajů v kap. 91305</t>
  </si>
  <si>
    <t>dotace z MPSV, zapojeno do kap. 91705</t>
  </si>
  <si>
    <t>přesun z kap. 91409 do kap.91709</t>
  </si>
  <si>
    <t>navýšení příjmů 2015 a výdajů v kap. 91307</t>
  </si>
  <si>
    <t>úprava kap. 92604</t>
  </si>
  <si>
    <t>přesun z kap. 91407 do kap.91707</t>
  </si>
  <si>
    <t>přesun z kap. 91903 do kap.91405</t>
  </si>
  <si>
    <t>úprava kap. 92005</t>
  </si>
  <si>
    <t>přesun z kap. 91401 do kap. 91704</t>
  </si>
  <si>
    <t>přesun z kap. 92006 do kap. 92306</t>
  </si>
  <si>
    <t>přesun z kap. 92001 do kap. 91401</t>
  </si>
  <si>
    <t>388/15/ZK</t>
  </si>
  <si>
    <t>389/15/ZK</t>
  </si>
  <si>
    <t>398/15/ZK</t>
  </si>
  <si>
    <t>399/15/ZK</t>
  </si>
  <si>
    <t>429/15/ZK</t>
  </si>
  <si>
    <t>403/15/ZK</t>
  </si>
  <si>
    <t>410/15/ZK</t>
  </si>
  <si>
    <t>421/15/ZK</t>
  </si>
  <si>
    <t>414/15/ZK</t>
  </si>
  <si>
    <t>422/15/ZK</t>
  </si>
  <si>
    <t>415/15/ZK</t>
  </si>
  <si>
    <t>416/15/ZK</t>
  </si>
  <si>
    <t>426/15/ZK</t>
  </si>
  <si>
    <t>431/15/ZK</t>
  </si>
  <si>
    <t>408/15/ZK</t>
  </si>
  <si>
    <t>430/15/ZK</t>
  </si>
  <si>
    <t>401/15/ZK</t>
  </si>
  <si>
    <t>434/15/ZK</t>
  </si>
  <si>
    <t>390/15/ZK</t>
  </si>
  <si>
    <t>428/15/ZK</t>
  </si>
  <si>
    <t>420/15/ZK</t>
  </si>
  <si>
    <t>Plnění závazných a specifických ukazatelů příjmové části rozpočtu kraje za období 01 - 10/2015</t>
  </si>
  <si>
    <t>skut.01-10/2015</t>
  </si>
  <si>
    <t>Čerpání ze závazných a specifických ukazatelů výdajové části rozpočtu kraje za období 01 - 10/2015</t>
  </si>
  <si>
    <t xml:space="preserve">    Přehled změn rozpočtu a rozpočtových opatření přijatých  v období od 1. ledna do 31. října 2015</t>
  </si>
  <si>
    <t>1570/15/RK</t>
  </si>
  <si>
    <t>dotace z MPSV, zapojeno do kap. 91405</t>
  </si>
  <si>
    <t>1553/15/RK</t>
  </si>
  <si>
    <t>1571/15/RK</t>
  </si>
  <si>
    <t>1577/15/RK</t>
  </si>
  <si>
    <t>1622/15/RK</t>
  </si>
  <si>
    <t>dotace z MPSV, zapojeno do kap. 92305</t>
  </si>
  <si>
    <t>1559/15/RK</t>
  </si>
  <si>
    <t>1683/15/RK</t>
  </si>
  <si>
    <t>1673/15/RK</t>
  </si>
  <si>
    <t>1672/15/RK</t>
  </si>
  <si>
    <t>1664/15/RK</t>
  </si>
  <si>
    <t>k 31.10.2015 neprojednáno</t>
  </si>
  <si>
    <t>přesun z kap. 91404 do kap.91704</t>
  </si>
  <si>
    <t>poskytnutí dotací z kap. 91704 - burzy SŠ</t>
  </si>
  <si>
    <t>poskytnutí dotací z kap. 91704 - sport a TV</t>
  </si>
  <si>
    <t>navýšení příjmů 2015 a výdajů v kap. 91406 a 91403</t>
  </si>
  <si>
    <t>navýšení příjmů 2015 a výdajů v kap. 92006, 92306 a 91403</t>
  </si>
  <si>
    <t>snížení příjmů 2015 a snížení výdajů v kap. 91304</t>
  </si>
  <si>
    <t>dotace z Fondu solidarity, zapojení do kap. 91402 a 91903</t>
  </si>
  <si>
    <t>přesun z kap. 92012 a 91414 do kap. 91412</t>
  </si>
  <si>
    <t>přesun z kap. 91709 do kap. 91304 a 91409</t>
  </si>
  <si>
    <t>přesun z kap. 91409 do kap. 91709</t>
  </si>
  <si>
    <t>470/15/ZK</t>
  </si>
  <si>
    <t>471/15/ZK</t>
  </si>
  <si>
    <t>473/15/ZK</t>
  </si>
  <si>
    <t>459/15/ZK</t>
  </si>
  <si>
    <t>456/15/ZK</t>
  </si>
  <si>
    <t>474/15/ZK</t>
  </si>
  <si>
    <t>440/15/ZK</t>
  </si>
  <si>
    <t>463/15/ZK</t>
  </si>
  <si>
    <t>444/15/ZK</t>
  </si>
  <si>
    <t>475/15/ZK</t>
  </si>
  <si>
    <t>477/15/ZK</t>
  </si>
  <si>
    <t>478/15/ZK</t>
  </si>
  <si>
    <t>479/15/ZK</t>
  </si>
  <si>
    <t>476/15/ZK</t>
  </si>
  <si>
    <t>467/15/ZK</t>
  </si>
  <si>
    <t>441/15/ZK</t>
  </si>
  <si>
    <t>455/15/ZK</t>
  </si>
  <si>
    <t>452/15/ZK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</si>
</sst>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7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4">
    <xf numFmtId="0" fontId="0" fillId="0" borderId="0"/>
    <xf numFmtId="0" fontId="2" fillId="2" borderId="0" applyNumberFormat="0" applyBorder="0" applyAlignment="0" applyProtection="0"/>
    <xf numFmtId="0" fontId="29" fillId="26" borderId="0" applyNumberFormat="0" applyBorder="0" applyAlignment="0" applyProtection="0"/>
    <xf numFmtId="0" fontId="2" fillId="3" borderId="0" applyNumberFormat="0" applyBorder="0" applyAlignment="0" applyProtection="0"/>
    <xf numFmtId="0" fontId="29" fillId="27" borderId="0" applyNumberFormat="0" applyBorder="0" applyAlignment="0" applyProtection="0"/>
    <xf numFmtId="0" fontId="2" fillId="4" borderId="0" applyNumberFormat="0" applyBorder="0" applyAlignment="0" applyProtection="0"/>
    <xf numFmtId="0" fontId="29" fillId="28" borderId="0" applyNumberFormat="0" applyBorder="0" applyAlignment="0" applyProtection="0"/>
    <xf numFmtId="0" fontId="2" fillId="5" borderId="0" applyNumberFormat="0" applyBorder="0" applyAlignment="0" applyProtection="0"/>
    <xf numFmtId="0" fontId="29" fillId="29" borderId="0" applyNumberFormat="0" applyBorder="0" applyAlignment="0" applyProtection="0"/>
    <xf numFmtId="0" fontId="2" fillId="6" borderId="0" applyNumberFormat="0" applyBorder="0" applyAlignment="0" applyProtection="0"/>
    <xf numFmtId="0" fontId="29" fillId="30" borderId="0" applyNumberFormat="0" applyBorder="0" applyAlignment="0" applyProtection="0"/>
    <xf numFmtId="0" fontId="2" fillId="7" borderId="0" applyNumberFormat="0" applyBorder="0" applyAlignment="0" applyProtection="0"/>
    <xf numFmtId="0" fontId="29" fillId="31" borderId="0" applyNumberFormat="0" applyBorder="0" applyAlignment="0" applyProtection="0"/>
    <xf numFmtId="0" fontId="2" fillId="8" borderId="0" applyNumberFormat="0" applyBorder="0" applyAlignment="0" applyProtection="0"/>
    <xf numFmtId="0" fontId="29" fillId="32" borderId="0" applyNumberFormat="0" applyBorder="0" applyAlignment="0" applyProtection="0"/>
    <xf numFmtId="0" fontId="2" fillId="9" borderId="0" applyNumberFormat="0" applyBorder="0" applyAlignment="0" applyProtection="0"/>
    <xf numFmtId="0" fontId="29" fillId="33" borderId="0" applyNumberFormat="0" applyBorder="0" applyAlignment="0" applyProtection="0"/>
    <xf numFmtId="0" fontId="2" fillId="10" borderId="0" applyNumberFormat="0" applyBorder="0" applyAlignment="0" applyProtection="0"/>
    <xf numFmtId="0" fontId="29" fillId="34" borderId="0" applyNumberFormat="0" applyBorder="0" applyAlignment="0" applyProtection="0"/>
    <xf numFmtId="0" fontId="2" fillId="5" borderId="0" applyNumberFormat="0" applyBorder="0" applyAlignment="0" applyProtection="0"/>
    <xf numFmtId="0" fontId="29" fillId="35" borderId="0" applyNumberFormat="0" applyBorder="0" applyAlignment="0" applyProtection="0"/>
    <xf numFmtId="0" fontId="2" fillId="8" borderId="0" applyNumberFormat="0" applyBorder="0" applyAlignment="0" applyProtection="0"/>
    <xf numFmtId="0" fontId="29" fillId="36" borderId="0" applyNumberFormat="0" applyBorder="0" applyAlignment="0" applyProtection="0"/>
    <xf numFmtId="0" fontId="2" fillId="11" borderId="0" applyNumberFormat="0" applyBorder="0" applyAlignment="0" applyProtection="0"/>
    <xf numFmtId="0" fontId="29" fillId="37" borderId="0" applyNumberFormat="0" applyBorder="0" applyAlignment="0" applyProtection="0"/>
    <xf numFmtId="0" fontId="3" fillId="12" borderId="0" applyNumberFormat="0" applyBorder="0" applyAlignment="0" applyProtection="0"/>
    <xf numFmtId="0" fontId="30" fillId="38" borderId="0" applyNumberFormat="0" applyBorder="0" applyAlignment="0" applyProtection="0"/>
    <xf numFmtId="0" fontId="3" fillId="9" borderId="0" applyNumberFormat="0" applyBorder="0" applyAlignment="0" applyProtection="0"/>
    <xf numFmtId="0" fontId="30" fillId="39" borderId="0" applyNumberFormat="0" applyBorder="0" applyAlignment="0" applyProtection="0"/>
    <xf numFmtId="0" fontId="3" fillId="10" borderId="0" applyNumberFormat="0" applyBorder="0" applyAlignment="0" applyProtection="0"/>
    <xf numFmtId="0" fontId="30" fillId="40" borderId="0" applyNumberFormat="0" applyBorder="0" applyAlignment="0" applyProtection="0"/>
    <xf numFmtId="0" fontId="3" fillId="13" borderId="0" applyNumberFormat="0" applyBorder="0" applyAlignment="0" applyProtection="0"/>
    <xf numFmtId="0" fontId="30" fillId="41" borderId="0" applyNumberFormat="0" applyBorder="0" applyAlignment="0" applyProtection="0"/>
    <xf numFmtId="0" fontId="3" fillId="14" borderId="0" applyNumberFormat="0" applyBorder="0" applyAlignment="0" applyProtection="0"/>
    <xf numFmtId="0" fontId="30" fillId="42" borderId="0" applyNumberFormat="0" applyBorder="0" applyAlignment="0" applyProtection="0"/>
    <xf numFmtId="0" fontId="3" fillId="15" borderId="0" applyNumberFormat="0" applyBorder="0" applyAlignment="0" applyProtection="0"/>
    <xf numFmtId="0" fontId="30" fillId="43" borderId="0" applyNumberFormat="0" applyBorder="0" applyAlignment="0" applyProtection="0"/>
    <xf numFmtId="0" fontId="4" fillId="0" borderId="1" applyNumberFormat="0" applyFill="0" applyAlignment="0" applyProtection="0"/>
    <xf numFmtId="0" fontId="31" fillId="0" borderId="61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32" fillId="44" borderId="0" applyNumberFormat="0" applyBorder="0" applyAlignment="0" applyProtection="0"/>
    <xf numFmtId="0" fontId="7" fillId="16" borderId="2" applyNumberFormat="0" applyAlignment="0" applyProtection="0"/>
    <xf numFmtId="0" fontId="33" fillId="45" borderId="62" applyNumberFormat="0" applyAlignment="0" applyProtection="0"/>
    <xf numFmtId="0" fontId="8" fillId="0" borderId="3" applyNumberFormat="0" applyFill="0" applyAlignment="0" applyProtection="0"/>
    <xf numFmtId="0" fontId="34" fillId="0" borderId="63" applyNumberFormat="0" applyFill="0" applyAlignment="0" applyProtection="0"/>
    <xf numFmtId="0" fontId="9" fillId="0" borderId="4" applyNumberFormat="0" applyFill="0" applyAlignment="0" applyProtection="0"/>
    <xf numFmtId="0" fontId="35" fillId="0" borderId="64" applyNumberFormat="0" applyFill="0" applyAlignment="0" applyProtection="0"/>
    <xf numFmtId="0" fontId="10" fillId="0" borderId="5" applyNumberFormat="0" applyFill="0" applyAlignment="0" applyProtection="0"/>
    <xf numFmtId="0" fontId="36" fillId="0" borderId="65" applyNumberFormat="0" applyFill="0" applyAlignment="0" applyProtection="0"/>
    <xf numFmtId="0" fontId="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38" fillId="46" borderId="0" applyNumberFormat="0" applyBorder="0" applyAlignment="0" applyProtection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18" borderId="6" applyNumberFormat="0" applyFont="0" applyAlignment="0" applyProtection="0"/>
    <xf numFmtId="0" fontId="29" fillId="47" borderId="66" applyNumberFormat="0" applyFont="0" applyAlignment="0" applyProtection="0"/>
    <xf numFmtId="0" fontId="13" fillId="0" borderId="7" applyNumberFormat="0" applyFill="0" applyAlignment="0" applyProtection="0"/>
    <xf numFmtId="0" fontId="39" fillId="0" borderId="67" applyNumberFormat="0" applyFill="0" applyAlignment="0" applyProtection="0"/>
    <xf numFmtId="0" fontId="14" fillId="4" borderId="0" applyNumberFormat="0" applyBorder="0" applyAlignment="0" applyProtection="0"/>
    <xf numFmtId="0" fontId="40" fillId="48" borderId="0" applyNumberFormat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7" borderId="8" applyNumberFormat="0" applyAlignment="0" applyProtection="0"/>
    <xf numFmtId="0" fontId="42" fillId="49" borderId="68" applyNumberFormat="0" applyAlignment="0" applyProtection="0"/>
    <xf numFmtId="0" fontId="17" fillId="19" borderId="8" applyNumberFormat="0" applyAlignment="0" applyProtection="0"/>
    <xf numFmtId="0" fontId="43" fillId="50" borderId="68" applyNumberFormat="0" applyAlignment="0" applyProtection="0"/>
    <xf numFmtId="0" fontId="18" fillId="19" borderId="9" applyNumberFormat="0" applyAlignment="0" applyProtection="0"/>
    <xf numFmtId="0" fontId="44" fillId="50" borderId="69" applyNumberFormat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0" fillId="51" borderId="0" applyNumberFormat="0" applyBorder="0" applyAlignment="0" applyProtection="0"/>
    <xf numFmtId="0" fontId="3" fillId="21" borderId="0" applyNumberFormat="0" applyBorder="0" applyAlignment="0" applyProtection="0"/>
    <xf numFmtId="0" fontId="30" fillId="52" borderId="0" applyNumberFormat="0" applyBorder="0" applyAlignment="0" applyProtection="0"/>
    <xf numFmtId="0" fontId="3" fillId="22" borderId="0" applyNumberFormat="0" applyBorder="0" applyAlignment="0" applyProtection="0"/>
    <xf numFmtId="0" fontId="30" fillId="53" borderId="0" applyNumberFormat="0" applyBorder="0" applyAlignment="0" applyProtection="0"/>
    <xf numFmtId="0" fontId="3" fillId="13" borderId="0" applyNumberFormat="0" applyBorder="0" applyAlignment="0" applyProtection="0"/>
    <xf numFmtId="0" fontId="30" fillId="54" borderId="0" applyNumberFormat="0" applyBorder="0" applyAlignment="0" applyProtection="0"/>
    <xf numFmtId="0" fontId="3" fillId="14" borderId="0" applyNumberFormat="0" applyBorder="0" applyAlignment="0" applyProtection="0"/>
    <xf numFmtId="0" fontId="30" fillId="55" borderId="0" applyNumberFormat="0" applyBorder="0" applyAlignment="0" applyProtection="0"/>
    <xf numFmtId="0" fontId="3" fillId="23" borderId="0" applyNumberFormat="0" applyBorder="0" applyAlignment="0" applyProtection="0"/>
    <xf numFmtId="0" fontId="30" fillId="56" borderId="0" applyNumberFormat="0" applyBorder="0" applyAlignment="0" applyProtection="0"/>
  </cellStyleXfs>
  <cellXfs count="177">
    <xf numFmtId="0" fontId="0" fillId="0" borderId="0" xfId="0"/>
    <xf numFmtId="0" fontId="21" fillId="0" borderId="0" xfId="0" applyFont="1"/>
    <xf numFmtId="0" fontId="21" fillId="0" borderId="11" xfId="0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4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4" fontId="21" fillId="0" borderId="0" xfId="0" applyNumberFormat="1" applyFont="1"/>
    <xf numFmtId="0" fontId="23" fillId="0" borderId="0" xfId="0" applyFont="1"/>
    <xf numFmtId="4" fontId="22" fillId="24" borderId="13" xfId="0" applyNumberFormat="1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4" fontId="21" fillId="0" borderId="15" xfId="0" applyNumberFormat="1" applyFont="1" applyFill="1" applyBorder="1" applyAlignment="1">
      <alignment horizontal="right"/>
    </xf>
    <xf numFmtId="2" fontId="21" fillId="0" borderId="16" xfId="0" applyNumberFormat="1" applyFont="1" applyFill="1" applyBorder="1" applyAlignment="1">
      <alignment horizontal="right"/>
    </xf>
    <xf numFmtId="0" fontId="23" fillId="0" borderId="0" xfId="0" applyFont="1" applyFill="1"/>
    <xf numFmtId="4" fontId="21" fillId="0" borderId="17" xfId="0" applyNumberFormat="1" applyFont="1" applyFill="1" applyBorder="1" applyAlignment="1">
      <alignment horizontal="right"/>
    </xf>
    <xf numFmtId="2" fontId="21" fillId="0" borderId="18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2" fontId="21" fillId="0" borderId="12" xfId="0" quotePrefix="1" applyNumberFormat="1" applyFont="1" applyFill="1" applyBorder="1" applyAlignment="1">
      <alignment horizontal="right"/>
    </xf>
    <xf numFmtId="4" fontId="21" fillId="0" borderId="19" xfId="0" applyNumberFormat="1" applyFont="1" applyFill="1" applyBorder="1" applyAlignment="1">
      <alignment horizontal="right"/>
    </xf>
    <xf numFmtId="2" fontId="21" fillId="0" borderId="20" xfId="0" applyNumberFormat="1" applyFont="1" applyFill="1" applyBorder="1" applyAlignment="1">
      <alignment horizontal="right"/>
    </xf>
    <xf numFmtId="4" fontId="22" fillId="24" borderId="15" xfId="0" applyNumberFormat="1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4" fontId="22" fillId="25" borderId="15" xfId="0" applyNumberFormat="1" applyFont="1" applyFill="1" applyBorder="1" applyAlignment="1">
      <alignment horizontal="right"/>
    </xf>
    <xf numFmtId="2" fontId="22" fillId="25" borderId="16" xfId="0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" fontId="23" fillId="0" borderId="0" xfId="0" applyNumberFormat="1" applyFont="1"/>
    <xf numFmtId="4" fontId="27" fillId="0" borderId="0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21" xfId="0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1" fillId="0" borderId="10" xfId="0" applyFont="1" applyBorder="1"/>
    <xf numFmtId="4" fontId="21" fillId="0" borderId="11" xfId="0" applyNumberFormat="1" applyFont="1" applyBorder="1"/>
    <xf numFmtId="2" fontId="21" fillId="25" borderId="12" xfId="0" applyNumberFormat="1" applyFont="1" applyFill="1" applyBorder="1"/>
    <xf numFmtId="0" fontId="21" fillId="0" borderId="22" xfId="0" applyFont="1" applyBorder="1"/>
    <xf numFmtId="4" fontId="21" fillId="0" borderId="19" xfId="0" applyNumberFormat="1" applyFont="1" applyBorder="1"/>
    <xf numFmtId="2" fontId="21" fillId="25" borderId="20" xfId="0" applyNumberFormat="1" applyFont="1" applyFill="1" applyBorder="1"/>
    <xf numFmtId="0" fontId="21" fillId="0" borderId="23" xfId="0" applyFont="1" applyBorder="1"/>
    <xf numFmtId="4" fontId="21" fillId="0" borderId="13" xfId="0" applyNumberFormat="1" applyFont="1" applyBorder="1"/>
    <xf numFmtId="2" fontId="21" fillId="25" borderId="14" xfId="0" applyNumberFormat="1" applyFont="1" applyFill="1" applyBorder="1"/>
    <xf numFmtId="0" fontId="21" fillId="0" borderId="24" xfId="0" applyFont="1" applyBorder="1"/>
    <xf numFmtId="4" fontId="21" fillId="0" borderId="15" xfId="0" applyNumberFormat="1" applyFont="1" applyBorder="1"/>
    <xf numFmtId="2" fontId="21" fillId="25" borderId="16" xfId="0" applyNumberFormat="1" applyFont="1" applyFill="1" applyBorder="1"/>
    <xf numFmtId="4" fontId="21" fillId="0" borderId="11" xfId="0" applyNumberFormat="1" applyFont="1" applyFill="1" applyBorder="1"/>
    <xf numFmtId="2" fontId="21" fillId="25" borderId="25" xfId="0" applyNumberFormat="1" applyFont="1" applyFill="1" applyBorder="1"/>
    <xf numFmtId="0" fontId="21" fillId="0" borderId="26" xfId="0" applyFont="1" applyBorder="1"/>
    <xf numFmtId="4" fontId="21" fillId="0" borderId="27" xfId="0" applyNumberFormat="1" applyFont="1" applyBorder="1"/>
    <xf numFmtId="2" fontId="21" fillId="25" borderId="28" xfId="0" applyNumberFormat="1" applyFont="1" applyFill="1" applyBorder="1"/>
    <xf numFmtId="0" fontId="25" fillId="0" borderId="18" xfId="0" applyFont="1" applyBorder="1"/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Fill="1" applyBorder="1"/>
    <xf numFmtId="0" fontId="25" fillId="0" borderId="29" xfId="0" applyFont="1" applyBorder="1" applyAlignment="1">
      <alignment horizontal="center"/>
    </xf>
    <xf numFmtId="0" fontId="21" fillId="0" borderId="21" xfId="0" applyFont="1" applyBorder="1"/>
    <xf numFmtId="2" fontId="21" fillId="25" borderId="12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1" fillId="0" borderId="30" xfId="0" applyFont="1" applyBorder="1"/>
    <xf numFmtId="0" fontId="21" fillId="0" borderId="31" xfId="0" applyFont="1" applyBorder="1"/>
    <xf numFmtId="0" fontId="23" fillId="0" borderId="0" xfId="0" applyFont="1" applyFill="1" applyBorder="1"/>
    <xf numFmtId="0" fontId="21" fillId="0" borderId="0" xfId="0" applyFont="1" applyFill="1" applyBorder="1"/>
    <xf numFmtId="4" fontId="21" fillId="0" borderId="0" xfId="0" applyNumberFormat="1" applyFont="1" applyFill="1" applyBorder="1"/>
    <xf numFmtId="2" fontId="21" fillId="0" borderId="0" xfId="0" applyNumberFormat="1" applyFont="1" applyFill="1" applyBorder="1"/>
    <xf numFmtId="0" fontId="25" fillId="0" borderId="2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 textRotation="90"/>
    </xf>
    <xf numFmtId="0" fontId="21" fillId="0" borderId="21" xfId="0" applyFont="1" applyBorder="1" applyAlignment="1"/>
    <xf numFmtId="0" fontId="21" fillId="0" borderId="10" xfId="0" applyFont="1" applyBorder="1" applyAlignment="1"/>
    <xf numFmtId="4" fontId="21" fillId="0" borderId="27" xfId="0" applyNumberFormat="1" applyFont="1" applyFill="1" applyBorder="1"/>
    <xf numFmtId="0" fontId="21" fillId="0" borderId="0" xfId="0" applyFont="1" applyBorder="1"/>
    <xf numFmtId="4" fontId="21" fillId="0" borderId="0" xfId="0" applyNumberFormat="1" applyFont="1" applyBorder="1"/>
    <xf numFmtId="0" fontId="21" fillId="57" borderId="11" xfId="0" applyFont="1" applyFill="1" applyBorder="1" applyAlignment="1">
      <alignment vertical="center"/>
    </xf>
    <xf numFmtId="14" fontId="21" fillId="57" borderId="11" xfId="0" applyNumberFormat="1" applyFont="1" applyFill="1" applyBorder="1" applyAlignment="1">
      <alignment horizontal="right" vertical="center" wrapText="1"/>
    </xf>
    <xf numFmtId="0" fontId="21" fillId="57" borderId="11" xfId="0" applyFont="1" applyFill="1" applyBorder="1" applyAlignment="1">
      <alignment horizontal="right" vertical="center"/>
    </xf>
    <xf numFmtId="4" fontId="21" fillId="57" borderId="11" xfId="0" applyNumberFormat="1" applyFont="1" applyFill="1" applyBorder="1" applyAlignment="1">
      <alignment horizontal="right" vertical="center"/>
    </xf>
    <xf numFmtId="0" fontId="21" fillId="57" borderId="12" xfId="0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49" fontId="21" fillId="0" borderId="34" xfId="0" applyNumberFormat="1" applyFont="1" applyFill="1" applyBorder="1" applyAlignment="1">
      <alignment horizontal="center" vertical="center" wrapText="1"/>
    </xf>
    <xf numFmtId="49" fontId="21" fillId="0" borderId="35" xfId="0" applyNumberFormat="1" applyFont="1" applyFill="1" applyBorder="1" applyAlignment="1">
      <alignment vertical="center"/>
    </xf>
    <xf numFmtId="49" fontId="21" fillId="0" borderId="36" xfId="0" applyNumberFormat="1" applyFont="1" applyFill="1" applyBorder="1" applyAlignment="1">
      <alignment vertical="center"/>
    </xf>
    <xf numFmtId="49" fontId="21" fillId="0" borderId="37" xfId="0" applyNumberFormat="1" applyFont="1" applyFill="1" applyBorder="1" applyAlignment="1">
      <alignment vertical="center"/>
    </xf>
    <xf numFmtId="49" fontId="21" fillId="0" borderId="33" xfId="0" applyNumberFormat="1" applyFont="1" applyFill="1" applyBorder="1" applyAlignment="1">
      <alignment horizontal="center" vertical="center" wrapText="1"/>
    </xf>
    <xf numFmtId="49" fontId="21" fillId="0" borderId="38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0" fontId="21" fillId="57" borderId="40" xfId="0" applyFont="1" applyFill="1" applyBorder="1" applyAlignment="1">
      <alignment vertical="center"/>
    </xf>
    <xf numFmtId="49" fontId="21" fillId="57" borderId="36" xfId="0" applyNumberFormat="1" applyFont="1" applyFill="1" applyBorder="1" applyAlignment="1">
      <alignment vertical="center"/>
    </xf>
    <xf numFmtId="49" fontId="21" fillId="57" borderId="34" xfId="0" applyNumberFormat="1" applyFont="1" applyFill="1" applyBorder="1" applyAlignment="1">
      <alignment horizontal="center" vertical="center" wrapText="1"/>
    </xf>
    <xf numFmtId="0" fontId="21" fillId="0" borderId="42" xfId="0" applyFont="1" applyBorder="1"/>
    <xf numFmtId="4" fontId="21" fillId="0" borderId="43" xfId="0" applyNumberFormat="1" applyFont="1" applyBorder="1"/>
    <xf numFmtId="4" fontId="21" fillId="0" borderId="43" xfId="0" applyNumberFormat="1" applyFont="1" applyFill="1" applyBorder="1"/>
    <xf numFmtId="2" fontId="21" fillId="25" borderId="44" xfId="0" applyNumberFormat="1" applyFont="1" applyFill="1" applyBorder="1"/>
    <xf numFmtId="0" fontId="25" fillId="0" borderId="45" xfId="0" applyFont="1" applyBorder="1"/>
    <xf numFmtId="0" fontId="25" fillId="0" borderId="46" xfId="0" applyFont="1" applyBorder="1" applyAlignment="1">
      <alignment horizontal="center"/>
    </xf>
    <xf numFmtId="0" fontId="21" fillId="0" borderId="17" xfId="0" applyFont="1" applyFill="1" applyBorder="1" applyAlignment="1">
      <alignment horizontal="right" vertical="center"/>
    </xf>
    <xf numFmtId="4" fontId="21" fillId="0" borderId="17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21" fillId="57" borderId="41" xfId="0" applyFont="1" applyFill="1" applyBorder="1" applyAlignment="1">
      <alignment vertical="center"/>
    </xf>
    <xf numFmtId="49" fontId="21" fillId="57" borderId="37" xfId="0" applyNumberFormat="1" applyFont="1" applyFill="1" applyBorder="1" applyAlignment="1">
      <alignment vertical="center"/>
    </xf>
    <xf numFmtId="49" fontId="21" fillId="57" borderId="33" xfId="0" applyNumberFormat="1" applyFont="1" applyFill="1" applyBorder="1" applyAlignment="1">
      <alignment horizontal="center" vertical="center" wrapText="1"/>
    </xf>
    <xf numFmtId="4" fontId="46" fillId="0" borderId="0" xfId="59" applyNumberFormat="1" applyFont="1" applyFill="1"/>
    <xf numFmtId="4" fontId="29" fillId="0" borderId="0" xfId="57" applyNumberFormat="1" applyFill="1"/>
    <xf numFmtId="0" fontId="21" fillId="0" borderId="11" xfId="0" applyFont="1" applyFill="1" applyBorder="1" applyAlignment="1">
      <alignment horizontal="left"/>
    </xf>
    <xf numFmtId="0" fontId="21" fillId="0" borderId="19" xfId="0" applyFont="1" applyFill="1" applyBorder="1" applyAlignment="1">
      <alignment horizontal="left"/>
    </xf>
    <xf numFmtId="0" fontId="21" fillId="0" borderId="47" xfId="0" applyFont="1" applyFill="1" applyBorder="1" applyAlignment="1">
      <alignment horizontal="left"/>
    </xf>
    <xf numFmtId="0" fontId="21" fillId="0" borderId="34" xfId="0" applyFont="1" applyFill="1" applyBorder="1" applyAlignment="1">
      <alignment horizontal="left"/>
    </xf>
    <xf numFmtId="0" fontId="22" fillId="24" borderId="24" xfId="0" applyFont="1" applyFill="1" applyBorder="1"/>
    <xf numFmtId="0" fontId="22" fillId="24" borderId="15" xfId="0" applyFont="1" applyFill="1" applyBorder="1"/>
    <xf numFmtId="0" fontId="21" fillId="0" borderId="17" xfId="0" applyFont="1" applyFill="1" applyBorder="1" applyAlignment="1">
      <alignment horizontal="left"/>
    </xf>
    <xf numFmtId="0" fontId="22" fillId="0" borderId="48" xfId="0" applyFont="1" applyFill="1" applyBorder="1" applyAlignment="1">
      <alignment horizontal="left"/>
    </xf>
    <xf numFmtId="0" fontId="22" fillId="0" borderId="49" xfId="0" applyFont="1" applyFill="1" applyBorder="1" applyAlignment="1">
      <alignment horizontal="left"/>
    </xf>
    <xf numFmtId="0" fontId="22" fillId="0" borderId="50" xfId="0" applyFont="1" applyFill="1" applyBorder="1" applyAlignment="1">
      <alignment horizontal="left"/>
    </xf>
    <xf numFmtId="0" fontId="22" fillId="25" borderId="24" xfId="0" applyFont="1" applyFill="1" applyBorder="1"/>
    <xf numFmtId="0" fontId="22" fillId="25" borderId="15" xfId="0" applyFont="1" applyFill="1" applyBorder="1"/>
    <xf numFmtId="0" fontId="21" fillId="0" borderId="17" xfId="0" applyFont="1" applyBorder="1"/>
    <xf numFmtId="0" fontId="21" fillId="0" borderId="11" xfId="0" applyFont="1" applyBorder="1"/>
    <xf numFmtId="0" fontId="21" fillId="0" borderId="53" xfId="0" applyFont="1" applyFill="1" applyBorder="1" applyAlignment="1">
      <alignment horizontal="left"/>
    </xf>
    <xf numFmtId="0" fontId="21" fillId="0" borderId="38" xfId="0" applyFont="1" applyFill="1" applyBorder="1" applyAlignment="1">
      <alignment horizontal="left"/>
    </xf>
    <xf numFmtId="0" fontId="21" fillId="0" borderId="54" xfId="0" applyFont="1" applyFill="1" applyBorder="1" applyAlignment="1">
      <alignment horizontal="left"/>
    </xf>
    <xf numFmtId="0" fontId="21" fillId="0" borderId="55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1" fillId="0" borderId="50" xfId="0" applyFont="1" applyFill="1" applyBorder="1" applyAlignment="1">
      <alignment horizontal="left"/>
    </xf>
    <xf numFmtId="0" fontId="21" fillId="0" borderId="51" xfId="0" applyFont="1" applyFill="1" applyBorder="1" applyAlignment="1">
      <alignment horizontal="left"/>
    </xf>
    <xf numFmtId="0" fontId="21" fillId="0" borderId="52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2" fillId="24" borderId="23" xfId="0" applyFont="1" applyFill="1" applyBorder="1"/>
    <xf numFmtId="0" fontId="22" fillId="24" borderId="13" xfId="0" applyFont="1" applyFill="1" applyBorder="1"/>
    <xf numFmtId="0" fontId="22" fillId="24" borderId="48" xfId="0" applyFont="1" applyFill="1" applyBorder="1" applyAlignment="1">
      <alignment horizontal="center"/>
    </xf>
    <xf numFmtId="0" fontId="22" fillId="24" borderId="49" xfId="0" applyFont="1" applyFill="1" applyBorder="1" applyAlignment="1">
      <alignment horizontal="center"/>
    </xf>
    <xf numFmtId="0" fontId="22" fillId="24" borderId="32" xfId="0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4" fontId="22" fillId="0" borderId="49" xfId="0" applyNumberFormat="1" applyFont="1" applyBorder="1" applyAlignment="1">
      <alignment horizontal="right" vertical="center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49" fontId="22" fillId="0" borderId="48" xfId="0" applyNumberFormat="1" applyFont="1" applyBorder="1" applyAlignment="1">
      <alignment horizontal="left" vertical="center"/>
    </xf>
    <xf numFmtId="49" fontId="22" fillId="0" borderId="49" xfId="0" applyNumberFormat="1" applyFont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22" fillId="0" borderId="4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</cellXfs>
  <cellStyles count="94">
    <cellStyle name="20 % – Zvýraznění1" xfId="1" builtinId="30" customBuiltin="1"/>
    <cellStyle name="20 % – Zvýraznění1 2" xfId="2"/>
    <cellStyle name="20 % – Zvýraznění2" xfId="3" builtinId="34" customBuiltin="1"/>
    <cellStyle name="20 % – Zvýraznění2 2" xfId="4"/>
    <cellStyle name="20 % – Zvýraznění3" xfId="5" builtinId="38" customBuiltin="1"/>
    <cellStyle name="20 % – Zvýraznění3 2" xfId="6"/>
    <cellStyle name="20 % – Zvýraznění4" xfId="7" builtinId="42" customBuiltin="1"/>
    <cellStyle name="20 % – Zvýraznění4 2" xfId="8"/>
    <cellStyle name="20 % – Zvýraznění5" xfId="9" builtinId="46" customBuiltin="1"/>
    <cellStyle name="20 % – Zvýraznění5 2" xfId="10"/>
    <cellStyle name="20 % – Zvýraznění6" xfId="11" builtinId="50" customBuiltin="1"/>
    <cellStyle name="20 % – Zvýraznění6 2" xfId="12"/>
    <cellStyle name="40 % – Zvýraznění1" xfId="13" builtinId="31" customBuiltin="1"/>
    <cellStyle name="40 % – Zvýraznění1 2" xfId="14"/>
    <cellStyle name="40 % – Zvýraznění2" xfId="15" builtinId="35" customBuiltin="1"/>
    <cellStyle name="40 % – Zvýraznění2 2" xfId="16"/>
    <cellStyle name="40 % – Zvýraznění3" xfId="17" builtinId="39" customBuiltin="1"/>
    <cellStyle name="40 % – Zvýraznění3 2" xfId="18"/>
    <cellStyle name="40 % – Zvýraznění4" xfId="19" builtinId="43" customBuiltin="1"/>
    <cellStyle name="40 % – Zvýraznění4 2" xfId="20"/>
    <cellStyle name="40 % – Zvýraznění5" xfId="21" builtinId="47" customBuiltin="1"/>
    <cellStyle name="40 % – Zvýraznění5 2" xfId="22"/>
    <cellStyle name="40 % – Zvýraznění6" xfId="23" builtinId="51" customBuiltin="1"/>
    <cellStyle name="40 % – Zvýraznění6 2" xfId="24"/>
    <cellStyle name="60 % – Zvýraznění1" xfId="25" builtinId="32" customBuiltin="1"/>
    <cellStyle name="60 % – Zvýraznění1 2" xfId="26"/>
    <cellStyle name="60 % – Zvýraznění2" xfId="27" builtinId="36" customBuiltin="1"/>
    <cellStyle name="60 % – Zvýraznění2 2" xfId="28"/>
    <cellStyle name="60 % – Zvýraznění3" xfId="29" builtinId="40" customBuiltin="1"/>
    <cellStyle name="60 % – Zvýraznění3 2" xfId="30"/>
    <cellStyle name="60 % – Zvýraznění4" xfId="31" builtinId="44" customBuiltin="1"/>
    <cellStyle name="60 % – Zvýraznění4 2" xfId="32"/>
    <cellStyle name="60 % – Zvýraznění5" xfId="33" builtinId="48" customBuiltin="1"/>
    <cellStyle name="60 % – Zvýraznění5 2" xfId="34"/>
    <cellStyle name="60 % – Zvýraznění6" xfId="35" builtinId="52" customBuiltin="1"/>
    <cellStyle name="60 % – Zvýraznění6 2" xfId="36"/>
    <cellStyle name="Celkem" xfId="37" builtinId="25" customBuiltin="1"/>
    <cellStyle name="Celkem 2" xfId="38"/>
    <cellStyle name="čárky 2" xfId="39"/>
    <cellStyle name="čárky 3" xfId="40"/>
    <cellStyle name="Chybně" xfId="41" builtinId="27" customBuiltin="1"/>
    <cellStyle name="Chybně 2" xfId="42"/>
    <cellStyle name="Kontrolní buňka" xfId="43" builtinId="23" customBuiltin="1"/>
    <cellStyle name="Kontrolní buňka 2" xfId="44"/>
    <cellStyle name="Nadpis 1" xfId="45" builtinId="16" customBuiltin="1"/>
    <cellStyle name="Nadpis 1 2" xfId="46"/>
    <cellStyle name="Nadpis 2" xfId="47" builtinId="17" customBuiltin="1"/>
    <cellStyle name="Nadpis 2 2" xfId="48"/>
    <cellStyle name="Nadpis 3" xfId="49" builtinId="18" customBuiltin="1"/>
    <cellStyle name="Nadpis 3 2" xfId="50"/>
    <cellStyle name="Nadpis 4" xfId="51" builtinId="19" customBuiltin="1"/>
    <cellStyle name="Nadpis 4 2" xfId="52"/>
    <cellStyle name="Název" xfId="53" builtinId="15" customBuiltin="1"/>
    <cellStyle name="Název 2" xfId="54"/>
    <cellStyle name="Neutrální" xfId="55" builtinId="28" customBuiltin="1"/>
    <cellStyle name="Neutrální 2" xfId="56"/>
    <cellStyle name="Normální" xfId="0" builtinId="0"/>
    <cellStyle name="Normální 10" xfId="57"/>
    <cellStyle name="normální 2" xfId="58"/>
    <cellStyle name="Normální 3" xfId="59"/>
    <cellStyle name="Normální 4" xfId="60"/>
    <cellStyle name="Normální 5" xfId="61"/>
    <cellStyle name="Normální 6" xfId="62"/>
    <cellStyle name="Normální 7" xfId="63"/>
    <cellStyle name="Normální 8" xfId="64"/>
    <cellStyle name="Normální 9" xfId="65"/>
    <cellStyle name="Poznámka" xfId="66" builtinId="10" customBuiltin="1"/>
    <cellStyle name="Poznámka 2" xfId="67"/>
    <cellStyle name="Propojená buňka" xfId="68" builtinId="24" customBuiltin="1"/>
    <cellStyle name="Propojená buňka 2" xfId="69"/>
    <cellStyle name="Správně" xfId="70" builtinId="26" customBuiltin="1"/>
    <cellStyle name="Správně 2" xfId="71"/>
    <cellStyle name="Text upozornění" xfId="72" builtinId="11" customBuiltin="1"/>
    <cellStyle name="Text upozornění 2" xfId="73"/>
    <cellStyle name="Vstup" xfId="74" builtinId="20" customBuiltin="1"/>
    <cellStyle name="Vstup 2" xfId="75"/>
    <cellStyle name="Výpočet" xfId="76" builtinId="22" customBuiltin="1"/>
    <cellStyle name="Výpočet 2" xfId="77"/>
    <cellStyle name="Výstup" xfId="78" builtinId="21" customBuiltin="1"/>
    <cellStyle name="Výstup 2" xfId="79"/>
    <cellStyle name="Vysvětlující text" xfId="80" builtinId="53" customBuiltin="1"/>
    <cellStyle name="Vysvětlující text 2" xfId="81"/>
    <cellStyle name="Zvýraznění 1" xfId="82" builtinId="29" customBuiltin="1"/>
    <cellStyle name="Zvýraznění 1 2" xfId="83"/>
    <cellStyle name="Zvýraznění 2" xfId="84" builtinId="33" customBuiltin="1"/>
    <cellStyle name="Zvýraznění 2 2" xfId="85"/>
    <cellStyle name="Zvýraznění 3" xfId="86" builtinId="37" customBuiltin="1"/>
    <cellStyle name="Zvýraznění 3 2" xfId="87"/>
    <cellStyle name="Zvýraznění 4" xfId="88" builtinId="41" customBuiltin="1"/>
    <cellStyle name="Zvýraznění 4 2" xfId="89"/>
    <cellStyle name="Zvýraznění 5" xfId="90" builtinId="45" customBuiltin="1"/>
    <cellStyle name="Zvýraznění 5 2" xfId="91"/>
    <cellStyle name="Zvýraznění 6" xfId="92" builtinId="49" customBuiltin="1"/>
    <cellStyle name="Zvýraznění 6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46"/>
  <sheetViews>
    <sheetView workbookViewId="0"/>
  </sheetViews>
  <sheetFormatPr defaultRowHeight="12.75" x14ac:dyDescent="0.2"/>
  <cols>
    <col min="1" max="1" width="3.7109375" style="13" customWidth="1"/>
    <col min="2" max="2" width="3.140625" style="13" customWidth="1"/>
    <col min="3" max="3" width="36.42578125" style="13" customWidth="1"/>
    <col min="4" max="5" width="13.140625" style="13" bestFit="1" customWidth="1"/>
    <col min="6" max="6" width="13.140625" style="13" customWidth="1"/>
    <col min="7" max="7" width="8.140625" style="13" customWidth="1"/>
    <col min="8" max="16384" width="9.140625" style="13"/>
  </cols>
  <sheetData>
    <row r="1" spans="1:7" ht="15" x14ac:dyDescent="0.25">
      <c r="F1" s="140" t="s">
        <v>87</v>
      </c>
      <c r="G1" s="140"/>
    </row>
    <row r="2" spans="1:7" ht="15" customHeight="1" x14ac:dyDescent="0.2">
      <c r="A2" s="143" t="s">
        <v>511</v>
      </c>
      <c r="B2" s="143"/>
      <c r="C2" s="143"/>
      <c r="D2" s="143"/>
      <c r="E2" s="143"/>
      <c r="F2" s="143"/>
      <c r="G2" s="143"/>
    </row>
    <row r="3" spans="1:7" ht="15.75" customHeight="1" x14ac:dyDescent="0.2">
      <c r="A3" s="143"/>
      <c r="B3" s="143"/>
      <c r="C3" s="143"/>
      <c r="D3" s="143"/>
      <c r="E3" s="143"/>
      <c r="F3" s="143"/>
      <c r="G3" s="143"/>
    </row>
    <row r="4" spans="1:7" ht="16.5" thickBot="1" x14ac:dyDescent="0.25">
      <c r="A4" s="36"/>
      <c r="B4" s="36"/>
      <c r="C4" s="36"/>
      <c r="D4" s="36"/>
      <c r="E4" s="36"/>
      <c r="F4" s="36"/>
      <c r="G4" s="37" t="s">
        <v>25</v>
      </c>
    </row>
    <row r="5" spans="1:7" ht="13.5" customHeight="1" x14ac:dyDescent="0.2">
      <c r="A5" s="144" t="s">
        <v>26</v>
      </c>
      <c r="B5" s="145"/>
      <c r="C5" s="145"/>
      <c r="D5" s="145" t="s">
        <v>194</v>
      </c>
      <c r="E5" s="145" t="s">
        <v>195</v>
      </c>
      <c r="F5" s="141" t="s">
        <v>512</v>
      </c>
      <c r="G5" s="148" t="s">
        <v>27</v>
      </c>
    </row>
    <row r="6" spans="1:7" ht="13.5" customHeight="1" thickBot="1" x14ac:dyDescent="0.25">
      <c r="A6" s="146"/>
      <c r="B6" s="147"/>
      <c r="C6" s="147"/>
      <c r="D6" s="147"/>
      <c r="E6" s="147"/>
      <c r="F6" s="142"/>
      <c r="G6" s="149"/>
    </row>
    <row r="7" spans="1:7" ht="15" customHeight="1" thickBot="1" x14ac:dyDescent="0.25">
      <c r="A7" s="150" t="s">
        <v>28</v>
      </c>
      <c r="B7" s="151"/>
      <c r="C7" s="151"/>
      <c r="D7" s="14">
        <f>D8+D25</f>
        <v>2280088</v>
      </c>
      <c r="E7" s="14">
        <f>E8+E25</f>
        <v>2381020.87</v>
      </c>
      <c r="F7" s="14">
        <f>F8+F25</f>
        <v>2116671.92</v>
      </c>
      <c r="G7" s="15">
        <f t="shared" ref="G7:G14" si="0">F7/E7*100</f>
        <v>88.897663463151417</v>
      </c>
    </row>
    <row r="8" spans="1:7" s="18" customFormat="1" ht="15" customHeight="1" thickBot="1" x14ac:dyDescent="0.3">
      <c r="A8" s="124" t="s">
        <v>29</v>
      </c>
      <c r="B8" s="125"/>
      <c r="C8" s="126"/>
      <c r="D8" s="16">
        <f>SUM(D9:D24)</f>
        <v>2280088</v>
      </c>
      <c r="E8" s="16">
        <f>SUM(E9:E24)</f>
        <v>2379495.31</v>
      </c>
      <c r="F8" s="16">
        <f>SUM(F9:F24)</f>
        <v>2115082.56</v>
      </c>
      <c r="G8" s="17">
        <f t="shared" si="0"/>
        <v>88.887864208482085</v>
      </c>
    </row>
    <row r="9" spans="1:7" s="18" customFormat="1" ht="15" customHeight="1" x14ac:dyDescent="0.25">
      <c r="A9" s="72" t="s">
        <v>30</v>
      </c>
      <c r="B9" s="123" t="s">
        <v>31</v>
      </c>
      <c r="C9" s="123"/>
      <c r="D9" s="19">
        <v>2210000</v>
      </c>
      <c r="E9" s="19">
        <v>2210000</v>
      </c>
      <c r="F9" s="19">
        <f>1920454.35+43686.43</f>
        <v>1964140.78</v>
      </c>
      <c r="G9" s="20">
        <f t="shared" si="0"/>
        <v>88.875148416289591</v>
      </c>
    </row>
    <row r="10" spans="1:7" s="18" customFormat="1" ht="15" customHeight="1" x14ac:dyDescent="0.25">
      <c r="A10" s="72"/>
      <c r="B10" s="119" t="s">
        <v>91</v>
      </c>
      <c r="C10" s="120"/>
      <c r="D10" s="19">
        <v>0</v>
      </c>
      <c r="E10" s="19">
        <v>9134.6299999999992</v>
      </c>
      <c r="F10" s="19">
        <v>9134.6299999999992</v>
      </c>
      <c r="G10" s="22">
        <f t="shared" si="0"/>
        <v>100</v>
      </c>
    </row>
    <row r="11" spans="1:7" s="18" customFormat="1" ht="15" customHeight="1" x14ac:dyDescent="0.25">
      <c r="A11" s="73" t="s">
        <v>30</v>
      </c>
      <c r="B11" s="117" t="s">
        <v>32</v>
      </c>
      <c r="C11" s="117"/>
      <c r="D11" s="21">
        <v>1000</v>
      </c>
      <c r="E11" s="21">
        <v>1000</v>
      </c>
      <c r="F11" s="21">
        <v>669.07</v>
      </c>
      <c r="G11" s="22">
        <f t="shared" si="0"/>
        <v>66.907000000000011</v>
      </c>
    </row>
    <row r="12" spans="1:7" s="18" customFormat="1" ht="15" customHeight="1" x14ac:dyDescent="0.25">
      <c r="A12" s="74"/>
      <c r="B12" s="131" t="s">
        <v>33</v>
      </c>
      <c r="C12" s="132"/>
      <c r="D12" s="21">
        <v>0</v>
      </c>
      <c r="E12" s="21">
        <f>5.79+139.68</f>
        <v>145.47</v>
      </c>
      <c r="F12" s="21">
        <v>192</v>
      </c>
      <c r="G12" s="22">
        <f t="shared" si="0"/>
        <v>131.98597648999794</v>
      </c>
    </row>
    <row r="13" spans="1:7" s="18" customFormat="1" ht="15" x14ac:dyDescent="0.25">
      <c r="A13" s="73" t="s">
        <v>30</v>
      </c>
      <c r="B13" s="117" t="s">
        <v>35</v>
      </c>
      <c r="C13" s="117"/>
      <c r="D13" s="21">
        <v>18368</v>
      </c>
      <c r="E13" s="21">
        <f>19138-989.04</f>
        <v>18148.96</v>
      </c>
      <c r="F13" s="21">
        <v>14950.36</v>
      </c>
      <c r="G13" s="22">
        <f t="shared" si="0"/>
        <v>82.375849635461222</v>
      </c>
    </row>
    <row r="14" spans="1:7" s="18" customFormat="1" ht="15" x14ac:dyDescent="0.25">
      <c r="A14" s="73" t="s">
        <v>30</v>
      </c>
      <c r="B14" s="117" t="s">
        <v>36</v>
      </c>
      <c r="C14" s="117"/>
      <c r="D14" s="21">
        <v>7500</v>
      </c>
      <c r="E14" s="21">
        <v>7543.86</v>
      </c>
      <c r="F14" s="21">
        <v>6108.88</v>
      </c>
      <c r="G14" s="22">
        <f t="shared" si="0"/>
        <v>80.978172977759399</v>
      </c>
    </row>
    <row r="15" spans="1:7" s="18" customFormat="1" ht="15" x14ac:dyDescent="0.25">
      <c r="A15" s="73" t="s">
        <v>30</v>
      </c>
      <c r="B15" s="117" t="s">
        <v>37</v>
      </c>
      <c r="C15" s="117"/>
      <c r="D15" s="21">
        <v>0</v>
      </c>
      <c r="E15" s="21">
        <v>0</v>
      </c>
      <c r="F15" s="21">
        <v>0</v>
      </c>
      <c r="G15" s="23" t="s">
        <v>34</v>
      </c>
    </row>
    <row r="16" spans="1:7" s="18" customFormat="1" ht="15" x14ac:dyDescent="0.25">
      <c r="A16" s="73" t="s">
        <v>30</v>
      </c>
      <c r="B16" s="117" t="s">
        <v>38</v>
      </c>
      <c r="C16" s="117"/>
      <c r="D16" s="21">
        <v>3700</v>
      </c>
      <c r="E16" s="21">
        <v>4875</v>
      </c>
      <c r="F16" s="21">
        <v>1235</v>
      </c>
      <c r="G16" s="22">
        <f>F16/E16*100</f>
        <v>25.333333333333336</v>
      </c>
    </row>
    <row r="17" spans="1:7" s="18" customFormat="1" ht="15" x14ac:dyDescent="0.25">
      <c r="A17" s="73" t="s">
        <v>30</v>
      </c>
      <c r="B17" s="117" t="s">
        <v>39</v>
      </c>
      <c r="C17" s="117"/>
      <c r="D17" s="21">
        <v>120</v>
      </c>
      <c r="E17" s="21">
        <v>120</v>
      </c>
      <c r="F17" s="21">
        <v>90</v>
      </c>
      <c r="G17" s="22">
        <f>F17/E17*100</f>
        <v>75</v>
      </c>
    </row>
    <row r="18" spans="1:7" s="18" customFormat="1" ht="15" x14ac:dyDescent="0.25">
      <c r="A18" s="73" t="s">
        <v>30</v>
      </c>
      <c r="B18" s="117" t="s">
        <v>40</v>
      </c>
      <c r="C18" s="117"/>
      <c r="D18" s="21">
        <v>0</v>
      </c>
      <c r="E18" s="21">
        <v>0</v>
      </c>
      <c r="F18" s="21">
        <v>0</v>
      </c>
      <c r="G18" s="23" t="s">
        <v>34</v>
      </c>
    </row>
    <row r="19" spans="1:7" s="18" customFormat="1" ht="15" x14ac:dyDescent="0.25">
      <c r="A19" s="73" t="s">
        <v>30</v>
      </c>
      <c r="B19" s="117" t="s">
        <v>41</v>
      </c>
      <c r="C19" s="117"/>
      <c r="D19" s="21">
        <v>0</v>
      </c>
      <c r="E19" s="21">
        <f>7149.23+11998.5</f>
        <v>19147.73</v>
      </c>
      <c r="F19" s="21">
        <v>7845.54</v>
      </c>
      <c r="G19" s="22">
        <f>F19/E19*100</f>
        <v>40.973734223325692</v>
      </c>
    </row>
    <row r="20" spans="1:7" s="18" customFormat="1" ht="15" x14ac:dyDescent="0.25">
      <c r="A20" s="73" t="s">
        <v>30</v>
      </c>
      <c r="B20" s="117" t="s">
        <v>42</v>
      </c>
      <c r="C20" s="117"/>
      <c r="D20" s="21">
        <v>3300</v>
      </c>
      <c r="E20" s="21">
        <v>3300</v>
      </c>
      <c r="F20" s="21">
        <v>1441.58</v>
      </c>
      <c r="G20" s="22">
        <f>F20/E20*100</f>
        <v>43.68424242424242</v>
      </c>
    </row>
    <row r="21" spans="1:7" s="18" customFormat="1" ht="15" x14ac:dyDescent="0.25">
      <c r="A21" s="73" t="s">
        <v>30</v>
      </c>
      <c r="B21" s="117" t="s">
        <v>43</v>
      </c>
      <c r="C21" s="117"/>
      <c r="D21" s="21">
        <v>18000</v>
      </c>
      <c r="E21" s="21">
        <v>18000</v>
      </c>
      <c r="F21" s="21">
        <v>15093.32</v>
      </c>
      <c r="G21" s="22">
        <f>F21/E21*100</f>
        <v>83.851777777777784</v>
      </c>
    </row>
    <row r="22" spans="1:7" s="18" customFormat="1" ht="15.75" customHeight="1" x14ac:dyDescent="0.25">
      <c r="A22" s="73" t="s">
        <v>30</v>
      </c>
      <c r="B22" s="117" t="s">
        <v>44</v>
      </c>
      <c r="C22" s="117"/>
      <c r="D22" s="21">
        <v>1800</v>
      </c>
      <c r="E22" s="21">
        <v>17882.099999999999</v>
      </c>
      <c r="F22" s="21">
        <v>2882.1</v>
      </c>
      <c r="G22" s="22">
        <f>F22/E22*100</f>
        <v>16.117234552988744</v>
      </c>
    </row>
    <row r="23" spans="1:7" s="18" customFormat="1" ht="15" x14ac:dyDescent="0.25">
      <c r="A23" s="73" t="s">
        <v>30</v>
      </c>
      <c r="B23" s="117" t="s">
        <v>45</v>
      </c>
      <c r="C23" s="117"/>
      <c r="D23" s="21">
        <v>16300</v>
      </c>
      <c r="E23" s="24">
        <f>23851.85+1193.96</f>
        <v>25045.809999999998</v>
      </c>
      <c r="F23" s="21">
        <v>41194.480000000003</v>
      </c>
      <c r="G23" s="22">
        <f t="shared" ref="G23:G36" si="1">F23/E23*100</f>
        <v>164.47653320056332</v>
      </c>
    </row>
    <row r="24" spans="1:7" s="18" customFormat="1" ht="15.75" thickBot="1" x14ac:dyDescent="0.3">
      <c r="A24" s="75"/>
      <c r="B24" s="118" t="s">
        <v>459</v>
      </c>
      <c r="C24" s="118"/>
      <c r="D24" s="24">
        <v>0</v>
      </c>
      <c r="E24" s="24">
        <f>43168.25+1983.5</f>
        <v>45151.75</v>
      </c>
      <c r="F24" s="24">
        <v>50104.82</v>
      </c>
      <c r="G24" s="25">
        <f t="shared" si="1"/>
        <v>110.96982951934311</v>
      </c>
    </row>
    <row r="25" spans="1:7" s="18" customFormat="1" ht="15" customHeight="1" thickBot="1" x14ac:dyDescent="0.3">
      <c r="A25" s="124" t="s">
        <v>46</v>
      </c>
      <c r="B25" s="125"/>
      <c r="C25" s="126"/>
      <c r="D25" s="16">
        <f>D26</f>
        <v>0</v>
      </c>
      <c r="E25" s="16">
        <f>E26</f>
        <v>1525.56</v>
      </c>
      <c r="F25" s="16">
        <f>F26</f>
        <v>1589.36</v>
      </c>
      <c r="G25" s="17">
        <f t="shared" si="1"/>
        <v>104.18207084611552</v>
      </c>
    </row>
    <row r="26" spans="1:7" s="18" customFormat="1" ht="15" customHeight="1" thickBot="1" x14ac:dyDescent="0.3">
      <c r="A26" s="72" t="s">
        <v>30</v>
      </c>
      <c r="B26" s="123" t="s">
        <v>47</v>
      </c>
      <c r="C26" s="123"/>
      <c r="D26" s="19">
        <v>0</v>
      </c>
      <c r="E26" s="19">
        <v>1525.56</v>
      </c>
      <c r="F26" s="19">
        <v>1589.36</v>
      </c>
      <c r="G26" s="20">
        <f t="shared" si="1"/>
        <v>104.18207084611552</v>
      </c>
    </row>
    <row r="27" spans="1:7" ht="15" customHeight="1" thickBot="1" x14ac:dyDescent="0.25">
      <c r="A27" s="121" t="s">
        <v>48</v>
      </c>
      <c r="B27" s="122"/>
      <c r="C27" s="122"/>
      <c r="D27" s="26">
        <f>D28+D33</f>
        <v>85842</v>
      </c>
      <c r="E27" s="26">
        <f>E28+E33</f>
        <v>5001140.03</v>
      </c>
      <c r="F27" s="26">
        <f>F28+F33</f>
        <v>4617255.93</v>
      </c>
      <c r="G27" s="27">
        <f t="shared" si="1"/>
        <v>92.324068158515445</v>
      </c>
    </row>
    <row r="28" spans="1:7" ht="15" customHeight="1" thickBot="1" x14ac:dyDescent="0.3">
      <c r="A28" s="135" t="s">
        <v>49</v>
      </c>
      <c r="B28" s="136"/>
      <c r="C28" s="137"/>
      <c r="D28" s="16">
        <f>SUM(D29:D32)</f>
        <v>85842</v>
      </c>
      <c r="E28" s="16">
        <f>SUM(E29:E32)</f>
        <v>4212707.38</v>
      </c>
      <c r="F28" s="16">
        <f>SUM(F29:F32)</f>
        <v>4224531.17</v>
      </c>
      <c r="G28" s="17">
        <f t="shared" si="1"/>
        <v>100.28066962486248</v>
      </c>
    </row>
    <row r="29" spans="1:7" ht="15" customHeight="1" x14ac:dyDescent="0.25">
      <c r="A29" s="73" t="s">
        <v>30</v>
      </c>
      <c r="B29" s="138" t="s">
        <v>50</v>
      </c>
      <c r="C29" s="139"/>
      <c r="D29" s="19">
        <v>61072</v>
      </c>
      <c r="E29" s="19">
        <v>61072</v>
      </c>
      <c r="F29" s="19">
        <v>78465.100000000006</v>
      </c>
      <c r="G29" s="20">
        <f t="shared" si="1"/>
        <v>128.47966334817923</v>
      </c>
    </row>
    <row r="30" spans="1:7" ht="15" customHeight="1" x14ac:dyDescent="0.25">
      <c r="A30" s="73" t="s">
        <v>30</v>
      </c>
      <c r="B30" s="117" t="s">
        <v>51</v>
      </c>
      <c r="C30" s="117"/>
      <c r="D30" s="21">
        <v>0</v>
      </c>
      <c r="E30" s="21">
        <f>4124563.11+1652.45</f>
        <v>4126215.56</v>
      </c>
      <c r="F30" s="21">
        <v>4124718.56</v>
      </c>
      <c r="G30" s="22">
        <f t="shared" si="1"/>
        <v>99.963719782007715</v>
      </c>
    </row>
    <row r="31" spans="1:7" ht="15" customHeight="1" x14ac:dyDescent="0.25">
      <c r="A31" s="73" t="s">
        <v>30</v>
      </c>
      <c r="B31" s="119" t="s">
        <v>460</v>
      </c>
      <c r="C31" s="120"/>
      <c r="D31" s="21">
        <v>24770</v>
      </c>
      <c r="E31" s="21">
        <v>25221.82</v>
      </c>
      <c r="F31" s="21">
        <v>21149.51</v>
      </c>
      <c r="G31" s="22">
        <f t="shared" si="1"/>
        <v>83.854020050892444</v>
      </c>
    </row>
    <row r="32" spans="1:7" ht="15" customHeight="1" thickBot="1" x14ac:dyDescent="0.3">
      <c r="A32" s="73" t="s">
        <v>30</v>
      </c>
      <c r="B32" s="119" t="s">
        <v>310</v>
      </c>
      <c r="C32" s="120"/>
      <c r="D32" s="21">
        <v>0</v>
      </c>
      <c r="E32" s="21">
        <v>198</v>
      </c>
      <c r="F32" s="21">
        <v>198</v>
      </c>
      <c r="G32" s="22">
        <f>F32/E32*100</f>
        <v>100</v>
      </c>
    </row>
    <row r="33" spans="1:7" ht="15" customHeight="1" thickBot="1" x14ac:dyDescent="0.3">
      <c r="A33" s="135" t="s">
        <v>52</v>
      </c>
      <c r="B33" s="136"/>
      <c r="C33" s="137"/>
      <c r="D33" s="16">
        <f>SUM(D34:D34)</f>
        <v>0</v>
      </c>
      <c r="E33" s="16">
        <f>SUM(E34:E34)</f>
        <v>788432.65</v>
      </c>
      <c r="F33" s="16">
        <f>SUM(F34:F34)</f>
        <v>392724.76</v>
      </c>
      <c r="G33" s="17">
        <f t="shared" si="1"/>
        <v>49.810818971030692</v>
      </c>
    </row>
    <row r="34" spans="1:7" ht="15" customHeight="1" thickBot="1" x14ac:dyDescent="0.3">
      <c r="A34" s="72" t="s">
        <v>30</v>
      </c>
      <c r="B34" s="133" t="s">
        <v>53</v>
      </c>
      <c r="C34" s="134"/>
      <c r="D34" s="19">
        <v>0</v>
      </c>
      <c r="E34" s="19">
        <v>788432.65</v>
      </c>
      <c r="F34" s="19">
        <v>392724.76</v>
      </c>
      <c r="G34" s="20">
        <f t="shared" si="1"/>
        <v>49.810818971030692</v>
      </c>
    </row>
    <row r="35" spans="1:7" ht="15" customHeight="1" thickBot="1" x14ac:dyDescent="0.25">
      <c r="A35" s="127" t="s">
        <v>54</v>
      </c>
      <c r="B35" s="128"/>
      <c r="C35" s="128"/>
      <c r="D35" s="28">
        <f>D7+D27</f>
        <v>2365930</v>
      </c>
      <c r="E35" s="28">
        <f>E7+E27</f>
        <v>7382160.9000000004</v>
      </c>
      <c r="F35" s="28">
        <f>F7+F27</f>
        <v>6733927.8499999996</v>
      </c>
      <c r="G35" s="29">
        <f t="shared" si="1"/>
        <v>91.218925477498047</v>
      </c>
    </row>
    <row r="36" spans="1:7" ht="14.25" customHeight="1" thickBot="1" x14ac:dyDescent="0.3">
      <c r="A36" s="121" t="s">
        <v>55</v>
      </c>
      <c r="B36" s="122"/>
      <c r="C36" s="122"/>
      <c r="D36" s="26">
        <f>SUM(D37:D38)</f>
        <v>0</v>
      </c>
      <c r="E36" s="26">
        <f>SUM(E37:E38)</f>
        <v>1096599.51</v>
      </c>
      <c r="F36" s="26">
        <f>SUM(F37:F38)</f>
        <v>0</v>
      </c>
      <c r="G36" s="27">
        <f t="shared" si="1"/>
        <v>0</v>
      </c>
    </row>
    <row r="37" spans="1:7" ht="15" x14ac:dyDescent="0.25">
      <c r="A37" s="76" t="s">
        <v>56</v>
      </c>
      <c r="B37" s="129" t="s">
        <v>196</v>
      </c>
      <c r="C37" s="129"/>
      <c r="D37" s="30">
        <v>0</v>
      </c>
      <c r="E37" s="19">
        <f>5645.22+79230.29</f>
        <v>84875.51</v>
      </c>
      <c r="F37" s="30">
        <v>0</v>
      </c>
      <c r="G37" s="31">
        <v>0</v>
      </c>
    </row>
    <row r="38" spans="1:7" ht="15.75" thickBot="1" x14ac:dyDescent="0.3">
      <c r="A38" s="77"/>
      <c r="B38" s="130" t="s">
        <v>197</v>
      </c>
      <c r="C38" s="130"/>
      <c r="D38" s="32">
        <v>0</v>
      </c>
      <c r="E38" s="32">
        <v>1011724</v>
      </c>
      <c r="F38" s="32">
        <v>0</v>
      </c>
      <c r="G38" s="33">
        <v>0</v>
      </c>
    </row>
    <row r="39" spans="1:7" ht="14.25" customHeight="1" thickBot="1" x14ac:dyDescent="0.25">
      <c r="A39" s="127" t="s">
        <v>57</v>
      </c>
      <c r="B39" s="128"/>
      <c r="C39" s="128"/>
      <c r="D39" s="28">
        <f>D7+D27+D36</f>
        <v>2365930</v>
      </c>
      <c r="E39" s="28">
        <f>E7+E27+E36</f>
        <v>8478760.4100000001</v>
      </c>
      <c r="F39" s="28">
        <f>F7+F27+F36</f>
        <v>6733927.8499999996</v>
      </c>
      <c r="G39" s="29">
        <f>F39/E39*100</f>
        <v>79.421136161105409</v>
      </c>
    </row>
    <row r="41" spans="1:7" x14ac:dyDescent="0.2">
      <c r="E41" s="34"/>
    </row>
    <row r="42" spans="1:7" x14ac:dyDescent="0.2">
      <c r="E42" s="34"/>
    </row>
    <row r="43" spans="1:7" x14ac:dyDescent="0.2">
      <c r="E43" s="35"/>
    </row>
    <row r="44" spans="1:7" x14ac:dyDescent="0.2">
      <c r="D44"/>
      <c r="E44"/>
    </row>
    <row r="46" spans="1:7" x14ac:dyDescent="0.2">
      <c r="F46" s="34"/>
    </row>
  </sheetData>
  <mergeCells count="40">
    <mergeCell ref="F1:G1"/>
    <mergeCell ref="F5:F6"/>
    <mergeCell ref="B18:C18"/>
    <mergeCell ref="B20:C20"/>
    <mergeCell ref="B21:C21"/>
    <mergeCell ref="A2:G3"/>
    <mergeCell ref="A5:C6"/>
    <mergeCell ref="D5:D6"/>
    <mergeCell ref="E5:E6"/>
    <mergeCell ref="G5:G6"/>
    <mergeCell ref="A7:C7"/>
    <mergeCell ref="A8:C8"/>
    <mergeCell ref="B14:C14"/>
    <mergeCell ref="B15:C15"/>
    <mergeCell ref="B16:C16"/>
    <mergeCell ref="B17:C17"/>
    <mergeCell ref="A39:C39"/>
    <mergeCell ref="B37:C37"/>
    <mergeCell ref="B38:C38"/>
    <mergeCell ref="B9:C9"/>
    <mergeCell ref="B11:C11"/>
    <mergeCell ref="A36:C36"/>
    <mergeCell ref="A35:C35"/>
    <mergeCell ref="B12:C12"/>
    <mergeCell ref="B13:C13"/>
    <mergeCell ref="B34:C34"/>
    <mergeCell ref="A33:C33"/>
    <mergeCell ref="B10:C10"/>
    <mergeCell ref="B30:C30"/>
    <mergeCell ref="B31:C31"/>
    <mergeCell ref="B29:C29"/>
    <mergeCell ref="A28:C28"/>
    <mergeCell ref="B19:C19"/>
    <mergeCell ref="B23:C23"/>
    <mergeCell ref="B24:C24"/>
    <mergeCell ref="B32:C32"/>
    <mergeCell ref="A27:C27"/>
    <mergeCell ref="B22:C22"/>
    <mergeCell ref="B26:C26"/>
    <mergeCell ref="A25:C25"/>
  </mergeCells>
  <phoneticPr fontId="2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139"/>
  <sheetViews>
    <sheetView topLeftCell="A31" zoomScaleNormal="100" workbookViewId="0">
      <selection activeCell="H132" sqref="A132:H135"/>
    </sheetView>
  </sheetViews>
  <sheetFormatPr defaultRowHeight="12.75" x14ac:dyDescent="0.2"/>
  <cols>
    <col min="1" max="1" width="5.140625" style="13" customWidth="1"/>
    <col min="2" max="2" width="18.28515625" style="13" customWidth="1"/>
    <col min="3" max="4" width="12.7109375" style="13" customWidth="1"/>
    <col min="5" max="5" width="17.85546875" style="13" customWidth="1"/>
    <col min="6" max="7" width="9.140625" style="13"/>
    <col min="8" max="8" width="14" style="18" customWidth="1"/>
    <col min="9" max="9" width="20" style="18" customWidth="1"/>
    <col min="10" max="10" width="16.5703125" style="18" customWidth="1"/>
    <col min="11" max="16384" width="9.140625" style="13"/>
  </cols>
  <sheetData>
    <row r="1" spans="1:10" ht="15" x14ac:dyDescent="0.25">
      <c r="F1" s="140" t="s">
        <v>88</v>
      </c>
      <c r="G1" s="140"/>
    </row>
    <row r="2" spans="1:10" ht="15.75" customHeight="1" x14ac:dyDescent="0.2">
      <c r="A2" s="143" t="s">
        <v>513</v>
      </c>
      <c r="B2" s="143"/>
      <c r="C2" s="143"/>
      <c r="D2" s="143"/>
      <c r="E2" s="143"/>
      <c r="F2" s="143"/>
      <c r="G2" s="143"/>
    </row>
    <row r="3" spans="1:10" ht="15.75" customHeight="1" x14ac:dyDescent="0.2">
      <c r="A3" s="143"/>
      <c r="B3" s="143"/>
      <c r="C3" s="143"/>
      <c r="D3" s="143"/>
      <c r="E3" s="143"/>
      <c r="F3" s="143"/>
      <c r="G3" s="143"/>
    </row>
    <row r="4" spans="1:10" ht="13.5" thickBot="1" x14ac:dyDescent="0.25">
      <c r="F4" s="37" t="s">
        <v>25</v>
      </c>
    </row>
    <row r="5" spans="1:10" ht="15" thickBot="1" x14ac:dyDescent="0.25">
      <c r="B5" s="155" t="s">
        <v>58</v>
      </c>
      <c r="C5" s="156"/>
      <c r="D5" s="156"/>
      <c r="E5" s="156"/>
      <c r="F5" s="157"/>
    </row>
    <row r="6" spans="1:10" ht="15" x14ac:dyDescent="0.25">
      <c r="B6" s="38" t="s">
        <v>59</v>
      </c>
      <c r="C6" s="39" t="s">
        <v>194</v>
      </c>
      <c r="D6" s="39" t="s">
        <v>195</v>
      </c>
      <c r="E6" s="39" t="s">
        <v>512</v>
      </c>
      <c r="F6" s="40" t="s">
        <v>60</v>
      </c>
    </row>
    <row r="7" spans="1:10" ht="15" x14ac:dyDescent="0.25">
      <c r="B7" s="41" t="s">
        <v>23</v>
      </c>
      <c r="C7" s="42">
        <v>5444</v>
      </c>
      <c r="D7" s="42">
        <v>5444</v>
      </c>
      <c r="E7" s="42">
        <v>2588.77</v>
      </c>
      <c r="F7" s="43">
        <f>E7/D7*100</f>
        <v>47.552718589272594</v>
      </c>
      <c r="H7" s="115"/>
      <c r="I7" s="116"/>
    </row>
    <row r="8" spans="1:10" ht="15.75" thickBot="1" x14ac:dyDescent="0.3">
      <c r="B8" s="44" t="s">
        <v>10</v>
      </c>
      <c r="C8" s="45">
        <v>20748.5</v>
      </c>
      <c r="D8" s="45">
        <v>20748.5</v>
      </c>
      <c r="E8" s="45">
        <v>12823.34</v>
      </c>
      <c r="F8" s="46">
        <f>E8/D8*100</f>
        <v>61.803696652770078</v>
      </c>
      <c r="H8" s="115"/>
      <c r="I8" s="116"/>
    </row>
    <row r="9" spans="1:10" ht="15.75" thickBot="1" x14ac:dyDescent="0.3">
      <c r="B9" s="47" t="s">
        <v>61</v>
      </c>
      <c r="C9" s="48">
        <f>SUM(C7:C8)</f>
        <v>26192.5</v>
      </c>
      <c r="D9" s="48">
        <f>SUM(D7:D8)</f>
        <v>26192.5</v>
      </c>
      <c r="E9" s="48">
        <f>SUM(E7:E8)</f>
        <v>15412.11</v>
      </c>
      <c r="F9" s="49">
        <f>E9/D9*100</f>
        <v>58.841691323852253</v>
      </c>
      <c r="H9" s="115"/>
      <c r="I9" s="116"/>
    </row>
    <row r="10" spans="1:10" ht="15.75" thickBot="1" x14ac:dyDescent="0.3">
      <c r="B10" s="155" t="s">
        <v>62</v>
      </c>
      <c r="C10" s="156"/>
      <c r="D10" s="156"/>
      <c r="E10" s="156"/>
      <c r="F10" s="157"/>
      <c r="I10" s="116"/>
    </row>
    <row r="11" spans="1:10" ht="15" x14ac:dyDescent="0.25">
      <c r="B11" s="107" t="s">
        <v>59</v>
      </c>
      <c r="C11" s="108" t="s">
        <v>194</v>
      </c>
      <c r="D11" s="108" t="s">
        <v>195</v>
      </c>
      <c r="E11" s="39" t="s">
        <v>512</v>
      </c>
      <c r="F11" s="62" t="s">
        <v>60</v>
      </c>
      <c r="I11" s="116"/>
    </row>
    <row r="12" spans="1:10" ht="15.75" thickBot="1" x14ac:dyDescent="0.3">
      <c r="B12" s="103" t="s">
        <v>10</v>
      </c>
      <c r="C12" s="104">
        <v>238156.72</v>
      </c>
      <c r="D12" s="105">
        <v>242789.93</v>
      </c>
      <c r="E12" s="105">
        <v>162868.14000000001</v>
      </c>
      <c r="F12" s="106">
        <f>E12/D12*100</f>
        <v>67.08191727721163</v>
      </c>
      <c r="H12" s="115"/>
      <c r="I12" s="116"/>
      <c r="J12" s="116"/>
    </row>
    <row r="13" spans="1:10" ht="15.75" thickBot="1" x14ac:dyDescent="0.3">
      <c r="B13" s="152" t="s">
        <v>63</v>
      </c>
      <c r="C13" s="153"/>
      <c r="D13" s="153"/>
      <c r="E13" s="153"/>
      <c r="F13" s="154"/>
      <c r="I13" s="116"/>
    </row>
    <row r="14" spans="1:10" ht="15" x14ac:dyDescent="0.25">
      <c r="B14" s="38" t="s">
        <v>59</v>
      </c>
      <c r="C14" s="39" t="s">
        <v>194</v>
      </c>
      <c r="D14" s="39" t="s">
        <v>195</v>
      </c>
      <c r="E14" s="39" t="s">
        <v>512</v>
      </c>
      <c r="F14" s="40" t="s">
        <v>60</v>
      </c>
      <c r="I14" s="116"/>
    </row>
    <row r="15" spans="1:10" ht="15" x14ac:dyDescent="0.25">
      <c r="B15" s="41" t="s">
        <v>64</v>
      </c>
      <c r="C15" s="42">
        <v>261313</v>
      </c>
      <c r="D15" s="42">
        <f>261976.91+15-989.04</f>
        <v>261002.87</v>
      </c>
      <c r="E15" s="42">
        <v>218423.91</v>
      </c>
      <c r="F15" s="43">
        <f t="shared" ref="F15:F21" si="0">E15/D15*100</f>
        <v>83.686401609300304</v>
      </c>
      <c r="H15" s="115"/>
      <c r="I15" s="116"/>
    </row>
    <row r="16" spans="1:10" ht="15" x14ac:dyDescent="0.25">
      <c r="B16" s="41" t="s">
        <v>65</v>
      </c>
      <c r="C16" s="42">
        <v>95015</v>
      </c>
      <c r="D16" s="42">
        <v>95058.86</v>
      </c>
      <c r="E16" s="42">
        <v>72315.19</v>
      </c>
      <c r="F16" s="43">
        <f t="shared" si="0"/>
        <v>76.074118709187132</v>
      </c>
      <c r="H16" s="115"/>
      <c r="I16" s="116"/>
    </row>
    <row r="17" spans="2:9" ht="15" x14ac:dyDescent="0.25">
      <c r="B17" s="41" t="s">
        <v>66</v>
      </c>
      <c r="C17" s="42">
        <v>255830</v>
      </c>
      <c r="D17" s="42">
        <v>273438.95</v>
      </c>
      <c r="E17" s="42">
        <v>213744.45</v>
      </c>
      <c r="F17" s="43">
        <f t="shared" si="0"/>
        <v>78.168984338185908</v>
      </c>
      <c r="H17" s="115"/>
      <c r="I17" s="116"/>
    </row>
    <row r="18" spans="2:9" ht="15" x14ac:dyDescent="0.25">
      <c r="B18" s="41" t="s">
        <v>67</v>
      </c>
      <c r="C18" s="42">
        <v>90678</v>
      </c>
      <c r="D18" s="42">
        <v>98671</v>
      </c>
      <c r="E18" s="42">
        <v>79006</v>
      </c>
      <c r="F18" s="43">
        <f t="shared" si="0"/>
        <v>80.070132055011101</v>
      </c>
      <c r="H18" s="115"/>
      <c r="I18" s="116"/>
    </row>
    <row r="19" spans="2:9" ht="15" x14ac:dyDescent="0.25">
      <c r="B19" s="41" t="s">
        <v>68</v>
      </c>
      <c r="C19" s="42">
        <v>5924</v>
      </c>
      <c r="D19" s="42">
        <v>5924</v>
      </c>
      <c r="E19" s="42">
        <v>5800</v>
      </c>
      <c r="F19" s="43">
        <f t="shared" si="0"/>
        <v>97.906819716407838</v>
      </c>
      <c r="H19" s="115"/>
      <c r="I19" s="116"/>
    </row>
    <row r="20" spans="2:9" ht="15.75" thickBot="1" x14ac:dyDescent="0.3">
      <c r="B20" s="44" t="s">
        <v>69</v>
      </c>
      <c r="C20" s="45">
        <v>149140</v>
      </c>
      <c r="D20" s="45">
        <v>149140</v>
      </c>
      <c r="E20" s="45">
        <v>124283.37</v>
      </c>
      <c r="F20" s="46">
        <f t="shared" si="0"/>
        <v>83.33335791873408</v>
      </c>
      <c r="H20" s="115"/>
      <c r="I20" s="116"/>
    </row>
    <row r="21" spans="2:9" ht="15.75" thickBot="1" x14ac:dyDescent="0.3">
      <c r="B21" s="50" t="s">
        <v>61</v>
      </c>
      <c r="C21" s="51">
        <f>SUM(C15:C20)</f>
        <v>857900</v>
      </c>
      <c r="D21" s="51">
        <f>SUM(D15:D20)</f>
        <v>883235.67999999993</v>
      </c>
      <c r="E21" s="51">
        <f>SUM(E15:E20)</f>
        <v>713572.92</v>
      </c>
      <c r="F21" s="52">
        <f t="shared" si="0"/>
        <v>80.790771496006613</v>
      </c>
      <c r="H21" s="115"/>
      <c r="I21" s="116"/>
    </row>
    <row r="22" spans="2:9" ht="15.75" thickBot="1" x14ac:dyDescent="0.3">
      <c r="B22" s="152" t="s">
        <v>70</v>
      </c>
      <c r="C22" s="153"/>
      <c r="D22" s="153"/>
      <c r="E22" s="153"/>
      <c r="F22" s="154"/>
      <c r="I22" s="116"/>
    </row>
    <row r="23" spans="2:9" ht="15" x14ac:dyDescent="0.25">
      <c r="B23" s="38" t="s">
        <v>59</v>
      </c>
      <c r="C23" s="39" t="s">
        <v>194</v>
      </c>
      <c r="D23" s="39" t="s">
        <v>195</v>
      </c>
      <c r="E23" s="39" t="s">
        <v>512</v>
      </c>
      <c r="F23" s="40" t="s">
        <v>60</v>
      </c>
      <c r="I23" s="116"/>
    </row>
    <row r="24" spans="2:9" ht="15" x14ac:dyDescent="0.25">
      <c r="B24" s="41" t="s">
        <v>23</v>
      </c>
      <c r="C24" s="42">
        <v>11897</v>
      </c>
      <c r="D24" s="42">
        <v>12585.84</v>
      </c>
      <c r="E24" s="42">
        <v>6986.88</v>
      </c>
      <c r="F24" s="43">
        <f t="shared" ref="F24:F38" si="1">E24/D24*100</f>
        <v>55.513815526019719</v>
      </c>
      <c r="H24" s="115"/>
      <c r="I24" s="116"/>
    </row>
    <row r="25" spans="2:9" ht="15" x14ac:dyDescent="0.25">
      <c r="B25" s="41" t="s">
        <v>71</v>
      </c>
      <c r="C25" s="42">
        <v>3825</v>
      </c>
      <c r="D25" s="42">
        <f>4828.22+1567.38</f>
        <v>6395.6</v>
      </c>
      <c r="E25" s="42">
        <v>3078.88</v>
      </c>
      <c r="F25" s="43">
        <f t="shared" si="1"/>
        <v>48.14059666020389</v>
      </c>
      <c r="H25" s="115"/>
      <c r="I25" s="116"/>
    </row>
    <row r="26" spans="2:9" ht="15" x14ac:dyDescent="0.25">
      <c r="B26" s="41" t="s">
        <v>72</v>
      </c>
      <c r="C26" s="42">
        <v>11350</v>
      </c>
      <c r="D26" s="42">
        <f>27930.5+44.34+162.93</f>
        <v>28137.77</v>
      </c>
      <c r="E26" s="42">
        <v>19004.53</v>
      </c>
      <c r="F26" s="43">
        <f t="shared" si="1"/>
        <v>67.540995608393985</v>
      </c>
      <c r="H26" s="115"/>
      <c r="I26" s="116"/>
    </row>
    <row r="27" spans="2:9" ht="15" x14ac:dyDescent="0.25">
      <c r="B27" s="41" t="s">
        <v>64</v>
      </c>
      <c r="C27" s="42">
        <v>5930</v>
      </c>
      <c r="D27" s="42">
        <f>5930-79.5</f>
        <v>5850.5</v>
      </c>
      <c r="E27" s="42">
        <v>2211.9699999999998</v>
      </c>
      <c r="F27" s="43">
        <f t="shared" si="1"/>
        <v>37.808221519528239</v>
      </c>
      <c r="H27" s="115"/>
      <c r="I27" s="116"/>
    </row>
    <row r="28" spans="2:9" ht="15" x14ac:dyDescent="0.25">
      <c r="B28" s="41" t="s">
        <v>65</v>
      </c>
      <c r="C28" s="42">
        <v>2427</v>
      </c>
      <c r="D28" s="42">
        <v>31073.56</v>
      </c>
      <c r="E28" s="42">
        <v>27899.58</v>
      </c>
      <c r="F28" s="43">
        <f t="shared" si="1"/>
        <v>89.78559263888657</v>
      </c>
      <c r="H28" s="115"/>
      <c r="I28" s="116"/>
    </row>
    <row r="29" spans="2:9" ht="15" x14ac:dyDescent="0.25">
      <c r="B29" s="41" t="s">
        <v>66</v>
      </c>
      <c r="C29" s="42">
        <v>532446.59</v>
      </c>
      <c r="D29" s="53">
        <f>542013.16+211.06</f>
        <v>542224.22000000009</v>
      </c>
      <c r="E29" s="42">
        <v>434329.43</v>
      </c>
      <c r="F29" s="43">
        <f t="shared" si="1"/>
        <v>80.101444011482911</v>
      </c>
      <c r="H29" s="115"/>
      <c r="I29" s="116"/>
    </row>
    <row r="30" spans="2:9" ht="15" x14ac:dyDescent="0.25">
      <c r="B30" s="41" t="s">
        <v>67</v>
      </c>
      <c r="C30" s="42">
        <v>2663.5</v>
      </c>
      <c r="D30" s="53">
        <v>2894.5</v>
      </c>
      <c r="E30" s="42">
        <v>2159.35</v>
      </c>
      <c r="F30" s="43">
        <f t="shared" si="1"/>
        <v>74.601831058904821</v>
      </c>
      <c r="H30" s="115"/>
      <c r="I30" s="116"/>
    </row>
    <row r="31" spans="2:9" ht="15" x14ac:dyDescent="0.25">
      <c r="B31" s="41" t="s">
        <v>68</v>
      </c>
      <c r="C31" s="42">
        <v>5765</v>
      </c>
      <c r="D31" s="53">
        <v>15947.86</v>
      </c>
      <c r="E31" s="42">
        <v>2623.54</v>
      </c>
      <c r="F31" s="43">
        <f t="shared" si="1"/>
        <v>16.450733828864813</v>
      </c>
      <c r="H31" s="115"/>
      <c r="I31" s="116"/>
    </row>
    <row r="32" spans="2:9" ht="15" x14ac:dyDescent="0.25">
      <c r="B32" s="41" t="s">
        <v>69</v>
      </c>
      <c r="C32" s="42">
        <v>2489.52</v>
      </c>
      <c r="D32" s="53">
        <f>6157.87+15-300</f>
        <v>5872.87</v>
      </c>
      <c r="E32" s="42">
        <v>1546.26</v>
      </c>
      <c r="F32" s="43">
        <f t="shared" si="1"/>
        <v>26.328864762884248</v>
      </c>
      <c r="H32" s="115"/>
      <c r="I32" s="116"/>
    </row>
    <row r="33" spans="2:9" ht="15" x14ac:dyDescent="0.25">
      <c r="B33" s="41" t="s">
        <v>73</v>
      </c>
      <c r="C33" s="42">
        <v>1500</v>
      </c>
      <c r="D33" s="42">
        <v>3860</v>
      </c>
      <c r="E33" s="42">
        <v>3305.39</v>
      </c>
      <c r="F33" s="43">
        <f t="shared" si="1"/>
        <v>85.631865284974083</v>
      </c>
      <c r="H33" s="115"/>
      <c r="I33" s="116"/>
    </row>
    <row r="34" spans="2:9" ht="15" x14ac:dyDescent="0.25">
      <c r="B34" s="41" t="s">
        <v>74</v>
      </c>
      <c r="C34" s="42">
        <v>595</v>
      </c>
      <c r="D34" s="42">
        <v>595</v>
      </c>
      <c r="E34" s="42">
        <v>5.23</v>
      </c>
      <c r="F34" s="43">
        <f t="shared" si="1"/>
        <v>0.87899159663865545</v>
      </c>
      <c r="H34" s="115"/>
      <c r="I34" s="116"/>
    </row>
    <row r="35" spans="2:9" ht="15" x14ac:dyDescent="0.25">
      <c r="B35" s="41" t="s">
        <v>75</v>
      </c>
      <c r="C35" s="42">
        <v>22369.69</v>
      </c>
      <c r="D35" s="42">
        <f>22569.69+957.44</f>
        <v>23527.129999999997</v>
      </c>
      <c r="E35" s="42">
        <v>14264.05</v>
      </c>
      <c r="F35" s="54">
        <f t="shared" si="1"/>
        <v>60.628091909212898</v>
      </c>
      <c r="H35" s="115"/>
      <c r="I35" s="116"/>
    </row>
    <row r="36" spans="2:9" ht="15" x14ac:dyDescent="0.25">
      <c r="B36" s="44" t="s">
        <v>76</v>
      </c>
      <c r="C36" s="45">
        <v>3700</v>
      </c>
      <c r="D36" s="45">
        <f>3700-650</f>
        <v>3050</v>
      </c>
      <c r="E36" s="45">
        <v>796.28</v>
      </c>
      <c r="F36" s="46">
        <f t="shared" si="1"/>
        <v>26.107540983606558</v>
      </c>
      <c r="H36" s="115"/>
      <c r="I36" s="116"/>
    </row>
    <row r="37" spans="2:9" ht="15.75" thickBot="1" x14ac:dyDescent="0.3">
      <c r="B37" s="44" t="s">
        <v>77</v>
      </c>
      <c r="C37" s="45">
        <v>160</v>
      </c>
      <c r="D37" s="45">
        <v>858</v>
      </c>
      <c r="E37" s="45">
        <v>580.79999999999995</v>
      </c>
      <c r="F37" s="46">
        <f>E37/D37*100</f>
        <v>67.692307692307679</v>
      </c>
      <c r="H37" s="115"/>
      <c r="I37" s="116"/>
    </row>
    <row r="38" spans="2:9" ht="15.75" thickBot="1" x14ac:dyDescent="0.3">
      <c r="B38" s="50" t="s">
        <v>61</v>
      </c>
      <c r="C38" s="51">
        <f>SUM(C24:C37)</f>
        <v>607118.29999999993</v>
      </c>
      <c r="D38" s="51">
        <f>SUM(D24:D37)</f>
        <v>682872.85000000009</v>
      </c>
      <c r="E38" s="51">
        <f>SUM(E24:E37)</f>
        <v>518792.17</v>
      </c>
      <c r="F38" s="52">
        <f t="shared" si="1"/>
        <v>75.972001229804334</v>
      </c>
      <c r="H38" s="115"/>
      <c r="I38" s="116"/>
    </row>
    <row r="39" spans="2:9" ht="15.75" thickBot="1" x14ac:dyDescent="0.3">
      <c r="B39" s="152" t="s">
        <v>78</v>
      </c>
      <c r="C39" s="153"/>
      <c r="D39" s="153"/>
      <c r="E39" s="153"/>
      <c r="F39" s="154"/>
      <c r="I39" s="116"/>
    </row>
    <row r="40" spans="2:9" ht="15" x14ac:dyDescent="0.25">
      <c r="B40" s="38" t="s">
        <v>59</v>
      </c>
      <c r="C40" s="39" t="s">
        <v>194</v>
      </c>
      <c r="D40" s="39" t="s">
        <v>195</v>
      </c>
      <c r="E40" s="39" t="s">
        <v>512</v>
      </c>
      <c r="F40" s="40" t="s">
        <v>60</v>
      </c>
      <c r="I40" s="116"/>
    </row>
    <row r="41" spans="2:9" ht="15.75" thickBot="1" x14ac:dyDescent="0.3">
      <c r="B41" s="55" t="s">
        <v>64</v>
      </c>
      <c r="C41" s="56">
        <v>0</v>
      </c>
      <c r="D41" s="78">
        <v>3652972.62</v>
      </c>
      <c r="E41" s="56">
        <v>3078200.66</v>
      </c>
      <c r="F41" s="57">
        <f>E41/D41*100</f>
        <v>84.265637337298188</v>
      </c>
      <c r="H41" s="115"/>
      <c r="I41" s="116"/>
    </row>
    <row r="42" spans="2:9" ht="15.75" thickBot="1" x14ac:dyDescent="0.3">
      <c r="B42" s="152" t="s">
        <v>105</v>
      </c>
      <c r="C42" s="153"/>
      <c r="D42" s="153"/>
      <c r="E42" s="153"/>
      <c r="F42" s="154"/>
      <c r="H42" s="115"/>
      <c r="I42" s="116"/>
    </row>
    <row r="43" spans="2:9" ht="15" x14ac:dyDescent="0.25">
      <c r="B43" s="38" t="s">
        <v>59</v>
      </c>
      <c r="C43" s="39" t="s">
        <v>194</v>
      </c>
      <c r="D43" s="39" t="s">
        <v>195</v>
      </c>
      <c r="E43" s="39" t="s">
        <v>512</v>
      </c>
      <c r="F43" s="58" t="s">
        <v>60</v>
      </c>
      <c r="H43" s="115"/>
      <c r="I43" s="116"/>
    </row>
    <row r="44" spans="2:9" ht="15.75" thickBot="1" x14ac:dyDescent="0.3">
      <c r="B44" s="55" t="s">
        <v>72</v>
      </c>
      <c r="C44" s="56">
        <v>96358</v>
      </c>
      <c r="D44" s="78">
        <f>56685.75+85.07</f>
        <v>56770.82</v>
      </c>
      <c r="E44" s="56">
        <v>0</v>
      </c>
      <c r="F44" s="57">
        <v>0</v>
      </c>
      <c r="H44" s="115"/>
      <c r="I44" s="116"/>
    </row>
    <row r="45" spans="2:9" ht="15" x14ac:dyDescent="0.25">
      <c r="B45" s="79"/>
      <c r="C45" s="80"/>
      <c r="D45" s="70"/>
      <c r="E45" s="80"/>
      <c r="F45" s="71"/>
      <c r="I45" s="116"/>
    </row>
    <row r="46" spans="2:9" ht="15" x14ac:dyDescent="0.25">
      <c r="B46" s="79"/>
      <c r="C46" s="80"/>
      <c r="D46" s="70"/>
      <c r="E46" s="80"/>
      <c r="F46" s="71"/>
      <c r="I46" s="116"/>
    </row>
    <row r="47" spans="2:9" ht="15" x14ac:dyDescent="0.25">
      <c r="I47" s="116"/>
    </row>
    <row r="48" spans="2:9" ht="15" x14ac:dyDescent="0.25">
      <c r="B48" s="59"/>
      <c r="C48" s="60"/>
      <c r="D48" s="60"/>
      <c r="E48" s="60"/>
      <c r="F48" s="140" t="s">
        <v>89</v>
      </c>
      <c r="G48" s="140"/>
      <c r="I48" s="116"/>
    </row>
    <row r="49" spans="2:9" ht="15" x14ac:dyDescent="0.25">
      <c r="B49" s="59"/>
      <c r="C49" s="60"/>
      <c r="D49" s="60"/>
      <c r="E49" s="60"/>
      <c r="F49" s="61"/>
      <c r="G49" s="18"/>
      <c r="I49" s="116"/>
    </row>
    <row r="50" spans="2:9" ht="15.75" thickBot="1" x14ac:dyDescent="0.3">
      <c r="B50" s="59"/>
      <c r="C50" s="60"/>
      <c r="D50" s="60"/>
      <c r="E50" s="60"/>
      <c r="F50" s="37" t="s">
        <v>25</v>
      </c>
      <c r="G50" s="18"/>
      <c r="I50" s="116"/>
    </row>
    <row r="51" spans="2:9" ht="15.75" thickBot="1" x14ac:dyDescent="0.3">
      <c r="B51" s="152" t="s">
        <v>100</v>
      </c>
      <c r="C51" s="153"/>
      <c r="D51" s="153"/>
      <c r="E51" s="153"/>
      <c r="F51" s="154"/>
      <c r="I51" s="116"/>
    </row>
    <row r="52" spans="2:9" ht="15" x14ac:dyDescent="0.25">
      <c r="B52" s="38" t="s">
        <v>59</v>
      </c>
      <c r="C52" s="39" t="s">
        <v>194</v>
      </c>
      <c r="D52" s="39" t="s">
        <v>195</v>
      </c>
      <c r="E52" s="39" t="s">
        <v>512</v>
      </c>
      <c r="F52" s="62" t="s">
        <v>60</v>
      </c>
      <c r="I52" s="116"/>
    </row>
    <row r="53" spans="2:9" ht="15" x14ac:dyDescent="0.25">
      <c r="B53" s="63" t="s">
        <v>23</v>
      </c>
      <c r="C53" s="42">
        <v>3800</v>
      </c>
      <c r="D53" s="42">
        <v>8816.35</v>
      </c>
      <c r="E53" s="42">
        <v>6895.35</v>
      </c>
      <c r="F53" s="43">
        <f t="shared" ref="F53:F61" si="2">E53/D53*100</f>
        <v>78.210937632920647</v>
      </c>
      <c r="H53" s="115"/>
      <c r="I53" s="116"/>
    </row>
    <row r="54" spans="2:9" ht="15" x14ac:dyDescent="0.25">
      <c r="B54" s="63" t="s">
        <v>71</v>
      </c>
      <c r="C54" s="42">
        <v>1891</v>
      </c>
      <c r="D54" s="42">
        <v>8520.2099999999991</v>
      </c>
      <c r="E54" s="42">
        <v>6580.21</v>
      </c>
      <c r="F54" s="43">
        <f t="shared" si="2"/>
        <v>77.230608165761183</v>
      </c>
      <c r="H54" s="115"/>
      <c r="I54" s="116"/>
    </row>
    <row r="55" spans="2:9" ht="15" x14ac:dyDescent="0.25">
      <c r="B55" s="41" t="s">
        <v>64</v>
      </c>
      <c r="C55" s="42">
        <v>20428.98</v>
      </c>
      <c r="D55" s="42">
        <f>28963.89+79.5</f>
        <v>29043.39</v>
      </c>
      <c r="E55" s="42">
        <v>18532.849999999999</v>
      </c>
      <c r="F55" s="43">
        <f t="shared" si="2"/>
        <v>63.810904994217267</v>
      </c>
      <c r="H55" s="115"/>
      <c r="I55" s="116"/>
    </row>
    <row r="56" spans="2:9" ht="15" x14ac:dyDescent="0.25">
      <c r="B56" s="41" t="s">
        <v>65</v>
      </c>
      <c r="C56" s="42">
        <v>3700</v>
      </c>
      <c r="D56" s="42">
        <v>365710.84</v>
      </c>
      <c r="E56" s="42">
        <v>325869.87</v>
      </c>
      <c r="F56" s="43">
        <f t="shared" si="2"/>
        <v>89.105882122608122</v>
      </c>
      <c r="H56" s="115"/>
      <c r="I56" s="116"/>
    </row>
    <row r="57" spans="2:9" ht="15" x14ac:dyDescent="0.25">
      <c r="B57" s="41" t="s">
        <v>66</v>
      </c>
      <c r="C57" s="42">
        <v>17000</v>
      </c>
      <c r="D57" s="53">
        <v>22283.51</v>
      </c>
      <c r="E57" s="42">
        <v>14607.82</v>
      </c>
      <c r="F57" s="43">
        <f t="shared" si="2"/>
        <v>65.554394258355174</v>
      </c>
      <c r="H57" s="115"/>
      <c r="I57" s="116"/>
    </row>
    <row r="58" spans="2:9" ht="15" x14ac:dyDescent="0.25">
      <c r="B58" s="41" t="s">
        <v>67</v>
      </c>
      <c r="C58" s="42">
        <v>10700</v>
      </c>
      <c r="D58" s="42">
        <v>13867</v>
      </c>
      <c r="E58" s="42">
        <v>11025.5</v>
      </c>
      <c r="F58" s="43">
        <f t="shared" si="2"/>
        <v>79.508906035912602</v>
      </c>
      <c r="H58" s="115"/>
      <c r="I58" s="116"/>
    </row>
    <row r="59" spans="2:9" ht="15" x14ac:dyDescent="0.25">
      <c r="B59" s="41" t="s">
        <v>68</v>
      </c>
      <c r="C59" s="42">
        <v>612</v>
      </c>
      <c r="D59" s="42">
        <v>6308.14</v>
      </c>
      <c r="E59" s="42">
        <v>983.32</v>
      </c>
      <c r="F59" s="43">
        <f t="shared" si="2"/>
        <v>15.58811313636032</v>
      </c>
      <c r="H59" s="115"/>
      <c r="I59" s="116"/>
    </row>
    <row r="60" spans="2:9" ht="15.75" thickBot="1" x14ac:dyDescent="0.3">
      <c r="B60" s="41" t="s">
        <v>69</v>
      </c>
      <c r="C60" s="42">
        <v>19958</v>
      </c>
      <c r="D60" s="42">
        <f>35926.78-30+300</f>
        <v>36196.78</v>
      </c>
      <c r="E60" s="42">
        <v>29352.05</v>
      </c>
      <c r="F60" s="43">
        <f t="shared" si="2"/>
        <v>81.090224047553406</v>
      </c>
      <c r="H60" s="115"/>
      <c r="I60" s="116"/>
    </row>
    <row r="61" spans="2:9" ht="15.75" thickBot="1" x14ac:dyDescent="0.3">
      <c r="B61" s="50" t="s">
        <v>61</v>
      </c>
      <c r="C61" s="51">
        <f>SUM(C53:C60)</f>
        <v>78089.98</v>
      </c>
      <c r="D61" s="51">
        <f>SUM(D53:D60)</f>
        <v>490746.22000000009</v>
      </c>
      <c r="E61" s="51">
        <f>SUM(E53:E60)</f>
        <v>413846.97</v>
      </c>
      <c r="F61" s="52">
        <f t="shared" si="2"/>
        <v>84.330139109375096</v>
      </c>
      <c r="H61" s="115"/>
      <c r="I61" s="116"/>
    </row>
    <row r="62" spans="2:9" ht="15.75" thickBot="1" x14ac:dyDescent="0.3">
      <c r="B62" s="152" t="s">
        <v>79</v>
      </c>
      <c r="C62" s="153"/>
      <c r="D62" s="153"/>
      <c r="E62" s="153"/>
      <c r="F62" s="154"/>
      <c r="I62" s="116"/>
    </row>
    <row r="63" spans="2:9" ht="15" x14ac:dyDescent="0.25">
      <c r="B63" s="38" t="s">
        <v>59</v>
      </c>
      <c r="C63" s="39" t="s">
        <v>194</v>
      </c>
      <c r="D63" s="39" t="s">
        <v>195</v>
      </c>
      <c r="E63" s="39" t="s">
        <v>512</v>
      </c>
      <c r="F63" s="62" t="s">
        <v>60</v>
      </c>
      <c r="I63" s="116"/>
    </row>
    <row r="64" spans="2:9" ht="15" x14ac:dyDescent="0.25">
      <c r="B64" s="63" t="s">
        <v>23</v>
      </c>
      <c r="C64" s="42">
        <v>235</v>
      </c>
      <c r="D64" s="42">
        <v>0</v>
      </c>
      <c r="E64" s="42">
        <v>0</v>
      </c>
      <c r="F64" s="64" t="s">
        <v>34</v>
      </c>
      <c r="H64" s="115"/>
      <c r="I64" s="116"/>
    </row>
    <row r="65" spans="2:13" ht="15" x14ac:dyDescent="0.25">
      <c r="B65" s="63" t="s">
        <v>71</v>
      </c>
      <c r="C65" s="42">
        <v>0</v>
      </c>
      <c r="D65" s="42">
        <v>0</v>
      </c>
      <c r="E65" s="42">
        <v>0</v>
      </c>
      <c r="F65" s="64" t="s">
        <v>34</v>
      </c>
      <c r="H65" s="115"/>
      <c r="I65" s="116"/>
    </row>
    <row r="66" spans="2:13" ht="15" x14ac:dyDescent="0.25">
      <c r="B66" s="41" t="s">
        <v>64</v>
      </c>
      <c r="C66" s="42">
        <v>26900</v>
      </c>
      <c r="D66" s="42">
        <f>47314.12-6883.36</f>
        <v>40430.76</v>
      </c>
      <c r="E66" s="42">
        <v>20130.759999999998</v>
      </c>
      <c r="F66" s="43">
        <f>E66/D66*100</f>
        <v>49.790703909597539</v>
      </c>
      <c r="H66" s="115"/>
      <c r="I66" s="116"/>
    </row>
    <row r="67" spans="2:13" ht="15" x14ac:dyDescent="0.25">
      <c r="B67" s="41" t="s">
        <v>65</v>
      </c>
      <c r="C67" s="42">
        <v>11500</v>
      </c>
      <c r="D67" s="42">
        <v>12508.4</v>
      </c>
      <c r="E67" s="42">
        <v>3802.02</v>
      </c>
      <c r="F67" s="43">
        <f>E67/D67*100</f>
        <v>30.395734066707174</v>
      </c>
      <c r="H67" s="115"/>
      <c r="I67" s="116"/>
    </row>
    <row r="68" spans="2:13" ht="15" x14ac:dyDescent="0.25">
      <c r="B68" s="41" t="s">
        <v>66</v>
      </c>
      <c r="C68" s="42">
        <v>69902</v>
      </c>
      <c r="D68" s="53">
        <f>783215.39+3726.65</f>
        <v>786942.04</v>
      </c>
      <c r="E68" s="42">
        <v>350588.54</v>
      </c>
      <c r="F68" s="43">
        <f>E68/D68*100</f>
        <v>44.550744804534773</v>
      </c>
      <c r="H68" s="115"/>
      <c r="I68" s="116"/>
    </row>
    <row r="69" spans="2:13" ht="15" x14ac:dyDescent="0.25">
      <c r="B69" s="41" t="s">
        <v>67</v>
      </c>
      <c r="C69" s="42">
        <v>0</v>
      </c>
      <c r="D69" s="42">
        <v>0</v>
      </c>
      <c r="E69" s="42">
        <v>0</v>
      </c>
      <c r="F69" s="64" t="s">
        <v>34</v>
      </c>
      <c r="H69" s="115"/>
      <c r="I69" s="116"/>
    </row>
    <row r="70" spans="2:13" ht="15" x14ac:dyDescent="0.25">
      <c r="B70" s="41" t="s">
        <v>68</v>
      </c>
      <c r="C70" s="42">
        <v>1110</v>
      </c>
      <c r="D70" s="42">
        <v>610</v>
      </c>
      <c r="E70" s="42">
        <v>484</v>
      </c>
      <c r="F70" s="43">
        <f t="shared" ref="F70:F77" si="3">E70/D70*100</f>
        <v>79.344262295081975</v>
      </c>
      <c r="H70" s="115"/>
      <c r="I70" s="116"/>
    </row>
    <row r="71" spans="2:13" ht="15" x14ac:dyDescent="0.25">
      <c r="B71" s="41" t="s">
        <v>69</v>
      </c>
      <c r="C71" s="42">
        <v>1500</v>
      </c>
      <c r="D71" s="42">
        <v>4437</v>
      </c>
      <c r="E71" s="42">
        <v>0</v>
      </c>
      <c r="F71" s="43">
        <f t="shared" si="3"/>
        <v>0</v>
      </c>
      <c r="H71" s="115"/>
      <c r="I71" s="116"/>
    </row>
    <row r="72" spans="2:13" ht="15" x14ac:dyDescent="0.25">
      <c r="B72" s="41" t="s">
        <v>74</v>
      </c>
      <c r="C72" s="42">
        <v>1250</v>
      </c>
      <c r="D72" s="42">
        <v>1250</v>
      </c>
      <c r="E72" s="42">
        <v>646.14</v>
      </c>
      <c r="F72" s="43">
        <f t="shared" si="3"/>
        <v>51.691200000000002</v>
      </c>
      <c r="H72" s="115"/>
      <c r="I72" s="116"/>
    </row>
    <row r="73" spans="2:13" ht="15" x14ac:dyDescent="0.25">
      <c r="B73" s="41" t="s">
        <v>75</v>
      </c>
      <c r="C73" s="42">
        <v>3800</v>
      </c>
      <c r="D73" s="42">
        <f>4682.76-307.44</f>
        <v>4375.3200000000006</v>
      </c>
      <c r="E73" s="42">
        <v>3170.34</v>
      </c>
      <c r="F73" s="43">
        <f t="shared" si="3"/>
        <v>72.459614382490884</v>
      </c>
      <c r="H73" s="115"/>
      <c r="I73" s="116"/>
      <c r="M73" s="65"/>
    </row>
    <row r="74" spans="2:13" ht="15" x14ac:dyDescent="0.25">
      <c r="B74" s="41" t="s">
        <v>76</v>
      </c>
      <c r="C74" s="42">
        <v>2000</v>
      </c>
      <c r="D74" s="42">
        <f>74802.63+18881.86</f>
        <v>93684.49</v>
      </c>
      <c r="E74" s="42">
        <v>41522.68</v>
      </c>
      <c r="F74" s="43">
        <f t="shared" si="3"/>
        <v>44.321829579261198</v>
      </c>
      <c r="H74" s="115"/>
      <c r="I74" s="116"/>
    </row>
    <row r="75" spans="2:13" ht="15" x14ac:dyDescent="0.25">
      <c r="B75" s="44" t="s">
        <v>10</v>
      </c>
      <c r="C75" s="45">
        <v>6960</v>
      </c>
      <c r="D75" s="45">
        <v>10249.17</v>
      </c>
      <c r="E75" s="45">
        <v>1750.66</v>
      </c>
      <c r="F75" s="43">
        <f t="shared" si="3"/>
        <v>17.080992899912872</v>
      </c>
      <c r="H75" s="115"/>
      <c r="I75" s="116"/>
    </row>
    <row r="76" spans="2:13" ht="15.75" thickBot="1" x14ac:dyDescent="0.3">
      <c r="B76" s="44" t="s">
        <v>77</v>
      </c>
      <c r="C76" s="45">
        <v>40</v>
      </c>
      <c r="D76" s="45">
        <v>40</v>
      </c>
      <c r="E76" s="45">
        <v>0</v>
      </c>
      <c r="F76" s="46">
        <f t="shared" si="3"/>
        <v>0</v>
      </c>
      <c r="H76" s="115"/>
      <c r="I76" s="116"/>
    </row>
    <row r="77" spans="2:13" ht="15.75" thickBot="1" x14ac:dyDescent="0.3">
      <c r="B77" s="50" t="s">
        <v>61</v>
      </c>
      <c r="C77" s="51">
        <f>SUM(C64:C76)</f>
        <v>125197</v>
      </c>
      <c r="D77" s="51">
        <f>SUM(D64:D76)</f>
        <v>954527.18</v>
      </c>
      <c r="E77" s="51">
        <f>SUM(E64:E76)</f>
        <v>422095.13999999996</v>
      </c>
      <c r="F77" s="52">
        <f t="shared" si="3"/>
        <v>44.220337444974582</v>
      </c>
      <c r="H77" s="115"/>
      <c r="I77" s="116"/>
    </row>
    <row r="78" spans="2:13" ht="15.75" thickBot="1" x14ac:dyDescent="0.3">
      <c r="B78" s="152" t="s">
        <v>80</v>
      </c>
      <c r="C78" s="153"/>
      <c r="D78" s="153"/>
      <c r="E78" s="153"/>
      <c r="F78" s="154"/>
      <c r="H78" s="115"/>
      <c r="I78" s="116"/>
    </row>
    <row r="79" spans="2:13" ht="15" x14ac:dyDescent="0.25">
      <c r="B79" s="38" t="s">
        <v>59</v>
      </c>
      <c r="C79" s="39" t="s">
        <v>194</v>
      </c>
      <c r="D79" s="39" t="s">
        <v>195</v>
      </c>
      <c r="E79" s="39" t="s">
        <v>512</v>
      </c>
      <c r="F79" s="40" t="s">
        <v>60</v>
      </c>
      <c r="H79" s="115"/>
      <c r="I79" s="116"/>
    </row>
    <row r="80" spans="2:13" ht="15" x14ac:dyDescent="0.25">
      <c r="B80" s="63" t="s">
        <v>23</v>
      </c>
      <c r="C80" s="42">
        <v>0</v>
      </c>
      <c r="D80" s="42">
        <v>13484.79</v>
      </c>
      <c r="E80" s="42">
        <v>12899.34</v>
      </c>
      <c r="F80" s="43">
        <f t="shared" ref="F80:F88" si="4">E80/D80*100</f>
        <v>95.658441844478105</v>
      </c>
      <c r="H80" s="115"/>
      <c r="I80" s="116"/>
    </row>
    <row r="81" spans="2:9" ht="15" x14ac:dyDescent="0.25">
      <c r="B81" s="63" t="s">
        <v>71</v>
      </c>
      <c r="C81" s="42">
        <v>5750</v>
      </c>
      <c r="D81" s="42">
        <v>258941.34</v>
      </c>
      <c r="E81" s="42">
        <v>130211.64</v>
      </c>
      <c r="F81" s="43">
        <f t="shared" si="4"/>
        <v>50.286153613015202</v>
      </c>
      <c r="H81" s="115"/>
      <c r="I81" s="116"/>
    </row>
    <row r="82" spans="2:9" ht="15" x14ac:dyDescent="0.25">
      <c r="B82" s="63" t="s">
        <v>72</v>
      </c>
      <c r="C82" s="42">
        <v>0</v>
      </c>
      <c r="D82" s="42">
        <v>9422.82</v>
      </c>
      <c r="E82" s="42">
        <v>689.95</v>
      </c>
      <c r="F82" s="43">
        <f t="shared" si="4"/>
        <v>7.3221180071358694</v>
      </c>
      <c r="H82" s="115"/>
      <c r="I82" s="116"/>
    </row>
    <row r="83" spans="2:9" ht="15" x14ac:dyDescent="0.25">
      <c r="B83" s="63" t="s">
        <v>64</v>
      </c>
      <c r="C83" s="42">
        <v>0</v>
      </c>
      <c r="D83" s="42">
        <v>23875.37</v>
      </c>
      <c r="E83" s="42">
        <v>13043.01</v>
      </c>
      <c r="F83" s="43">
        <f t="shared" si="4"/>
        <v>54.629561761765366</v>
      </c>
      <c r="H83" s="115"/>
      <c r="I83" s="116"/>
    </row>
    <row r="84" spans="2:9" ht="15" x14ac:dyDescent="0.25">
      <c r="B84" s="63" t="s">
        <v>65</v>
      </c>
      <c r="C84" s="42">
        <v>100</v>
      </c>
      <c r="D84" s="42">
        <v>22275.360000000001</v>
      </c>
      <c r="E84" s="42">
        <v>12543.91</v>
      </c>
      <c r="F84" s="43">
        <f t="shared" si="4"/>
        <v>56.312939499069827</v>
      </c>
      <c r="H84" s="115"/>
      <c r="I84" s="116"/>
    </row>
    <row r="85" spans="2:9" ht="15" x14ac:dyDescent="0.25">
      <c r="B85" s="63" t="s">
        <v>66</v>
      </c>
      <c r="C85" s="42">
        <v>10000</v>
      </c>
      <c r="D85" s="53">
        <f>439871.79+1756.07-2583.91</f>
        <v>439043.95</v>
      </c>
      <c r="E85" s="42">
        <v>278944.36</v>
      </c>
      <c r="F85" s="43">
        <f t="shared" si="4"/>
        <v>63.534495806171563</v>
      </c>
      <c r="H85" s="115"/>
      <c r="I85" s="116"/>
    </row>
    <row r="86" spans="2:9" ht="15" x14ac:dyDescent="0.25">
      <c r="B86" s="63" t="s">
        <v>67</v>
      </c>
      <c r="C86" s="42">
        <v>0</v>
      </c>
      <c r="D86" s="42">
        <v>17639.12</v>
      </c>
      <c r="E86" s="42">
        <v>12887.86</v>
      </c>
      <c r="F86" s="43">
        <f t="shared" si="4"/>
        <v>73.064075758881415</v>
      </c>
      <c r="H86" s="115"/>
      <c r="I86" s="116"/>
    </row>
    <row r="87" spans="2:9" ht="15" x14ac:dyDescent="0.25">
      <c r="B87" s="63" t="s">
        <v>68</v>
      </c>
      <c r="C87" s="42">
        <v>100</v>
      </c>
      <c r="D87" s="42">
        <v>132.81</v>
      </c>
      <c r="E87" s="42">
        <v>129.46</v>
      </c>
      <c r="F87" s="43">
        <f t="shared" si="4"/>
        <v>97.477599578345007</v>
      </c>
      <c r="H87" s="115"/>
      <c r="I87" s="116"/>
    </row>
    <row r="88" spans="2:9" ht="15" x14ac:dyDescent="0.25">
      <c r="B88" s="63" t="s">
        <v>69</v>
      </c>
      <c r="C88" s="42">
        <v>34000</v>
      </c>
      <c r="D88" s="42">
        <f>34000+34000</f>
        <v>68000</v>
      </c>
      <c r="E88" s="42">
        <v>0</v>
      </c>
      <c r="F88" s="43">
        <f t="shared" si="4"/>
        <v>0</v>
      </c>
      <c r="G88" s="18"/>
      <c r="H88" s="115"/>
      <c r="I88" s="116"/>
    </row>
    <row r="89" spans="2:9" ht="15" x14ac:dyDescent="0.25">
      <c r="B89" s="63" t="s">
        <v>74</v>
      </c>
      <c r="C89" s="42">
        <v>0</v>
      </c>
      <c r="D89" s="42">
        <v>0</v>
      </c>
      <c r="E89" s="42">
        <v>0</v>
      </c>
      <c r="F89" s="64" t="s">
        <v>34</v>
      </c>
      <c r="H89" s="115"/>
      <c r="I89" s="116"/>
    </row>
    <row r="90" spans="2:9" ht="15" x14ac:dyDescent="0.25">
      <c r="B90" s="63" t="s">
        <v>75</v>
      </c>
      <c r="C90" s="42">
        <v>0</v>
      </c>
      <c r="D90" s="42">
        <v>0</v>
      </c>
      <c r="E90" s="42">
        <v>2.86</v>
      </c>
      <c r="F90" s="64" t="s">
        <v>34</v>
      </c>
      <c r="H90" s="115"/>
      <c r="I90" s="116"/>
    </row>
    <row r="91" spans="2:9" ht="15" x14ac:dyDescent="0.25">
      <c r="B91" s="63" t="s">
        <v>76</v>
      </c>
      <c r="C91" s="42">
        <v>107367</v>
      </c>
      <c r="D91" s="42">
        <v>319581.90999999997</v>
      </c>
      <c r="E91" s="42">
        <v>151154.35999999999</v>
      </c>
      <c r="F91" s="43">
        <f>E91/D91*100</f>
        <v>47.297533205180478</v>
      </c>
      <c r="H91" s="115"/>
      <c r="I91" s="116"/>
    </row>
    <row r="92" spans="2:9" ht="15" x14ac:dyDescent="0.25">
      <c r="B92" s="66" t="s">
        <v>10</v>
      </c>
      <c r="C92" s="45">
        <v>0</v>
      </c>
      <c r="D92" s="45">
        <v>0</v>
      </c>
      <c r="E92" s="45">
        <v>0</v>
      </c>
      <c r="F92" s="64" t="s">
        <v>34</v>
      </c>
      <c r="H92" s="115"/>
      <c r="I92" s="116"/>
    </row>
    <row r="93" spans="2:9" ht="15.75" thickBot="1" x14ac:dyDescent="0.3">
      <c r="B93" s="44" t="s">
        <v>77</v>
      </c>
      <c r="C93" s="45">
        <v>0</v>
      </c>
      <c r="D93" s="45">
        <v>63.5</v>
      </c>
      <c r="E93" s="45">
        <v>63.01</v>
      </c>
      <c r="F93" s="43">
        <f>E93/D93*100</f>
        <v>99.228346456692904</v>
      </c>
      <c r="H93" s="115"/>
      <c r="I93" s="116"/>
    </row>
    <row r="94" spans="2:9" ht="15.75" thickBot="1" x14ac:dyDescent="0.3">
      <c r="B94" s="50" t="s">
        <v>61</v>
      </c>
      <c r="C94" s="51">
        <f>SUM(C80:C93)</f>
        <v>157317</v>
      </c>
      <c r="D94" s="51">
        <f>SUM(D80:D93)</f>
        <v>1172460.97</v>
      </c>
      <c r="E94" s="51">
        <f>SUM(E80:E93)</f>
        <v>612569.76</v>
      </c>
      <c r="F94" s="52">
        <f>E94/D94*100</f>
        <v>52.24649482361874</v>
      </c>
      <c r="H94" s="115"/>
      <c r="I94" s="116"/>
    </row>
    <row r="95" spans="2:9" s="68" customFormat="1" ht="15" x14ac:dyDescent="0.25">
      <c r="B95" s="69"/>
      <c r="C95" s="70"/>
      <c r="D95" s="70"/>
      <c r="E95" s="70"/>
      <c r="F95" s="71"/>
      <c r="H95" s="115"/>
      <c r="I95" s="116"/>
    </row>
    <row r="96" spans="2:9" ht="15" x14ac:dyDescent="0.25">
      <c r="B96" s="59"/>
      <c r="C96" s="60"/>
      <c r="D96" s="60"/>
      <c r="E96" s="60"/>
      <c r="F96" s="140" t="s">
        <v>90</v>
      </c>
      <c r="G96" s="140"/>
      <c r="H96" s="115"/>
      <c r="I96" s="116"/>
    </row>
    <row r="97" spans="2:9" ht="15" x14ac:dyDescent="0.25">
      <c r="B97" s="59"/>
      <c r="C97" s="60"/>
      <c r="D97" s="60"/>
      <c r="E97" s="60"/>
      <c r="F97" s="61"/>
      <c r="G97" s="18"/>
      <c r="H97" s="115"/>
      <c r="I97" s="116"/>
    </row>
    <row r="98" spans="2:9" ht="15.75" thickBot="1" x14ac:dyDescent="0.3">
      <c r="B98" s="59"/>
      <c r="C98" s="60"/>
      <c r="D98" s="60"/>
      <c r="E98" s="60"/>
      <c r="F98" s="37" t="s">
        <v>25</v>
      </c>
      <c r="G98" s="18"/>
      <c r="H98" s="115"/>
      <c r="I98" s="116"/>
    </row>
    <row r="99" spans="2:9" ht="15.75" thickBot="1" x14ac:dyDescent="0.3">
      <c r="B99" s="152" t="s">
        <v>81</v>
      </c>
      <c r="C99" s="153"/>
      <c r="D99" s="153"/>
      <c r="E99" s="153"/>
      <c r="F99" s="154"/>
      <c r="H99" s="115"/>
      <c r="I99" s="116"/>
    </row>
    <row r="100" spans="2:9" ht="15" x14ac:dyDescent="0.25">
      <c r="B100" s="38" t="s">
        <v>59</v>
      </c>
      <c r="C100" s="39" t="s">
        <v>194</v>
      </c>
      <c r="D100" s="39" t="s">
        <v>195</v>
      </c>
      <c r="E100" s="39" t="s">
        <v>512</v>
      </c>
      <c r="F100" s="40" t="s">
        <v>60</v>
      </c>
      <c r="H100" s="115"/>
      <c r="I100" s="116"/>
    </row>
    <row r="101" spans="2:9" ht="15.75" thickBot="1" x14ac:dyDescent="0.3">
      <c r="B101" s="44" t="s">
        <v>72</v>
      </c>
      <c r="C101" s="45">
        <v>22000</v>
      </c>
      <c r="D101" s="45">
        <v>22000</v>
      </c>
      <c r="E101" s="45">
        <v>11886.62</v>
      </c>
      <c r="F101" s="46">
        <f>E101/D101*100</f>
        <v>54.030090909090909</v>
      </c>
      <c r="H101" s="115"/>
      <c r="I101" s="116"/>
    </row>
    <row r="102" spans="2:9" ht="15.75" thickBot="1" x14ac:dyDescent="0.3">
      <c r="B102" s="152" t="s">
        <v>82</v>
      </c>
      <c r="C102" s="153"/>
      <c r="D102" s="153"/>
      <c r="E102" s="153"/>
      <c r="F102" s="154"/>
      <c r="H102" s="115"/>
      <c r="I102" s="116"/>
    </row>
    <row r="103" spans="2:9" ht="15" x14ac:dyDescent="0.25">
      <c r="B103" s="38" t="s">
        <v>59</v>
      </c>
      <c r="C103" s="39" t="s">
        <v>194</v>
      </c>
      <c r="D103" s="39" t="s">
        <v>195</v>
      </c>
      <c r="E103" s="39" t="s">
        <v>512</v>
      </c>
      <c r="F103" s="40" t="s">
        <v>60</v>
      </c>
      <c r="H103" s="115"/>
      <c r="I103" s="116"/>
    </row>
    <row r="104" spans="2:9" ht="15.75" thickBot="1" x14ac:dyDescent="0.3">
      <c r="B104" s="67" t="s">
        <v>10</v>
      </c>
      <c r="C104" s="56">
        <v>3725.5</v>
      </c>
      <c r="D104" s="56">
        <v>5434.02</v>
      </c>
      <c r="E104" s="56">
        <v>2346.8200000000002</v>
      </c>
      <c r="F104" s="57">
        <f>E104/D104*100</f>
        <v>43.187548076746133</v>
      </c>
      <c r="H104" s="115"/>
      <c r="I104" s="116"/>
    </row>
    <row r="105" spans="2:9" ht="15.75" thickBot="1" x14ac:dyDescent="0.3">
      <c r="B105" s="152" t="s">
        <v>93</v>
      </c>
      <c r="C105" s="153"/>
      <c r="D105" s="153"/>
      <c r="E105" s="153"/>
      <c r="F105" s="154"/>
      <c r="H105" s="115"/>
      <c r="I105" s="116"/>
    </row>
    <row r="106" spans="2:9" ht="15" x14ac:dyDescent="0.25">
      <c r="B106" s="38" t="s">
        <v>59</v>
      </c>
      <c r="C106" s="39" t="s">
        <v>194</v>
      </c>
      <c r="D106" s="39" t="s">
        <v>195</v>
      </c>
      <c r="E106" s="39" t="s">
        <v>512</v>
      </c>
      <c r="F106" s="40" t="s">
        <v>60</v>
      </c>
      <c r="H106" s="115"/>
      <c r="I106" s="116"/>
    </row>
    <row r="107" spans="2:9" ht="15" x14ac:dyDescent="0.25">
      <c r="B107" s="63" t="s">
        <v>23</v>
      </c>
      <c r="C107" s="42">
        <v>15000</v>
      </c>
      <c r="D107" s="42">
        <v>14617.11</v>
      </c>
      <c r="E107" s="42">
        <v>12050.13</v>
      </c>
      <c r="F107" s="43">
        <f t="shared" ref="F107:F117" si="5">E107/D107*100</f>
        <v>82.438525809821499</v>
      </c>
      <c r="H107" s="115"/>
      <c r="I107" s="116"/>
    </row>
    <row r="108" spans="2:9" ht="15" x14ac:dyDescent="0.25">
      <c r="B108" s="63" t="s">
        <v>71</v>
      </c>
      <c r="C108" s="42">
        <v>0</v>
      </c>
      <c r="D108" s="42">
        <v>22913.4</v>
      </c>
      <c r="E108" s="42">
        <v>8738.2800000000007</v>
      </c>
      <c r="F108" s="43">
        <f t="shared" si="5"/>
        <v>38.136112493126298</v>
      </c>
      <c r="H108" s="115"/>
      <c r="I108" s="116"/>
    </row>
    <row r="109" spans="2:9" ht="15" x14ac:dyDescent="0.25">
      <c r="B109" s="63" t="s">
        <v>72</v>
      </c>
      <c r="C109" s="42">
        <v>0</v>
      </c>
      <c r="D109" s="42">
        <v>0</v>
      </c>
      <c r="E109" s="42">
        <v>0</v>
      </c>
      <c r="F109" s="64" t="s">
        <v>34</v>
      </c>
      <c r="H109" s="115"/>
      <c r="I109" s="116"/>
    </row>
    <row r="110" spans="2:9" ht="15" x14ac:dyDescent="0.25">
      <c r="B110" s="41" t="s">
        <v>64</v>
      </c>
      <c r="C110" s="42">
        <v>15000</v>
      </c>
      <c r="D110" s="42">
        <v>45562.9</v>
      </c>
      <c r="E110" s="42">
        <v>17433.18</v>
      </c>
      <c r="F110" s="43">
        <f t="shared" si="5"/>
        <v>38.261787550836317</v>
      </c>
      <c r="H110" s="115"/>
      <c r="I110" s="116"/>
    </row>
    <row r="111" spans="2:9" ht="15" x14ac:dyDescent="0.25">
      <c r="B111" s="41" t="s">
        <v>65</v>
      </c>
      <c r="C111" s="42">
        <v>0</v>
      </c>
      <c r="D111" s="42">
        <v>469.4</v>
      </c>
      <c r="E111" s="42">
        <v>463.05</v>
      </c>
      <c r="F111" s="43">
        <f t="shared" si="5"/>
        <v>98.647209203238191</v>
      </c>
      <c r="H111" s="115"/>
      <c r="I111" s="116"/>
    </row>
    <row r="112" spans="2:9" ht="15" x14ac:dyDescent="0.25">
      <c r="B112" s="63" t="s">
        <v>66</v>
      </c>
      <c r="C112" s="42">
        <v>0</v>
      </c>
      <c r="D112" s="42">
        <v>1606.56</v>
      </c>
      <c r="E112" s="42">
        <v>878.55</v>
      </c>
      <c r="F112" s="43">
        <f t="shared" si="5"/>
        <v>54.685165820137435</v>
      </c>
      <c r="H112" s="115"/>
      <c r="I112" s="116"/>
    </row>
    <row r="113" spans="2:9" ht="15" x14ac:dyDescent="0.25">
      <c r="B113" s="41" t="s">
        <v>67</v>
      </c>
      <c r="C113" s="42">
        <v>0</v>
      </c>
      <c r="D113" s="42">
        <v>13425.5</v>
      </c>
      <c r="E113" s="42">
        <v>4267.3900000000003</v>
      </c>
      <c r="F113" s="43">
        <f t="shared" si="5"/>
        <v>31.785706305165544</v>
      </c>
      <c r="H113" s="115"/>
      <c r="I113" s="116"/>
    </row>
    <row r="114" spans="2:9" ht="15" x14ac:dyDescent="0.25">
      <c r="B114" s="63" t="s">
        <v>68</v>
      </c>
      <c r="C114" s="42">
        <v>0</v>
      </c>
      <c r="D114" s="42">
        <v>7409.92</v>
      </c>
      <c r="E114" s="42">
        <v>2196.02</v>
      </c>
      <c r="F114" s="43">
        <f>E114/D114*100</f>
        <v>29.636217395059596</v>
      </c>
      <c r="H114" s="115"/>
      <c r="I114" s="116"/>
    </row>
    <row r="115" spans="2:9" ht="15" x14ac:dyDescent="0.25">
      <c r="B115" s="41" t="s">
        <v>69</v>
      </c>
      <c r="C115" s="42">
        <v>0</v>
      </c>
      <c r="D115" s="42">
        <f>1500+707.83</f>
        <v>2207.83</v>
      </c>
      <c r="E115" s="42">
        <v>1048.54</v>
      </c>
      <c r="F115" s="43">
        <f t="shared" si="5"/>
        <v>47.49188116838706</v>
      </c>
      <c r="H115" s="115"/>
      <c r="I115" s="116"/>
    </row>
    <row r="116" spans="2:9" ht="15.75" thickBot="1" x14ac:dyDescent="0.3">
      <c r="B116" s="63" t="s">
        <v>74</v>
      </c>
      <c r="C116" s="42">
        <v>0</v>
      </c>
      <c r="D116" s="42">
        <v>710.48</v>
      </c>
      <c r="E116" s="42">
        <v>276.66000000000003</v>
      </c>
      <c r="F116" s="43">
        <f t="shared" si="5"/>
        <v>38.939871636077022</v>
      </c>
      <c r="H116" s="115"/>
      <c r="I116" s="116"/>
    </row>
    <row r="117" spans="2:9" ht="15.75" thickBot="1" x14ac:dyDescent="0.3">
      <c r="B117" s="50" t="s">
        <v>61</v>
      </c>
      <c r="C117" s="51">
        <f>SUM(C107:C116)</f>
        <v>30000</v>
      </c>
      <c r="D117" s="51">
        <f>SUM(D107:D116)</f>
        <v>108923.09999999999</v>
      </c>
      <c r="E117" s="51">
        <f>SUM(E107:E116)</f>
        <v>47351.8</v>
      </c>
      <c r="F117" s="52">
        <f t="shared" si="5"/>
        <v>43.47268852979763</v>
      </c>
      <c r="H117" s="115"/>
      <c r="I117" s="116"/>
    </row>
    <row r="118" spans="2:9" ht="15.75" thickBot="1" x14ac:dyDescent="0.3">
      <c r="B118" s="152" t="s">
        <v>83</v>
      </c>
      <c r="C118" s="153"/>
      <c r="D118" s="153"/>
      <c r="E118" s="153"/>
      <c r="F118" s="154"/>
      <c r="H118" s="115"/>
      <c r="I118" s="116"/>
    </row>
    <row r="119" spans="2:9" ht="15" x14ac:dyDescent="0.25">
      <c r="B119" s="38" t="s">
        <v>59</v>
      </c>
      <c r="C119" s="39" t="s">
        <v>194</v>
      </c>
      <c r="D119" s="39" t="s">
        <v>195</v>
      </c>
      <c r="E119" s="39" t="s">
        <v>512</v>
      </c>
      <c r="F119" s="40" t="s">
        <v>60</v>
      </c>
      <c r="H119" s="115"/>
      <c r="I119" s="116"/>
    </row>
    <row r="120" spans="2:9" ht="15.75" thickBot="1" x14ac:dyDescent="0.3">
      <c r="B120" s="67" t="s">
        <v>23</v>
      </c>
      <c r="C120" s="56">
        <v>5000</v>
      </c>
      <c r="D120" s="56">
        <f>5000+317.28</f>
        <v>5317.28</v>
      </c>
      <c r="E120" s="56">
        <v>1324.39</v>
      </c>
      <c r="F120" s="57">
        <f>E120/D120*100</f>
        <v>24.907283423103543</v>
      </c>
      <c r="H120" s="115"/>
      <c r="I120" s="116"/>
    </row>
    <row r="121" spans="2:9" ht="15.75" thickBot="1" x14ac:dyDescent="0.3">
      <c r="B121" s="152" t="s">
        <v>84</v>
      </c>
      <c r="C121" s="153"/>
      <c r="D121" s="153"/>
      <c r="E121" s="153"/>
      <c r="F121" s="154"/>
      <c r="H121" s="115"/>
      <c r="I121" s="116"/>
    </row>
    <row r="122" spans="2:9" ht="15" x14ac:dyDescent="0.25">
      <c r="B122" s="38" t="s">
        <v>59</v>
      </c>
      <c r="C122" s="39" t="s">
        <v>194</v>
      </c>
      <c r="D122" s="39" t="s">
        <v>195</v>
      </c>
      <c r="E122" s="39" t="s">
        <v>512</v>
      </c>
      <c r="F122" s="40" t="s">
        <v>60</v>
      </c>
      <c r="H122" s="115"/>
      <c r="I122" s="116"/>
    </row>
    <row r="123" spans="2:9" ht="15.75" thickBot="1" x14ac:dyDescent="0.3">
      <c r="B123" s="67" t="s">
        <v>68</v>
      </c>
      <c r="C123" s="56">
        <v>18000</v>
      </c>
      <c r="D123" s="56">
        <f>18735.3+54866.95</f>
        <v>73602.25</v>
      </c>
      <c r="E123" s="56">
        <v>5409.96</v>
      </c>
      <c r="F123" s="57">
        <f>E123/D123*100</f>
        <v>7.3502644280575664</v>
      </c>
      <c r="H123" s="115"/>
      <c r="I123" s="116"/>
    </row>
    <row r="124" spans="2:9" ht="15.75" thickBot="1" x14ac:dyDescent="0.3">
      <c r="B124" s="152" t="s">
        <v>85</v>
      </c>
      <c r="C124" s="153"/>
      <c r="D124" s="153"/>
      <c r="E124" s="153"/>
      <c r="F124" s="154"/>
      <c r="H124" s="115"/>
      <c r="I124" s="116"/>
    </row>
    <row r="125" spans="2:9" ht="15" x14ac:dyDescent="0.25">
      <c r="B125" s="38" t="s">
        <v>59</v>
      </c>
      <c r="C125" s="39" t="s">
        <v>194</v>
      </c>
      <c r="D125" s="39" t="s">
        <v>195</v>
      </c>
      <c r="E125" s="39" t="s">
        <v>512</v>
      </c>
      <c r="F125" s="40" t="s">
        <v>60</v>
      </c>
      <c r="H125" s="115"/>
      <c r="I125" s="116"/>
    </row>
    <row r="126" spans="2:9" ht="15.75" thickBot="1" x14ac:dyDescent="0.3">
      <c r="B126" s="67" t="s">
        <v>68</v>
      </c>
      <c r="C126" s="56">
        <v>4000</v>
      </c>
      <c r="D126" s="56">
        <f>4000+39.99</f>
        <v>4039.99</v>
      </c>
      <c r="E126" s="56">
        <v>0</v>
      </c>
      <c r="F126" s="57">
        <f>E126/D126*100</f>
        <v>0</v>
      </c>
      <c r="H126" s="115"/>
      <c r="I126" s="116"/>
    </row>
    <row r="127" spans="2:9" ht="15.75" thickBot="1" x14ac:dyDescent="0.3">
      <c r="B127" s="152" t="s">
        <v>86</v>
      </c>
      <c r="C127" s="153"/>
      <c r="D127" s="153"/>
      <c r="E127" s="153"/>
      <c r="F127" s="154"/>
      <c r="H127" s="115"/>
      <c r="I127" s="116"/>
    </row>
    <row r="128" spans="2:9" ht="15" x14ac:dyDescent="0.25">
      <c r="B128" s="38" t="s">
        <v>59</v>
      </c>
      <c r="C128" s="39" t="s">
        <v>194</v>
      </c>
      <c r="D128" s="39" t="s">
        <v>195</v>
      </c>
      <c r="E128" s="39" t="s">
        <v>512</v>
      </c>
      <c r="F128" s="40" t="s">
        <v>60</v>
      </c>
      <c r="H128" s="115"/>
      <c r="I128" s="116"/>
    </row>
    <row r="129" spans="2:9" ht="15.75" thickBot="1" x14ac:dyDescent="0.3">
      <c r="B129" s="55" t="s">
        <v>72</v>
      </c>
      <c r="C129" s="56">
        <v>96875</v>
      </c>
      <c r="D129" s="56">
        <v>96875</v>
      </c>
      <c r="E129" s="56">
        <f>25000+12500+46875</f>
        <v>84375</v>
      </c>
      <c r="F129" s="57">
        <f>E129/D129*100</f>
        <v>87.096774193548384</v>
      </c>
      <c r="H129" s="115"/>
      <c r="I129" s="116"/>
    </row>
    <row r="130" spans="2:9" ht="15" x14ac:dyDescent="0.25">
      <c r="B130" s="1"/>
      <c r="C130" s="1"/>
      <c r="D130" s="1"/>
      <c r="E130" s="1"/>
      <c r="F130" s="1"/>
    </row>
    <row r="132" spans="2:9" x14ac:dyDescent="0.2">
      <c r="C132" s="34"/>
      <c r="D132" s="34"/>
      <c r="E132" s="34"/>
    </row>
    <row r="133" spans="2:9" x14ac:dyDescent="0.2">
      <c r="C133" s="34"/>
      <c r="D133" s="34"/>
      <c r="E133" s="34"/>
    </row>
    <row r="134" spans="2:9" x14ac:dyDescent="0.2">
      <c r="C134" s="34"/>
      <c r="D134" s="34"/>
    </row>
    <row r="136" spans="2:9" x14ac:dyDescent="0.2">
      <c r="D136" s="34"/>
    </row>
    <row r="139" spans="2:9" x14ac:dyDescent="0.2">
      <c r="D139" s="34"/>
    </row>
  </sheetData>
  <mergeCells count="20">
    <mergeCell ref="B127:F127"/>
    <mergeCell ref="A2:G3"/>
    <mergeCell ref="B5:F5"/>
    <mergeCell ref="B10:F10"/>
    <mergeCell ref="B13:F13"/>
    <mergeCell ref="B22:F22"/>
    <mergeCell ref="B62:F62"/>
    <mergeCell ref="B118:F118"/>
    <mergeCell ref="B51:F51"/>
    <mergeCell ref="B102:F102"/>
    <mergeCell ref="F1:G1"/>
    <mergeCell ref="F48:G48"/>
    <mergeCell ref="B124:F124"/>
    <mergeCell ref="B42:F42"/>
    <mergeCell ref="B99:F99"/>
    <mergeCell ref="B39:F39"/>
    <mergeCell ref="B121:F121"/>
    <mergeCell ref="B78:F78"/>
    <mergeCell ref="F96:G96"/>
    <mergeCell ref="B105:F10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8"/>
  <sheetViews>
    <sheetView tabSelected="1" zoomScaleNormal="100" workbookViewId="0">
      <selection activeCell="F268" sqref="F268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70" t="s">
        <v>0</v>
      </c>
      <c r="H1" s="170"/>
    </row>
    <row r="2" spans="1:8" ht="33.75" customHeight="1" thickBot="1" x14ac:dyDescent="0.3">
      <c r="C2" s="163" t="s">
        <v>514</v>
      </c>
      <c r="D2" s="163"/>
      <c r="E2" s="163"/>
      <c r="F2" s="163"/>
      <c r="G2" s="163"/>
      <c r="H2" s="163"/>
    </row>
    <row r="3" spans="1:8" ht="18" customHeight="1" x14ac:dyDescent="0.25">
      <c r="A3" s="159" t="s">
        <v>1</v>
      </c>
      <c r="B3" s="160"/>
      <c r="C3" s="161"/>
      <c r="D3" s="171" t="s">
        <v>2</v>
      </c>
      <c r="E3" s="171" t="s">
        <v>3</v>
      </c>
      <c r="F3" s="171" t="s">
        <v>4</v>
      </c>
      <c r="G3" s="171" t="s">
        <v>5</v>
      </c>
      <c r="H3" s="174" t="s">
        <v>6</v>
      </c>
    </row>
    <row r="4" spans="1:8" ht="18" customHeight="1" x14ac:dyDescent="0.25">
      <c r="A4" s="162"/>
      <c r="B4" s="163"/>
      <c r="C4" s="164"/>
      <c r="D4" s="172"/>
      <c r="E4" s="172"/>
      <c r="F4" s="172"/>
      <c r="G4" s="172"/>
      <c r="H4" s="175"/>
    </row>
    <row r="5" spans="1:8" ht="18" customHeight="1" thickBot="1" x14ac:dyDescent="0.3">
      <c r="A5" s="165"/>
      <c r="B5" s="166"/>
      <c r="C5" s="167"/>
      <c r="D5" s="173"/>
      <c r="E5" s="173"/>
      <c r="F5" s="173"/>
      <c r="G5" s="173"/>
      <c r="H5" s="176"/>
    </row>
    <row r="6" spans="1:8" s="7" customFormat="1" ht="14.25" customHeight="1" x14ac:dyDescent="0.2">
      <c r="A6" s="97">
        <v>1</v>
      </c>
      <c r="B6" s="88" t="s">
        <v>122</v>
      </c>
      <c r="C6" s="92" t="s">
        <v>121</v>
      </c>
      <c r="D6" s="9" t="s">
        <v>165</v>
      </c>
      <c r="E6" s="93">
        <v>42031</v>
      </c>
      <c r="F6" s="94" t="s">
        <v>124</v>
      </c>
      <c r="G6" s="95">
        <v>0</v>
      </c>
      <c r="H6" s="96" t="s">
        <v>7</v>
      </c>
    </row>
    <row r="7" spans="1:8" s="7" customFormat="1" ht="14.25" customHeight="1" x14ac:dyDescent="0.2">
      <c r="A7" s="98">
        <v>2</v>
      </c>
      <c r="B7" s="89" t="s">
        <v>122</v>
      </c>
      <c r="C7" s="87" t="s">
        <v>121</v>
      </c>
      <c r="D7" s="9" t="s">
        <v>166</v>
      </c>
      <c r="E7" s="93">
        <v>42031</v>
      </c>
      <c r="F7" s="4" t="s">
        <v>125</v>
      </c>
      <c r="G7" s="5">
        <v>0</v>
      </c>
      <c r="H7" s="8" t="s">
        <v>7</v>
      </c>
    </row>
    <row r="8" spans="1:8" s="7" customFormat="1" ht="14.25" customHeight="1" x14ac:dyDescent="0.2">
      <c r="A8" s="98">
        <v>3</v>
      </c>
      <c r="B8" s="89" t="s">
        <v>122</v>
      </c>
      <c r="C8" s="87" t="s">
        <v>121</v>
      </c>
      <c r="D8" s="2" t="s">
        <v>177</v>
      </c>
      <c r="E8" s="93">
        <v>42031</v>
      </c>
      <c r="F8" s="4" t="s">
        <v>126</v>
      </c>
      <c r="G8" s="10">
        <v>698</v>
      </c>
      <c r="H8" s="6" t="s">
        <v>115</v>
      </c>
    </row>
    <row r="9" spans="1:8" s="7" customFormat="1" ht="14.25" customHeight="1" x14ac:dyDescent="0.2">
      <c r="A9" s="98">
        <v>4</v>
      </c>
      <c r="B9" s="89" t="s">
        <v>122</v>
      </c>
      <c r="C9" s="87" t="s">
        <v>121</v>
      </c>
      <c r="D9" s="9" t="s">
        <v>13</v>
      </c>
      <c r="E9" s="3">
        <v>42017</v>
      </c>
      <c r="F9" s="4" t="s">
        <v>127</v>
      </c>
      <c r="G9" s="10">
        <v>3411303</v>
      </c>
      <c r="H9" s="6" t="s">
        <v>7</v>
      </c>
    </row>
    <row r="10" spans="1:8" s="7" customFormat="1" ht="14.25" customHeight="1" x14ac:dyDescent="0.2">
      <c r="A10" s="98">
        <v>5</v>
      </c>
      <c r="B10" s="89" t="s">
        <v>122</v>
      </c>
      <c r="C10" s="87" t="s">
        <v>121</v>
      </c>
      <c r="D10" s="9" t="s">
        <v>167</v>
      </c>
      <c r="E10" s="93">
        <v>42031</v>
      </c>
      <c r="F10" s="11" t="s">
        <v>128</v>
      </c>
      <c r="G10" s="10">
        <v>15000</v>
      </c>
      <c r="H10" s="6" t="s">
        <v>18</v>
      </c>
    </row>
    <row r="11" spans="1:8" s="7" customFormat="1" ht="14.25" customHeight="1" x14ac:dyDescent="0.2">
      <c r="A11" s="98">
        <v>6</v>
      </c>
      <c r="B11" s="89" t="s">
        <v>122</v>
      </c>
      <c r="C11" s="87" t="s">
        <v>121</v>
      </c>
      <c r="D11" s="9" t="s">
        <v>15</v>
      </c>
      <c r="E11" s="3">
        <v>42017</v>
      </c>
      <c r="F11" s="11" t="s">
        <v>129</v>
      </c>
      <c r="G11" s="10">
        <v>2116.67</v>
      </c>
      <c r="H11" s="6" t="s">
        <v>7</v>
      </c>
    </row>
    <row r="12" spans="1:8" s="7" customFormat="1" ht="14.25" customHeight="1" x14ac:dyDescent="0.2">
      <c r="A12" s="98">
        <v>7</v>
      </c>
      <c r="B12" s="89" t="s">
        <v>122</v>
      </c>
      <c r="C12" s="87" t="s">
        <v>121</v>
      </c>
      <c r="D12" s="9" t="s">
        <v>168</v>
      </c>
      <c r="E12" s="3">
        <v>42017</v>
      </c>
      <c r="F12" s="11" t="s">
        <v>130</v>
      </c>
      <c r="G12" s="10">
        <v>6.65</v>
      </c>
      <c r="H12" s="6" t="s">
        <v>7</v>
      </c>
    </row>
    <row r="13" spans="1:8" s="7" customFormat="1" ht="14.25" customHeight="1" x14ac:dyDescent="0.2">
      <c r="A13" s="98">
        <v>8</v>
      </c>
      <c r="B13" s="89" t="s">
        <v>122</v>
      </c>
      <c r="C13" s="87" t="s">
        <v>121</v>
      </c>
      <c r="D13" s="9" t="s">
        <v>169</v>
      </c>
      <c r="E13" s="93">
        <v>42031</v>
      </c>
      <c r="F13" s="11" t="s">
        <v>131</v>
      </c>
      <c r="G13" s="10">
        <v>0</v>
      </c>
      <c r="H13" s="6" t="s">
        <v>11</v>
      </c>
    </row>
    <row r="14" spans="1:8" s="7" customFormat="1" ht="28.5" customHeight="1" x14ac:dyDescent="0.2">
      <c r="A14" s="98">
        <v>9</v>
      </c>
      <c r="B14" s="89" t="s">
        <v>122</v>
      </c>
      <c r="C14" s="87" t="s">
        <v>121</v>
      </c>
      <c r="D14" s="2" t="s">
        <v>178</v>
      </c>
      <c r="E14" s="93">
        <v>42031</v>
      </c>
      <c r="F14" s="11" t="s">
        <v>132</v>
      </c>
      <c r="G14" s="10">
        <v>735.3</v>
      </c>
      <c r="H14" s="6" t="s">
        <v>123</v>
      </c>
    </row>
    <row r="15" spans="1:8" s="7" customFormat="1" ht="28.5" customHeight="1" x14ac:dyDescent="0.2">
      <c r="A15" s="98">
        <v>10</v>
      </c>
      <c r="B15" s="89" t="s">
        <v>122</v>
      </c>
      <c r="C15" s="87" t="s">
        <v>121</v>
      </c>
      <c r="D15" s="2" t="s">
        <v>179</v>
      </c>
      <c r="E15" s="93">
        <v>42031</v>
      </c>
      <c r="F15" s="11" t="s">
        <v>133</v>
      </c>
      <c r="G15" s="10">
        <v>1000</v>
      </c>
      <c r="H15" s="6" t="s">
        <v>8</v>
      </c>
    </row>
    <row r="16" spans="1:8" s="7" customFormat="1" ht="14.25" customHeight="1" x14ac:dyDescent="0.2">
      <c r="A16" s="98">
        <v>11</v>
      </c>
      <c r="B16" s="89" t="s">
        <v>122</v>
      </c>
      <c r="C16" s="87" t="s">
        <v>121</v>
      </c>
      <c r="D16" s="2" t="s">
        <v>180</v>
      </c>
      <c r="E16" s="93">
        <v>42031</v>
      </c>
      <c r="F16" s="4" t="s">
        <v>134</v>
      </c>
      <c r="G16" s="10">
        <v>500</v>
      </c>
      <c r="H16" s="6" t="s">
        <v>12</v>
      </c>
    </row>
    <row r="17" spans="1:8" s="7" customFormat="1" ht="14.25" customHeight="1" x14ac:dyDescent="0.2">
      <c r="A17" s="98">
        <v>12</v>
      </c>
      <c r="B17" s="89" t="s">
        <v>122</v>
      </c>
      <c r="C17" s="87" t="s">
        <v>121</v>
      </c>
      <c r="D17" s="9" t="s">
        <v>181</v>
      </c>
      <c r="E17" s="93">
        <v>42031</v>
      </c>
      <c r="F17" s="11" t="s">
        <v>135</v>
      </c>
      <c r="G17" s="10">
        <v>0</v>
      </c>
      <c r="H17" s="6" t="s">
        <v>21</v>
      </c>
    </row>
    <row r="18" spans="1:8" s="7" customFormat="1" ht="14.25" customHeight="1" x14ac:dyDescent="0.2">
      <c r="A18" s="98">
        <v>13</v>
      </c>
      <c r="B18" s="89" t="s">
        <v>122</v>
      </c>
      <c r="C18" s="87" t="s">
        <v>121</v>
      </c>
      <c r="D18" s="9" t="s">
        <v>170</v>
      </c>
      <c r="E18" s="93">
        <v>42031</v>
      </c>
      <c r="F18" s="11" t="s">
        <v>136</v>
      </c>
      <c r="G18" s="10">
        <v>1500</v>
      </c>
      <c r="H18" s="6" t="s">
        <v>10</v>
      </c>
    </row>
    <row r="19" spans="1:8" s="7" customFormat="1" ht="14.25" customHeight="1" x14ac:dyDescent="0.2">
      <c r="A19" s="98">
        <v>14</v>
      </c>
      <c r="B19" s="89" t="s">
        <v>122</v>
      </c>
      <c r="C19" s="87" t="s">
        <v>121</v>
      </c>
      <c r="D19" s="2" t="s">
        <v>182</v>
      </c>
      <c r="E19" s="93">
        <v>42031</v>
      </c>
      <c r="F19" s="11" t="s">
        <v>137</v>
      </c>
      <c r="G19" s="10">
        <v>232.02</v>
      </c>
      <c r="H19" s="6" t="s">
        <v>17</v>
      </c>
    </row>
    <row r="20" spans="1:8" s="7" customFormat="1" ht="14.25" customHeight="1" x14ac:dyDescent="0.2">
      <c r="A20" s="98">
        <v>15</v>
      </c>
      <c r="B20" s="89" t="s">
        <v>122</v>
      </c>
      <c r="C20" s="87" t="s">
        <v>121</v>
      </c>
      <c r="D20" s="2" t="s">
        <v>183</v>
      </c>
      <c r="E20" s="93">
        <v>42031</v>
      </c>
      <c r="F20" s="11" t="s">
        <v>138</v>
      </c>
      <c r="G20" s="10">
        <v>55914.05</v>
      </c>
      <c r="H20" s="6" t="s">
        <v>17</v>
      </c>
    </row>
    <row r="21" spans="1:8" s="7" customFormat="1" ht="14.25" customHeight="1" x14ac:dyDescent="0.2">
      <c r="A21" s="98">
        <v>16</v>
      </c>
      <c r="B21" s="89" t="s">
        <v>122</v>
      </c>
      <c r="C21" s="87" t="s">
        <v>121</v>
      </c>
      <c r="D21" s="9" t="s">
        <v>171</v>
      </c>
      <c r="E21" s="93">
        <v>42031</v>
      </c>
      <c r="F21" s="4" t="s">
        <v>139</v>
      </c>
      <c r="G21" s="10">
        <v>1400</v>
      </c>
      <c r="H21" s="6" t="s">
        <v>17</v>
      </c>
    </row>
    <row r="22" spans="1:8" s="7" customFormat="1" ht="14.25" customHeight="1" x14ac:dyDescent="0.2">
      <c r="A22" s="98">
        <v>17</v>
      </c>
      <c r="B22" s="89" t="s">
        <v>122</v>
      </c>
      <c r="C22" s="87" t="s">
        <v>121</v>
      </c>
      <c r="D22" s="9" t="s">
        <v>172</v>
      </c>
      <c r="E22" s="93">
        <v>42031</v>
      </c>
      <c r="F22" s="4" t="s">
        <v>140</v>
      </c>
      <c r="G22" s="10">
        <v>0</v>
      </c>
      <c r="H22" s="6" t="s">
        <v>7</v>
      </c>
    </row>
    <row r="23" spans="1:8" s="7" customFormat="1" ht="14.25" customHeight="1" x14ac:dyDescent="0.2">
      <c r="A23" s="98">
        <v>18</v>
      </c>
      <c r="B23" s="89" t="s">
        <v>122</v>
      </c>
      <c r="C23" s="87" t="s">
        <v>121</v>
      </c>
      <c r="D23" s="9" t="s">
        <v>173</v>
      </c>
      <c r="E23" s="93">
        <v>42031</v>
      </c>
      <c r="F23" s="11" t="s">
        <v>141</v>
      </c>
      <c r="G23" s="10">
        <v>0</v>
      </c>
      <c r="H23" s="6" t="s">
        <v>12</v>
      </c>
    </row>
    <row r="24" spans="1:8" s="7" customFormat="1" ht="14.25" customHeight="1" x14ac:dyDescent="0.2">
      <c r="A24" s="98">
        <v>19</v>
      </c>
      <c r="B24" s="89" t="s">
        <v>122</v>
      </c>
      <c r="C24" s="87" t="s">
        <v>121</v>
      </c>
      <c r="D24" s="9" t="s">
        <v>174</v>
      </c>
      <c r="E24" s="93">
        <v>42031</v>
      </c>
      <c r="F24" s="11" t="s">
        <v>142</v>
      </c>
      <c r="G24" s="10">
        <v>0</v>
      </c>
      <c r="H24" s="6" t="s">
        <v>23</v>
      </c>
    </row>
    <row r="25" spans="1:8" s="7" customFormat="1" ht="14.25" customHeight="1" x14ac:dyDescent="0.2">
      <c r="A25" s="98">
        <v>20</v>
      </c>
      <c r="B25" s="89" t="s">
        <v>122</v>
      </c>
      <c r="C25" s="87" t="s">
        <v>121</v>
      </c>
      <c r="D25" s="9" t="s">
        <v>198</v>
      </c>
      <c r="E25" s="93">
        <v>42031</v>
      </c>
      <c r="F25" s="4" t="s">
        <v>143</v>
      </c>
      <c r="G25" s="10">
        <v>0</v>
      </c>
      <c r="H25" s="6" t="s">
        <v>123</v>
      </c>
    </row>
    <row r="26" spans="1:8" s="7" customFormat="1" ht="14.25" customHeight="1" x14ac:dyDescent="0.2">
      <c r="A26" s="98">
        <v>21</v>
      </c>
      <c r="B26" s="89" t="s">
        <v>122</v>
      </c>
      <c r="C26" s="87" t="s">
        <v>121</v>
      </c>
      <c r="D26" s="9" t="s">
        <v>175</v>
      </c>
      <c r="E26" s="3">
        <v>42017</v>
      </c>
      <c r="F26" s="11" t="s">
        <v>144</v>
      </c>
      <c r="G26" s="10">
        <v>0</v>
      </c>
      <c r="H26" s="6" t="s">
        <v>23</v>
      </c>
    </row>
    <row r="27" spans="1:8" s="7" customFormat="1" ht="14.25" customHeight="1" x14ac:dyDescent="0.2">
      <c r="A27" s="98">
        <v>22</v>
      </c>
      <c r="B27" s="89" t="s">
        <v>122</v>
      </c>
      <c r="C27" s="87" t="s">
        <v>121</v>
      </c>
      <c r="D27" s="2" t="s">
        <v>184</v>
      </c>
      <c r="E27" s="3">
        <v>42059</v>
      </c>
      <c r="F27" s="11" t="s">
        <v>145</v>
      </c>
      <c r="G27" s="10">
        <v>5614.14</v>
      </c>
      <c r="H27" s="6" t="s">
        <v>8</v>
      </c>
    </row>
    <row r="28" spans="1:8" s="7" customFormat="1" ht="14.25" customHeight="1" x14ac:dyDescent="0.2">
      <c r="A28" s="98">
        <v>23</v>
      </c>
      <c r="B28" s="89" t="s">
        <v>122</v>
      </c>
      <c r="C28" s="87" t="s">
        <v>121</v>
      </c>
      <c r="D28" s="2" t="s">
        <v>176</v>
      </c>
      <c r="E28" s="3">
        <v>42059</v>
      </c>
      <c r="F28" s="11" t="s">
        <v>146</v>
      </c>
      <c r="G28" s="10">
        <v>16884.12</v>
      </c>
      <c r="H28" s="6" t="s">
        <v>7</v>
      </c>
    </row>
    <row r="29" spans="1:8" s="7" customFormat="1" ht="14.25" customHeight="1" x14ac:dyDescent="0.2">
      <c r="A29" s="98">
        <v>24</v>
      </c>
      <c r="B29" s="89" t="s">
        <v>122</v>
      </c>
      <c r="C29" s="87" t="s">
        <v>121</v>
      </c>
      <c r="D29" s="9" t="s">
        <v>185</v>
      </c>
      <c r="E29" s="3">
        <v>42059</v>
      </c>
      <c r="F29" s="11" t="s">
        <v>147</v>
      </c>
      <c r="G29" s="10">
        <v>0</v>
      </c>
      <c r="H29" s="6" t="s">
        <v>7</v>
      </c>
    </row>
    <row r="30" spans="1:8" s="7" customFormat="1" ht="14.25" customHeight="1" x14ac:dyDescent="0.2">
      <c r="A30" s="98">
        <v>25</v>
      </c>
      <c r="B30" s="89" t="s">
        <v>122</v>
      </c>
      <c r="C30" s="87" t="s">
        <v>121</v>
      </c>
      <c r="D30" s="9" t="s">
        <v>186</v>
      </c>
      <c r="E30" s="3">
        <v>42059</v>
      </c>
      <c r="F30" s="11" t="s">
        <v>148</v>
      </c>
      <c r="G30" s="10">
        <v>770</v>
      </c>
      <c r="H30" s="6" t="s">
        <v>7</v>
      </c>
    </row>
    <row r="31" spans="1:8" s="7" customFormat="1" ht="14.25" customHeight="1" x14ac:dyDescent="0.2">
      <c r="A31" s="100">
        <v>26</v>
      </c>
      <c r="B31" s="101" t="s">
        <v>122</v>
      </c>
      <c r="C31" s="102" t="s">
        <v>121</v>
      </c>
      <c r="D31" s="81" t="s">
        <v>461</v>
      </c>
      <c r="E31" s="82"/>
      <c r="F31" s="83"/>
      <c r="G31" s="84"/>
      <c r="H31" s="85"/>
    </row>
    <row r="32" spans="1:8" s="7" customFormat="1" ht="14.25" customHeight="1" x14ac:dyDescent="0.2">
      <c r="A32" s="98">
        <v>27</v>
      </c>
      <c r="B32" s="89" t="s">
        <v>122</v>
      </c>
      <c r="C32" s="87" t="s">
        <v>121</v>
      </c>
      <c r="D32" s="9" t="s">
        <v>15</v>
      </c>
      <c r="E32" s="3">
        <v>42030</v>
      </c>
      <c r="F32" s="11" t="s">
        <v>149</v>
      </c>
      <c r="G32" s="10">
        <v>1095</v>
      </c>
      <c r="H32" s="6" t="s">
        <v>7</v>
      </c>
    </row>
    <row r="33" spans="1:8" s="7" customFormat="1" ht="14.25" customHeight="1" x14ac:dyDescent="0.2">
      <c r="A33" s="98">
        <v>28</v>
      </c>
      <c r="B33" s="89" t="s">
        <v>122</v>
      </c>
      <c r="C33" s="87" t="s">
        <v>121</v>
      </c>
      <c r="D33" s="9" t="s">
        <v>15</v>
      </c>
      <c r="E33" s="3">
        <v>42030</v>
      </c>
      <c r="F33" s="11" t="s">
        <v>150</v>
      </c>
      <c r="G33" s="10">
        <v>95255.11</v>
      </c>
      <c r="H33" s="6" t="s">
        <v>7</v>
      </c>
    </row>
    <row r="34" spans="1:8" s="7" customFormat="1" ht="14.25" customHeight="1" x14ac:dyDescent="0.2">
      <c r="A34" s="98">
        <v>29</v>
      </c>
      <c r="B34" s="89" t="s">
        <v>122</v>
      </c>
      <c r="C34" s="87" t="s">
        <v>121</v>
      </c>
      <c r="D34" s="9" t="s">
        <v>103</v>
      </c>
      <c r="E34" s="3">
        <v>42045</v>
      </c>
      <c r="F34" s="11" t="s">
        <v>151</v>
      </c>
      <c r="G34" s="10">
        <v>5000</v>
      </c>
      <c r="H34" s="6" t="s">
        <v>12</v>
      </c>
    </row>
    <row r="35" spans="1:8" s="7" customFormat="1" ht="14.25" customHeight="1" x14ac:dyDescent="0.2">
      <c r="A35" s="98">
        <v>30</v>
      </c>
      <c r="B35" s="89" t="s">
        <v>122</v>
      </c>
      <c r="C35" s="87" t="s">
        <v>121</v>
      </c>
      <c r="D35" s="9" t="s">
        <v>97</v>
      </c>
      <c r="E35" s="3">
        <v>42045</v>
      </c>
      <c r="F35" s="11" t="s">
        <v>152</v>
      </c>
      <c r="G35" s="10">
        <v>563.61</v>
      </c>
      <c r="H35" s="6" t="s">
        <v>12</v>
      </c>
    </row>
    <row r="36" spans="1:8" s="7" customFormat="1" ht="14.25" customHeight="1" x14ac:dyDescent="0.2">
      <c r="A36" s="98">
        <v>31</v>
      </c>
      <c r="B36" s="89" t="s">
        <v>122</v>
      </c>
      <c r="C36" s="87" t="s">
        <v>121</v>
      </c>
      <c r="D36" s="2" t="s">
        <v>187</v>
      </c>
      <c r="E36" s="3">
        <v>42059</v>
      </c>
      <c r="F36" s="11" t="s">
        <v>153</v>
      </c>
      <c r="G36" s="10">
        <v>1082.76</v>
      </c>
      <c r="H36" s="6" t="s">
        <v>19</v>
      </c>
    </row>
    <row r="37" spans="1:8" s="7" customFormat="1" ht="14.25" customHeight="1" x14ac:dyDescent="0.2">
      <c r="A37" s="98">
        <v>32</v>
      </c>
      <c r="B37" s="89" t="s">
        <v>122</v>
      </c>
      <c r="C37" s="87" t="s">
        <v>121</v>
      </c>
      <c r="D37" s="9" t="s">
        <v>103</v>
      </c>
      <c r="E37" s="3">
        <v>42059</v>
      </c>
      <c r="F37" s="11" t="s">
        <v>154</v>
      </c>
      <c r="G37" s="10">
        <v>313812</v>
      </c>
      <c r="H37" s="6" t="s">
        <v>12</v>
      </c>
    </row>
    <row r="38" spans="1:8" s="7" customFormat="1" ht="14.25" customHeight="1" x14ac:dyDescent="0.2">
      <c r="A38" s="98">
        <v>33</v>
      </c>
      <c r="B38" s="89" t="s">
        <v>122</v>
      </c>
      <c r="C38" s="87" t="s">
        <v>121</v>
      </c>
      <c r="D38" s="9" t="s">
        <v>171</v>
      </c>
      <c r="E38" s="3">
        <v>42059</v>
      </c>
      <c r="F38" s="11" t="s">
        <v>155</v>
      </c>
      <c r="G38" s="10">
        <v>573.92999999999995</v>
      </c>
      <c r="H38" s="6" t="s">
        <v>17</v>
      </c>
    </row>
    <row r="39" spans="1:8" s="7" customFormat="1" ht="14.25" customHeight="1" x14ac:dyDescent="0.2">
      <c r="A39" s="98">
        <v>34</v>
      </c>
      <c r="B39" s="89" t="s">
        <v>122</v>
      </c>
      <c r="C39" s="87" t="s">
        <v>121</v>
      </c>
      <c r="D39" s="9" t="s">
        <v>111</v>
      </c>
      <c r="E39" s="3">
        <v>42045</v>
      </c>
      <c r="F39" s="11" t="s">
        <v>156</v>
      </c>
      <c r="G39" s="10">
        <v>1613.86</v>
      </c>
      <c r="H39" s="6" t="s">
        <v>18</v>
      </c>
    </row>
    <row r="40" spans="1:8" s="7" customFormat="1" ht="14.25" customHeight="1" x14ac:dyDescent="0.2">
      <c r="A40" s="98">
        <v>35</v>
      </c>
      <c r="B40" s="89" t="s">
        <v>122</v>
      </c>
      <c r="C40" s="87" t="s">
        <v>121</v>
      </c>
      <c r="D40" s="9" t="s">
        <v>188</v>
      </c>
      <c r="E40" s="3">
        <v>42045</v>
      </c>
      <c r="F40" s="11" t="s">
        <v>157</v>
      </c>
      <c r="G40" s="10">
        <v>0</v>
      </c>
      <c r="H40" s="6" t="s">
        <v>23</v>
      </c>
    </row>
    <row r="41" spans="1:8" s="7" customFormat="1" ht="28.5" customHeight="1" x14ac:dyDescent="0.2">
      <c r="A41" s="98">
        <v>36</v>
      </c>
      <c r="B41" s="89" t="s">
        <v>122</v>
      </c>
      <c r="C41" s="87" t="s">
        <v>121</v>
      </c>
      <c r="D41" s="2" t="s">
        <v>189</v>
      </c>
      <c r="E41" s="3">
        <v>42059</v>
      </c>
      <c r="F41" s="11" t="s">
        <v>158</v>
      </c>
      <c r="G41" s="10">
        <v>3909.92</v>
      </c>
      <c r="H41" s="6" t="s">
        <v>123</v>
      </c>
    </row>
    <row r="42" spans="1:8" s="7" customFormat="1" ht="14.25" customHeight="1" x14ac:dyDescent="0.2">
      <c r="A42" s="98">
        <v>37</v>
      </c>
      <c r="B42" s="89" t="s">
        <v>122</v>
      </c>
      <c r="C42" s="87" t="s">
        <v>121</v>
      </c>
      <c r="D42" s="9" t="s">
        <v>15</v>
      </c>
      <c r="E42" s="3">
        <v>42045</v>
      </c>
      <c r="F42" s="11" t="s">
        <v>159</v>
      </c>
      <c r="G42" s="10">
        <v>120</v>
      </c>
      <c r="H42" s="6" t="s">
        <v>7</v>
      </c>
    </row>
    <row r="43" spans="1:8" s="7" customFormat="1" ht="14.25" customHeight="1" x14ac:dyDescent="0.2">
      <c r="A43" s="98">
        <v>38</v>
      </c>
      <c r="B43" s="89" t="s">
        <v>122</v>
      </c>
      <c r="C43" s="87" t="s">
        <v>121</v>
      </c>
      <c r="D43" s="9" t="s">
        <v>117</v>
      </c>
      <c r="E43" s="3">
        <v>42059</v>
      </c>
      <c r="F43" s="11" t="s">
        <v>160</v>
      </c>
      <c r="G43" s="10">
        <v>0</v>
      </c>
      <c r="H43" s="6" t="s">
        <v>7</v>
      </c>
    </row>
    <row r="44" spans="1:8" s="7" customFormat="1" ht="14.25" customHeight="1" x14ac:dyDescent="0.2">
      <c r="A44" s="98">
        <v>39</v>
      </c>
      <c r="B44" s="89" t="s">
        <v>122</v>
      </c>
      <c r="C44" s="87" t="s">
        <v>121</v>
      </c>
      <c r="D44" s="9" t="s">
        <v>190</v>
      </c>
      <c r="E44" s="3">
        <v>42059</v>
      </c>
      <c r="F44" s="11" t="s">
        <v>161</v>
      </c>
      <c r="G44" s="10">
        <v>0</v>
      </c>
      <c r="H44" s="6" t="s">
        <v>11</v>
      </c>
    </row>
    <row r="45" spans="1:8" s="7" customFormat="1" ht="14.25" customHeight="1" x14ac:dyDescent="0.2">
      <c r="A45" s="98">
        <v>40</v>
      </c>
      <c r="B45" s="89" t="s">
        <v>122</v>
      </c>
      <c r="C45" s="87" t="s">
        <v>121</v>
      </c>
      <c r="D45" s="2" t="s">
        <v>191</v>
      </c>
      <c r="E45" s="3">
        <v>42059</v>
      </c>
      <c r="F45" s="11" t="s">
        <v>162</v>
      </c>
      <c r="G45" s="10">
        <v>2086.75</v>
      </c>
      <c r="H45" s="6" t="s">
        <v>16</v>
      </c>
    </row>
    <row r="46" spans="1:8" s="7" customFormat="1" ht="14.25" customHeight="1" x14ac:dyDescent="0.2">
      <c r="A46" s="98">
        <v>41</v>
      </c>
      <c r="B46" s="89" t="s">
        <v>122</v>
      </c>
      <c r="C46" s="87" t="s">
        <v>121</v>
      </c>
      <c r="D46" s="2" t="s">
        <v>192</v>
      </c>
      <c r="E46" s="3">
        <v>42059</v>
      </c>
      <c r="F46" s="11" t="s">
        <v>163</v>
      </c>
      <c r="G46" s="10">
        <v>94510.81</v>
      </c>
      <c r="H46" s="6" t="s">
        <v>16</v>
      </c>
    </row>
    <row r="47" spans="1:8" s="7" customFormat="1" ht="28.5" customHeight="1" x14ac:dyDescent="0.2">
      <c r="A47" s="99">
        <v>42</v>
      </c>
      <c r="B47" s="90" t="s">
        <v>122</v>
      </c>
      <c r="C47" s="91" t="s">
        <v>121</v>
      </c>
      <c r="D47" s="2" t="s">
        <v>193</v>
      </c>
      <c r="E47" s="3">
        <v>42059</v>
      </c>
      <c r="F47" s="11" t="s">
        <v>164</v>
      </c>
      <c r="G47" s="10">
        <v>12387</v>
      </c>
      <c r="H47" s="6" t="s">
        <v>16</v>
      </c>
    </row>
    <row r="48" spans="1:8" s="7" customFormat="1" ht="14.25" customHeight="1" x14ac:dyDescent="0.2">
      <c r="A48" s="98">
        <v>43</v>
      </c>
      <c r="B48" s="90" t="s">
        <v>122</v>
      </c>
      <c r="C48" s="91" t="s">
        <v>121</v>
      </c>
      <c r="D48" s="9" t="s">
        <v>24</v>
      </c>
      <c r="E48" s="3">
        <v>42066</v>
      </c>
      <c r="F48" s="11" t="s">
        <v>200</v>
      </c>
      <c r="G48" s="10">
        <v>16.12</v>
      </c>
      <c r="H48" s="6" t="s">
        <v>123</v>
      </c>
    </row>
    <row r="49" spans="1:8" s="7" customFormat="1" ht="14.25" customHeight="1" x14ac:dyDescent="0.2">
      <c r="A49" s="99">
        <v>44</v>
      </c>
      <c r="B49" s="90" t="s">
        <v>122</v>
      </c>
      <c r="C49" s="91" t="s">
        <v>121</v>
      </c>
      <c r="D49" s="9" t="s">
        <v>106</v>
      </c>
      <c r="E49" s="3">
        <v>42080</v>
      </c>
      <c r="F49" s="11" t="s">
        <v>201</v>
      </c>
      <c r="G49" s="10">
        <v>439.47</v>
      </c>
      <c r="H49" s="6" t="s">
        <v>18</v>
      </c>
    </row>
    <row r="50" spans="1:8" s="7" customFormat="1" ht="14.25" customHeight="1" x14ac:dyDescent="0.2">
      <c r="A50" s="98">
        <v>45</v>
      </c>
      <c r="B50" s="90" t="s">
        <v>122</v>
      </c>
      <c r="C50" s="91" t="s">
        <v>121</v>
      </c>
      <c r="D50" s="2" t="s">
        <v>231</v>
      </c>
      <c r="E50" s="3">
        <v>42094</v>
      </c>
      <c r="F50" s="11" t="s">
        <v>202</v>
      </c>
      <c r="G50" s="10">
        <v>3928.42</v>
      </c>
      <c r="H50" s="6" t="s">
        <v>21</v>
      </c>
    </row>
    <row r="51" spans="1:8" s="7" customFormat="1" ht="14.25" customHeight="1" x14ac:dyDescent="0.2">
      <c r="A51" s="99">
        <v>46</v>
      </c>
      <c r="B51" s="90" t="s">
        <v>122</v>
      </c>
      <c r="C51" s="91" t="s">
        <v>121</v>
      </c>
      <c r="D51" s="9" t="s">
        <v>117</v>
      </c>
      <c r="E51" s="3">
        <v>42122</v>
      </c>
      <c r="F51" s="11" t="s">
        <v>271</v>
      </c>
      <c r="G51" s="10">
        <v>0</v>
      </c>
      <c r="H51" s="6" t="s">
        <v>7</v>
      </c>
    </row>
    <row r="52" spans="1:8" s="7" customFormat="1" ht="14.25" customHeight="1" x14ac:dyDescent="0.2">
      <c r="A52" s="98">
        <v>47</v>
      </c>
      <c r="B52" s="90" t="s">
        <v>122</v>
      </c>
      <c r="C52" s="91" t="s">
        <v>121</v>
      </c>
      <c r="D52" s="9" t="s">
        <v>188</v>
      </c>
      <c r="E52" s="3">
        <v>42066</v>
      </c>
      <c r="F52" s="11" t="s">
        <v>203</v>
      </c>
      <c r="G52" s="10">
        <v>0</v>
      </c>
      <c r="H52" s="6" t="s">
        <v>23</v>
      </c>
    </row>
    <row r="53" spans="1:8" s="7" customFormat="1" ht="14.25" customHeight="1" x14ac:dyDescent="0.2">
      <c r="A53" s="99">
        <v>48</v>
      </c>
      <c r="B53" s="90" t="s">
        <v>122</v>
      </c>
      <c r="C53" s="91" t="s">
        <v>121</v>
      </c>
      <c r="D53" s="2" t="s">
        <v>233</v>
      </c>
      <c r="E53" s="3">
        <v>42094</v>
      </c>
      <c r="F53" s="11" t="s">
        <v>204</v>
      </c>
      <c r="G53" s="10">
        <v>79230.289999999994</v>
      </c>
      <c r="H53" s="6" t="s">
        <v>21</v>
      </c>
    </row>
    <row r="54" spans="1:8" s="7" customFormat="1" ht="14.25" customHeight="1" x14ac:dyDescent="0.2">
      <c r="A54" s="98">
        <v>49</v>
      </c>
      <c r="B54" s="90" t="s">
        <v>122</v>
      </c>
      <c r="C54" s="91" t="s">
        <v>121</v>
      </c>
      <c r="D54" s="9" t="s">
        <v>234</v>
      </c>
      <c r="E54" s="3">
        <v>42094</v>
      </c>
      <c r="F54" s="11" t="s">
        <v>205</v>
      </c>
      <c r="G54" s="10">
        <v>277.73</v>
      </c>
      <c r="H54" s="6" t="s">
        <v>16</v>
      </c>
    </row>
    <row r="55" spans="1:8" s="7" customFormat="1" ht="14.25" customHeight="1" x14ac:dyDescent="0.2">
      <c r="A55" s="99">
        <v>50</v>
      </c>
      <c r="B55" s="90" t="s">
        <v>122</v>
      </c>
      <c r="C55" s="91" t="s">
        <v>121</v>
      </c>
      <c r="D55" s="9" t="s">
        <v>235</v>
      </c>
      <c r="E55" s="3">
        <v>42094</v>
      </c>
      <c r="F55" s="11" t="s">
        <v>206</v>
      </c>
      <c r="G55" s="10">
        <v>615881.16</v>
      </c>
      <c r="H55" s="6" t="s">
        <v>21</v>
      </c>
    </row>
    <row r="56" spans="1:8" s="7" customFormat="1" ht="14.25" customHeight="1" x14ac:dyDescent="0.2">
      <c r="A56" s="98">
        <v>51</v>
      </c>
      <c r="B56" s="90" t="s">
        <v>122</v>
      </c>
      <c r="C56" s="91" t="s">
        <v>121</v>
      </c>
      <c r="D56" s="9" t="s">
        <v>107</v>
      </c>
      <c r="E56" s="3">
        <v>42094</v>
      </c>
      <c r="F56" s="11" t="s">
        <v>207</v>
      </c>
      <c r="G56" s="10">
        <v>3211</v>
      </c>
      <c r="H56" s="6" t="s">
        <v>23</v>
      </c>
    </row>
    <row r="57" spans="1:8" s="7" customFormat="1" ht="14.25" customHeight="1" x14ac:dyDescent="0.2">
      <c r="A57" s="99">
        <v>52</v>
      </c>
      <c r="B57" s="90" t="s">
        <v>122</v>
      </c>
      <c r="C57" s="91" t="s">
        <v>121</v>
      </c>
      <c r="D57" s="9" t="s">
        <v>113</v>
      </c>
      <c r="E57" s="3">
        <v>42094</v>
      </c>
      <c r="F57" s="11" t="s">
        <v>208</v>
      </c>
      <c r="G57" s="10">
        <v>0</v>
      </c>
      <c r="H57" s="6" t="s">
        <v>23</v>
      </c>
    </row>
    <row r="58" spans="1:8" s="7" customFormat="1" ht="14.25" customHeight="1" x14ac:dyDescent="0.2">
      <c r="A58" s="98">
        <v>53</v>
      </c>
      <c r="B58" s="90" t="s">
        <v>122</v>
      </c>
      <c r="C58" s="91" t="s">
        <v>121</v>
      </c>
      <c r="D58" s="9" t="s">
        <v>236</v>
      </c>
      <c r="E58" s="3">
        <v>42094</v>
      </c>
      <c r="F58" s="11" t="s">
        <v>209</v>
      </c>
      <c r="G58" s="10">
        <v>0</v>
      </c>
      <c r="H58" s="6" t="s">
        <v>18</v>
      </c>
    </row>
    <row r="59" spans="1:8" s="7" customFormat="1" ht="14.25" customHeight="1" x14ac:dyDescent="0.2">
      <c r="A59" s="98">
        <v>54</v>
      </c>
      <c r="B59" s="89" t="s">
        <v>122</v>
      </c>
      <c r="C59" s="87" t="s">
        <v>121</v>
      </c>
      <c r="D59" s="9" t="s">
        <v>15</v>
      </c>
      <c r="E59" s="3">
        <v>42066</v>
      </c>
      <c r="F59" s="11" t="s">
        <v>210</v>
      </c>
      <c r="G59" s="10">
        <v>13045.08</v>
      </c>
      <c r="H59" s="6" t="s">
        <v>7</v>
      </c>
    </row>
    <row r="60" spans="1:8" s="7" customFormat="1" ht="14.25" customHeight="1" x14ac:dyDescent="0.2">
      <c r="A60" s="98">
        <v>55</v>
      </c>
      <c r="B60" s="89" t="s">
        <v>122</v>
      </c>
      <c r="C60" s="87" t="s">
        <v>121</v>
      </c>
      <c r="D60" s="9" t="s">
        <v>168</v>
      </c>
      <c r="E60" s="3">
        <v>42066</v>
      </c>
      <c r="F60" s="11" t="s">
        <v>211</v>
      </c>
      <c r="G60" s="10">
        <v>20.54</v>
      </c>
      <c r="H60" s="6" t="s">
        <v>7</v>
      </c>
    </row>
    <row r="61" spans="1:8" s="7" customFormat="1" ht="14.25" customHeight="1" x14ac:dyDescent="0.2">
      <c r="A61" s="99">
        <v>56</v>
      </c>
      <c r="B61" s="90" t="s">
        <v>122</v>
      </c>
      <c r="C61" s="91" t="s">
        <v>121</v>
      </c>
      <c r="D61" s="9" t="s">
        <v>117</v>
      </c>
      <c r="E61" s="3">
        <v>42122</v>
      </c>
      <c r="F61" s="11" t="s">
        <v>272</v>
      </c>
      <c r="G61" s="10">
        <v>0</v>
      </c>
      <c r="H61" s="6" t="s">
        <v>7</v>
      </c>
    </row>
    <row r="62" spans="1:8" s="7" customFormat="1" ht="14.25" customHeight="1" x14ac:dyDescent="0.2">
      <c r="A62" s="98">
        <v>57</v>
      </c>
      <c r="B62" s="90" t="s">
        <v>122</v>
      </c>
      <c r="C62" s="91" t="s">
        <v>121</v>
      </c>
      <c r="D62" s="2" t="s">
        <v>191</v>
      </c>
      <c r="E62" s="3">
        <v>42094</v>
      </c>
      <c r="F62" s="11" t="s">
        <v>212</v>
      </c>
      <c r="G62" s="10">
        <v>148</v>
      </c>
      <c r="H62" s="6" t="s">
        <v>16</v>
      </c>
    </row>
    <row r="63" spans="1:8" s="7" customFormat="1" ht="14.25" customHeight="1" x14ac:dyDescent="0.2">
      <c r="A63" s="99">
        <v>58</v>
      </c>
      <c r="B63" s="90" t="s">
        <v>122</v>
      </c>
      <c r="C63" s="91" t="s">
        <v>121</v>
      </c>
      <c r="D63" s="9" t="s">
        <v>237</v>
      </c>
      <c r="E63" s="3">
        <v>42094</v>
      </c>
      <c r="F63" s="11" t="s">
        <v>213</v>
      </c>
      <c r="G63" s="10">
        <v>3236.81</v>
      </c>
      <c r="H63" s="6" t="s">
        <v>16</v>
      </c>
    </row>
    <row r="64" spans="1:8" s="7" customFormat="1" ht="14.25" customHeight="1" x14ac:dyDescent="0.2">
      <c r="A64" s="98">
        <v>59</v>
      </c>
      <c r="B64" s="90" t="s">
        <v>122</v>
      </c>
      <c r="C64" s="91" t="s">
        <v>121</v>
      </c>
      <c r="D64" s="9" t="s">
        <v>238</v>
      </c>
      <c r="E64" s="3">
        <v>42094</v>
      </c>
      <c r="F64" s="11" t="s">
        <v>214</v>
      </c>
      <c r="G64" s="10">
        <v>17608.95</v>
      </c>
      <c r="H64" s="6" t="s">
        <v>16</v>
      </c>
    </row>
    <row r="65" spans="1:8" s="7" customFormat="1" ht="14.25" customHeight="1" x14ac:dyDescent="0.2">
      <c r="A65" s="99">
        <v>60</v>
      </c>
      <c r="B65" s="90" t="s">
        <v>122</v>
      </c>
      <c r="C65" s="91" t="s">
        <v>121</v>
      </c>
      <c r="D65" s="2" t="s">
        <v>239</v>
      </c>
      <c r="E65" s="3">
        <v>42094</v>
      </c>
      <c r="F65" s="11" t="s">
        <v>215</v>
      </c>
      <c r="G65" s="10">
        <v>0</v>
      </c>
      <c r="H65" s="6" t="s">
        <v>16</v>
      </c>
    </row>
    <row r="66" spans="1:8" s="7" customFormat="1" ht="14.25" customHeight="1" x14ac:dyDescent="0.2">
      <c r="A66" s="98">
        <v>61</v>
      </c>
      <c r="B66" s="90" t="s">
        <v>122</v>
      </c>
      <c r="C66" s="91" t="s">
        <v>121</v>
      </c>
      <c r="D66" s="9" t="s">
        <v>245</v>
      </c>
      <c r="E66" s="3">
        <v>42094</v>
      </c>
      <c r="F66" s="11" t="s">
        <v>216</v>
      </c>
      <c r="G66" s="10">
        <v>10472.93</v>
      </c>
      <c r="H66" s="6" t="s">
        <v>16</v>
      </c>
    </row>
    <row r="67" spans="1:8" s="7" customFormat="1" ht="14.25" customHeight="1" x14ac:dyDescent="0.2">
      <c r="A67" s="99">
        <v>62</v>
      </c>
      <c r="B67" s="90" t="s">
        <v>122</v>
      </c>
      <c r="C67" s="91" t="s">
        <v>121</v>
      </c>
      <c r="D67" s="2" t="s">
        <v>120</v>
      </c>
      <c r="E67" s="3">
        <v>42066</v>
      </c>
      <c r="F67" s="11" t="s">
        <v>217</v>
      </c>
      <c r="G67" s="10">
        <v>104.32</v>
      </c>
      <c r="H67" s="6" t="s">
        <v>11</v>
      </c>
    </row>
    <row r="68" spans="1:8" s="7" customFormat="1" ht="14.25" customHeight="1" x14ac:dyDescent="0.2">
      <c r="A68" s="98">
        <v>63</v>
      </c>
      <c r="B68" s="90" t="s">
        <v>122</v>
      </c>
      <c r="C68" s="91" t="s">
        <v>121</v>
      </c>
      <c r="D68" s="9" t="s">
        <v>169</v>
      </c>
      <c r="E68" s="3">
        <v>42094</v>
      </c>
      <c r="F68" s="11" t="s">
        <v>218</v>
      </c>
      <c r="G68" s="10">
        <v>0</v>
      </c>
      <c r="H68" s="6" t="s">
        <v>11</v>
      </c>
    </row>
    <row r="69" spans="1:8" s="7" customFormat="1" ht="14.25" customHeight="1" x14ac:dyDescent="0.2">
      <c r="A69" s="99">
        <v>64</v>
      </c>
      <c r="B69" s="90" t="s">
        <v>122</v>
      </c>
      <c r="C69" s="91" t="s">
        <v>121</v>
      </c>
      <c r="D69" s="2" t="s">
        <v>240</v>
      </c>
      <c r="E69" s="3">
        <v>42094</v>
      </c>
      <c r="F69" s="11" t="s">
        <v>219</v>
      </c>
      <c r="G69" s="10">
        <v>5000</v>
      </c>
      <c r="H69" s="6" t="s">
        <v>8</v>
      </c>
    </row>
    <row r="70" spans="1:8" s="7" customFormat="1" ht="14.25" customHeight="1" x14ac:dyDescent="0.2">
      <c r="A70" s="98">
        <v>65</v>
      </c>
      <c r="B70" s="90" t="s">
        <v>122</v>
      </c>
      <c r="C70" s="91" t="s">
        <v>121</v>
      </c>
      <c r="D70" s="2" t="s">
        <v>241</v>
      </c>
      <c r="E70" s="3">
        <v>42094</v>
      </c>
      <c r="F70" s="11" t="s">
        <v>220</v>
      </c>
      <c r="G70" s="10">
        <v>1100</v>
      </c>
      <c r="H70" s="6" t="s">
        <v>21</v>
      </c>
    </row>
    <row r="71" spans="1:8" s="7" customFormat="1" ht="14.25" customHeight="1" x14ac:dyDescent="0.2">
      <c r="A71" s="99">
        <v>66</v>
      </c>
      <c r="B71" s="90" t="s">
        <v>122</v>
      </c>
      <c r="C71" s="91" t="s">
        <v>121</v>
      </c>
      <c r="D71" s="9" t="s">
        <v>242</v>
      </c>
      <c r="E71" s="3">
        <v>42094</v>
      </c>
      <c r="F71" s="11" t="s">
        <v>221</v>
      </c>
      <c r="G71" s="10">
        <v>2331.36</v>
      </c>
      <c r="H71" s="6" t="s">
        <v>7</v>
      </c>
    </row>
    <row r="72" spans="1:8" s="7" customFormat="1" ht="14.25" customHeight="1" x14ac:dyDescent="0.2">
      <c r="A72" s="98">
        <v>67</v>
      </c>
      <c r="B72" s="90" t="s">
        <v>122</v>
      </c>
      <c r="C72" s="91" t="s">
        <v>121</v>
      </c>
      <c r="D72" s="9" t="s">
        <v>97</v>
      </c>
      <c r="E72" s="3">
        <v>42080</v>
      </c>
      <c r="F72" s="11" t="s">
        <v>222</v>
      </c>
      <c r="G72" s="10">
        <v>4242.8900000000003</v>
      </c>
      <c r="H72" s="6" t="s">
        <v>12</v>
      </c>
    </row>
    <row r="73" spans="1:8" s="7" customFormat="1" ht="14.25" customHeight="1" x14ac:dyDescent="0.2">
      <c r="A73" s="99">
        <v>68</v>
      </c>
      <c r="B73" s="90" t="s">
        <v>122</v>
      </c>
      <c r="C73" s="91" t="s">
        <v>121</v>
      </c>
      <c r="D73" s="9" t="s">
        <v>109</v>
      </c>
      <c r="E73" s="3">
        <v>42094</v>
      </c>
      <c r="F73" s="11" t="s">
        <v>223</v>
      </c>
      <c r="G73" s="10">
        <v>0</v>
      </c>
      <c r="H73" s="6" t="s">
        <v>8</v>
      </c>
    </row>
    <row r="74" spans="1:8" s="7" customFormat="1" ht="14.25" customHeight="1" x14ac:dyDescent="0.2">
      <c r="A74" s="98">
        <v>69</v>
      </c>
      <c r="B74" s="90" t="s">
        <v>122</v>
      </c>
      <c r="C74" s="91" t="s">
        <v>121</v>
      </c>
      <c r="D74" s="2" t="s">
        <v>243</v>
      </c>
      <c r="E74" s="3">
        <v>42094</v>
      </c>
      <c r="F74" s="11" t="s">
        <v>224</v>
      </c>
      <c r="G74" s="10">
        <v>2441.52</v>
      </c>
      <c r="H74" s="6" t="s">
        <v>12</v>
      </c>
    </row>
    <row r="75" spans="1:8" s="7" customFormat="1" ht="14.25" customHeight="1" x14ac:dyDescent="0.2">
      <c r="A75" s="99">
        <v>70</v>
      </c>
      <c r="B75" s="90" t="s">
        <v>122</v>
      </c>
      <c r="C75" s="91" t="s">
        <v>121</v>
      </c>
      <c r="D75" s="9" t="s">
        <v>232</v>
      </c>
      <c r="E75" s="3">
        <v>42080</v>
      </c>
      <c r="F75" s="11" t="s">
        <v>225</v>
      </c>
      <c r="G75" s="10">
        <v>9869.6299999999992</v>
      </c>
      <c r="H75" s="6" t="s">
        <v>21</v>
      </c>
    </row>
    <row r="76" spans="1:8" s="7" customFormat="1" ht="14.25" customHeight="1" x14ac:dyDescent="0.2">
      <c r="A76" s="98">
        <v>71</v>
      </c>
      <c r="B76" s="90" t="s">
        <v>122</v>
      </c>
      <c r="C76" s="91" t="s">
        <v>121</v>
      </c>
      <c r="D76" s="9" t="s">
        <v>108</v>
      </c>
      <c r="E76" s="3">
        <v>42094</v>
      </c>
      <c r="F76" s="11" t="s">
        <v>226</v>
      </c>
      <c r="G76" s="10">
        <v>0</v>
      </c>
      <c r="H76" s="6" t="s">
        <v>11</v>
      </c>
    </row>
    <row r="77" spans="1:8" s="7" customFormat="1" ht="14.25" customHeight="1" x14ac:dyDescent="0.2">
      <c r="A77" s="99">
        <v>72</v>
      </c>
      <c r="B77" s="90" t="s">
        <v>122</v>
      </c>
      <c r="C77" s="91" t="s">
        <v>121</v>
      </c>
      <c r="D77" s="9" t="s">
        <v>244</v>
      </c>
      <c r="E77" s="3">
        <v>42094</v>
      </c>
      <c r="F77" s="11" t="s">
        <v>227</v>
      </c>
      <c r="G77" s="10">
        <v>175.35</v>
      </c>
      <c r="H77" s="6" t="s">
        <v>23</v>
      </c>
    </row>
    <row r="78" spans="1:8" s="7" customFormat="1" ht="14.25" customHeight="1" x14ac:dyDescent="0.2">
      <c r="A78" s="98">
        <v>73</v>
      </c>
      <c r="B78" s="90" t="s">
        <v>122</v>
      </c>
      <c r="C78" s="91" t="s">
        <v>121</v>
      </c>
      <c r="D78" s="9" t="s">
        <v>9</v>
      </c>
      <c r="E78" s="3">
        <v>42080</v>
      </c>
      <c r="F78" s="11" t="s">
        <v>228</v>
      </c>
      <c r="G78" s="10">
        <v>15</v>
      </c>
      <c r="H78" s="6" t="s">
        <v>12</v>
      </c>
    </row>
    <row r="79" spans="1:8" s="7" customFormat="1" ht="14.25" customHeight="1" x14ac:dyDescent="0.2">
      <c r="A79" s="99">
        <v>74</v>
      </c>
      <c r="B79" s="90" t="s">
        <v>122</v>
      </c>
      <c r="C79" s="91" t="s">
        <v>121</v>
      </c>
      <c r="D79" s="9" t="s">
        <v>15</v>
      </c>
      <c r="E79" s="3">
        <v>42080</v>
      </c>
      <c r="F79" s="11" t="s">
        <v>229</v>
      </c>
      <c r="G79" s="10">
        <v>70</v>
      </c>
      <c r="H79" s="6" t="s">
        <v>7</v>
      </c>
    </row>
    <row r="80" spans="1:8" s="7" customFormat="1" ht="14.25" customHeight="1" x14ac:dyDescent="0.2">
      <c r="A80" s="98">
        <v>75</v>
      </c>
      <c r="B80" s="90" t="s">
        <v>122</v>
      </c>
      <c r="C80" s="91" t="s">
        <v>121</v>
      </c>
      <c r="D80" s="9" t="s">
        <v>116</v>
      </c>
      <c r="E80" s="3">
        <v>42122</v>
      </c>
      <c r="F80" s="11" t="s">
        <v>273</v>
      </c>
      <c r="G80" s="10">
        <v>0</v>
      </c>
      <c r="H80" s="6" t="s">
        <v>23</v>
      </c>
    </row>
    <row r="81" spans="1:8" s="7" customFormat="1" ht="14.25" customHeight="1" x14ac:dyDescent="0.2">
      <c r="A81" s="99">
        <v>76</v>
      </c>
      <c r="B81" s="90" t="s">
        <v>122</v>
      </c>
      <c r="C81" s="91" t="s">
        <v>121</v>
      </c>
      <c r="D81" s="9" t="s">
        <v>118</v>
      </c>
      <c r="E81" s="3">
        <v>42122</v>
      </c>
      <c r="F81" s="11" t="s">
        <v>274</v>
      </c>
      <c r="G81" s="10">
        <v>0</v>
      </c>
      <c r="H81" s="6" t="s">
        <v>7</v>
      </c>
    </row>
    <row r="82" spans="1:8" s="7" customFormat="1" ht="14.25" customHeight="1" x14ac:dyDescent="0.2">
      <c r="A82" s="98">
        <v>77</v>
      </c>
      <c r="B82" s="90" t="s">
        <v>122</v>
      </c>
      <c r="C82" s="91" t="s">
        <v>121</v>
      </c>
      <c r="D82" s="9" t="s">
        <v>260</v>
      </c>
      <c r="E82" s="3">
        <v>42122</v>
      </c>
      <c r="F82" s="11" t="s">
        <v>275</v>
      </c>
      <c r="G82" s="10">
        <v>0</v>
      </c>
      <c r="H82" s="6" t="s">
        <v>8</v>
      </c>
    </row>
    <row r="83" spans="1:8" s="7" customFormat="1" ht="14.25" customHeight="1" x14ac:dyDescent="0.2">
      <c r="A83" s="99">
        <v>78</v>
      </c>
      <c r="B83" s="90" t="s">
        <v>122</v>
      </c>
      <c r="C83" s="91" t="s">
        <v>121</v>
      </c>
      <c r="D83" s="9" t="s">
        <v>114</v>
      </c>
      <c r="E83" s="3">
        <v>42122</v>
      </c>
      <c r="F83" s="11" t="s">
        <v>276</v>
      </c>
      <c r="G83" s="10">
        <v>0</v>
      </c>
      <c r="H83" s="6" t="s">
        <v>18</v>
      </c>
    </row>
    <row r="84" spans="1:8" s="7" customFormat="1" ht="14.25" customHeight="1" x14ac:dyDescent="0.2">
      <c r="A84" s="98">
        <v>79</v>
      </c>
      <c r="B84" s="90" t="s">
        <v>122</v>
      </c>
      <c r="C84" s="91" t="s">
        <v>121</v>
      </c>
      <c r="D84" s="2" t="s">
        <v>241</v>
      </c>
      <c r="E84" s="3">
        <v>42094</v>
      </c>
      <c r="F84" s="11" t="s">
        <v>230</v>
      </c>
      <c r="G84" s="10">
        <v>260</v>
      </c>
      <c r="H84" s="6" t="s">
        <v>10</v>
      </c>
    </row>
    <row r="85" spans="1:8" s="7" customFormat="1" ht="14.25" customHeight="1" x14ac:dyDescent="0.2">
      <c r="A85" s="98">
        <v>80</v>
      </c>
      <c r="B85" s="90" t="s">
        <v>122</v>
      </c>
      <c r="C85" s="91" t="s">
        <v>121</v>
      </c>
      <c r="D85" s="9" t="s">
        <v>261</v>
      </c>
      <c r="E85" s="3">
        <v>42122</v>
      </c>
      <c r="F85" s="109" t="s">
        <v>277</v>
      </c>
      <c r="G85" s="110">
        <v>116.15</v>
      </c>
      <c r="H85" s="96" t="s">
        <v>7</v>
      </c>
    </row>
    <row r="86" spans="1:8" s="7" customFormat="1" ht="14.25" customHeight="1" x14ac:dyDescent="0.2">
      <c r="A86" s="99">
        <v>81</v>
      </c>
      <c r="B86" s="90" t="s">
        <v>122</v>
      </c>
      <c r="C86" s="91" t="s">
        <v>121</v>
      </c>
      <c r="D86" s="9" t="s">
        <v>262</v>
      </c>
      <c r="E86" s="3">
        <v>42122</v>
      </c>
      <c r="F86" s="109" t="s">
        <v>278</v>
      </c>
      <c r="G86" s="110">
        <v>0</v>
      </c>
      <c r="H86" s="96" t="s">
        <v>8</v>
      </c>
    </row>
    <row r="87" spans="1:8" s="7" customFormat="1" ht="14.25" customHeight="1" x14ac:dyDescent="0.2">
      <c r="A87" s="98">
        <v>82</v>
      </c>
      <c r="B87" s="90" t="s">
        <v>122</v>
      </c>
      <c r="C87" s="91" t="s">
        <v>121</v>
      </c>
      <c r="D87" s="9" t="s">
        <v>171</v>
      </c>
      <c r="E87" s="3">
        <v>42122</v>
      </c>
      <c r="F87" s="109" t="s">
        <v>279</v>
      </c>
      <c r="G87" s="110">
        <v>3490.97</v>
      </c>
      <c r="H87" s="96" t="s">
        <v>17</v>
      </c>
    </row>
    <row r="88" spans="1:8" s="7" customFormat="1" ht="14.25" customHeight="1" x14ac:dyDescent="0.2">
      <c r="A88" s="98">
        <v>83</v>
      </c>
      <c r="B88" s="90" t="s">
        <v>122</v>
      </c>
      <c r="C88" s="91" t="s">
        <v>121</v>
      </c>
      <c r="D88" s="9" t="s">
        <v>14</v>
      </c>
      <c r="E88" s="3">
        <v>42101</v>
      </c>
      <c r="F88" s="109" t="s">
        <v>246</v>
      </c>
      <c r="G88" s="110">
        <v>953.67</v>
      </c>
      <c r="H88" s="96" t="s">
        <v>8</v>
      </c>
    </row>
    <row r="89" spans="1:8" s="7" customFormat="1" ht="14.25" customHeight="1" x14ac:dyDescent="0.2">
      <c r="A89" s="99">
        <v>84</v>
      </c>
      <c r="B89" s="90" t="s">
        <v>122</v>
      </c>
      <c r="C89" s="91" t="s">
        <v>121</v>
      </c>
      <c r="D89" s="9" t="s">
        <v>263</v>
      </c>
      <c r="E89" s="3">
        <v>42122</v>
      </c>
      <c r="F89" s="109" t="s">
        <v>280</v>
      </c>
      <c r="G89" s="110">
        <v>0</v>
      </c>
      <c r="H89" s="96" t="s">
        <v>12</v>
      </c>
    </row>
    <row r="90" spans="1:8" s="7" customFormat="1" ht="14.25" customHeight="1" x14ac:dyDescent="0.2">
      <c r="A90" s="98">
        <v>85</v>
      </c>
      <c r="B90" s="90" t="s">
        <v>122</v>
      </c>
      <c r="C90" s="91" t="s">
        <v>121</v>
      </c>
      <c r="D90" s="9" t="s">
        <v>264</v>
      </c>
      <c r="E90" s="3">
        <v>42122</v>
      </c>
      <c r="F90" s="109" t="s">
        <v>281</v>
      </c>
      <c r="G90" s="110">
        <v>0</v>
      </c>
      <c r="H90" s="96" t="s">
        <v>12</v>
      </c>
    </row>
    <row r="91" spans="1:8" s="7" customFormat="1" ht="14.25" customHeight="1" x14ac:dyDescent="0.2">
      <c r="A91" s="98">
        <v>86</v>
      </c>
      <c r="B91" s="90" t="s">
        <v>122</v>
      </c>
      <c r="C91" s="91" t="s">
        <v>121</v>
      </c>
      <c r="D91" s="9" t="s">
        <v>168</v>
      </c>
      <c r="E91" s="3">
        <v>42101</v>
      </c>
      <c r="F91" s="109" t="s">
        <v>247</v>
      </c>
      <c r="G91" s="110">
        <v>11.44</v>
      </c>
      <c r="H91" s="96" t="s">
        <v>7</v>
      </c>
    </row>
    <row r="92" spans="1:8" s="7" customFormat="1" ht="14.25" customHeight="1" x14ac:dyDescent="0.2">
      <c r="A92" s="99">
        <v>87</v>
      </c>
      <c r="B92" s="90" t="s">
        <v>122</v>
      </c>
      <c r="C92" s="91" t="s">
        <v>121</v>
      </c>
      <c r="D92" s="9" t="s">
        <v>258</v>
      </c>
      <c r="E92" s="3">
        <v>42101</v>
      </c>
      <c r="F92" s="109" t="s">
        <v>248</v>
      </c>
      <c r="G92" s="110">
        <v>198</v>
      </c>
      <c r="H92" s="96" t="s">
        <v>12</v>
      </c>
    </row>
    <row r="93" spans="1:8" s="7" customFormat="1" ht="14.25" customHeight="1" x14ac:dyDescent="0.2">
      <c r="A93" s="98">
        <v>88</v>
      </c>
      <c r="B93" s="90" t="s">
        <v>122</v>
      </c>
      <c r="C93" s="91" t="s">
        <v>121</v>
      </c>
      <c r="D93" s="2" t="s">
        <v>180</v>
      </c>
      <c r="E93" s="3">
        <v>42122</v>
      </c>
      <c r="F93" s="109" t="s">
        <v>282</v>
      </c>
      <c r="G93" s="110">
        <v>100</v>
      </c>
      <c r="H93" s="96" t="s">
        <v>12</v>
      </c>
    </row>
    <row r="94" spans="1:8" s="7" customFormat="1" ht="14.25" customHeight="1" x14ac:dyDescent="0.2">
      <c r="A94" s="98">
        <v>89</v>
      </c>
      <c r="B94" s="90" t="s">
        <v>122</v>
      </c>
      <c r="C94" s="91" t="s">
        <v>121</v>
      </c>
      <c r="D94" s="9" t="s">
        <v>265</v>
      </c>
      <c r="E94" s="3">
        <v>42122</v>
      </c>
      <c r="F94" s="109" t="s">
        <v>283</v>
      </c>
      <c r="G94" s="110">
        <v>12011.59</v>
      </c>
      <c r="H94" s="96" t="s">
        <v>16</v>
      </c>
    </row>
    <row r="95" spans="1:8" s="7" customFormat="1" ht="14.25" customHeight="1" x14ac:dyDescent="0.2">
      <c r="A95" s="99">
        <v>90</v>
      </c>
      <c r="B95" s="90" t="s">
        <v>122</v>
      </c>
      <c r="C95" s="91" t="s">
        <v>121</v>
      </c>
      <c r="D95" s="9" t="s">
        <v>266</v>
      </c>
      <c r="E95" s="3">
        <v>42122</v>
      </c>
      <c r="F95" s="109" t="s">
        <v>284</v>
      </c>
      <c r="G95" s="110">
        <v>257440</v>
      </c>
      <c r="H95" s="96" t="s">
        <v>16</v>
      </c>
    </row>
    <row r="96" spans="1:8" s="7" customFormat="1" ht="14.25" customHeight="1" x14ac:dyDescent="0.2">
      <c r="A96" s="98">
        <v>91</v>
      </c>
      <c r="B96" s="90" t="s">
        <v>122</v>
      </c>
      <c r="C96" s="91" t="s">
        <v>121</v>
      </c>
      <c r="D96" s="2" t="s">
        <v>192</v>
      </c>
      <c r="E96" s="3">
        <v>42122</v>
      </c>
      <c r="F96" s="109" t="s">
        <v>285</v>
      </c>
      <c r="G96" s="110">
        <v>5660</v>
      </c>
      <c r="H96" s="96" t="s">
        <v>16</v>
      </c>
    </row>
    <row r="97" spans="1:8" s="7" customFormat="1" ht="14.25" customHeight="1" x14ac:dyDescent="0.2">
      <c r="A97" s="98">
        <v>92</v>
      </c>
      <c r="B97" s="90" t="s">
        <v>122</v>
      </c>
      <c r="C97" s="91" t="s">
        <v>121</v>
      </c>
      <c r="D97" s="111" t="s">
        <v>267</v>
      </c>
      <c r="E97" s="3">
        <v>42122</v>
      </c>
      <c r="F97" s="109" t="s">
        <v>286</v>
      </c>
      <c r="G97" s="110">
        <v>1555.87</v>
      </c>
      <c r="H97" s="96" t="s">
        <v>16</v>
      </c>
    </row>
    <row r="98" spans="1:8" s="7" customFormat="1" ht="14.25" customHeight="1" x14ac:dyDescent="0.2">
      <c r="A98" s="99">
        <v>93</v>
      </c>
      <c r="B98" s="90" t="s">
        <v>122</v>
      </c>
      <c r="C98" s="91" t="s">
        <v>121</v>
      </c>
      <c r="D98" s="9" t="s">
        <v>15</v>
      </c>
      <c r="E98" s="3">
        <v>42101</v>
      </c>
      <c r="F98" s="11" t="s">
        <v>249</v>
      </c>
      <c r="G98" s="10">
        <v>1457.35</v>
      </c>
      <c r="H98" s="6" t="s">
        <v>7</v>
      </c>
    </row>
    <row r="99" spans="1:8" s="7" customFormat="1" ht="14.25" customHeight="1" x14ac:dyDescent="0.2">
      <c r="A99" s="99">
        <v>94</v>
      </c>
      <c r="B99" s="90" t="s">
        <v>122</v>
      </c>
      <c r="C99" s="91" t="s">
        <v>121</v>
      </c>
      <c r="D99" s="9" t="s">
        <v>22</v>
      </c>
      <c r="E99" s="3">
        <v>42101</v>
      </c>
      <c r="F99" s="11" t="s">
        <v>250</v>
      </c>
      <c r="G99" s="10">
        <v>8029.69</v>
      </c>
      <c r="H99" s="6" t="s">
        <v>7</v>
      </c>
    </row>
    <row r="100" spans="1:8" s="7" customFormat="1" ht="14.25" customHeight="1" x14ac:dyDescent="0.2">
      <c r="A100" s="98">
        <v>95</v>
      </c>
      <c r="B100" s="90" t="s">
        <v>122</v>
      </c>
      <c r="C100" s="91" t="s">
        <v>121</v>
      </c>
      <c r="D100" s="9" t="s">
        <v>268</v>
      </c>
      <c r="E100" s="3">
        <v>42122</v>
      </c>
      <c r="F100" s="11" t="s">
        <v>287</v>
      </c>
      <c r="G100" s="10">
        <v>485.29</v>
      </c>
      <c r="H100" s="6" t="s">
        <v>7</v>
      </c>
    </row>
    <row r="101" spans="1:8" s="7" customFormat="1" ht="14.25" customHeight="1" x14ac:dyDescent="0.2">
      <c r="A101" s="98">
        <v>96</v>
      </c>
      <c r="B101" s="90" t="s">
        <v>122</v>
      </c>
      <c r="C101" s="91" t="s">
        <v>121</v>
      </c>
      <c r="D101" s="2" t="s">
        <v>269</v>
      </c>
      <c r="E101" s="3">
        <v>42122</v>
      </c>
      <c r="F101" s="11" t="s">
        <v>288</v>
      </c>
      <c r="G101" s="10">
        <v>1215</v>
      </c>
      <c r="H101" s="6" t="s">
        <v>123</v>
      </c>
    </row>
    <row r="102" spans="1:8" s="7" customFormat="1" ht="14.25" customHeight="1" x14ac:dyDescent="0.2">
      <c r="A102" s="99">
        <v>97</v>
      </c>
      <c r="B102" s="90" t="s">
        <v>122</v>
      </c>
      <c r="C102" s="91" t="s">
        <v>121</v>
      </c>
      <c r="D102" s="9" t="s">
        <v>303</v>
      </c>
      <c r="E102" s="3">
        <v>42150</v>
      </c>
      <c r="F102" s="11" t="s">
        <v>324</v>
      </c>
      <c r="G102" s="10">
        <v>663.91</v>
      </c>
      <c r="H102" s="6" t="s">
        <v>7</v>
      </c>
    </row>
    <row r="103" spans="1:8" s="7" customFormat="1" ht="14.25" customHeight="1" x14ac:dyDescent="0.2">
      <c r="A103" s="99">
        <v>98</v>
      </c>
      <c r="B103" s="90" t="s">
        <v>122</v>
      </c>
      <c r="C103" s="91" t="s">
        <v>121</v>
      </c>
      <c r="D103" s="2" t="s">
        <v>98</v>
      </c>
      <c r="E103" s="3">
        <v>42121</v>
      </c>
      <c r="F103" s="11" t="s">
        <v>252</v>
      </c>
      <c r="G103" s="10">
        <v>9251.4699999999993</v>
      </c>
      <c r="H103" s="6" t="s">
        <v>23</v>
      </c>
    </row>
    <row r="104" spans="1:8" s="7" customFormat="1" ht="14.25" customHeight="1" x14ac:dyDescent="0.2">
      <c r="A104" s="98">
        <v>99</v>
      </c>
      <c r="B104" s="90" t="s">
        <v>122</v>
      </c>
      <c r="C104" s="91" t="s">
        <v>121</v>
      </c>
      <c r="D104" s="2" t="s">
        <v>259</v>
      </c>
      <c r="E104" s="3">
        <v>42101</v>
      </c>
      <c r="F104" s="11" t="s">
        <v>251</v>
      </c>
      <c r="G104" s="10">
        <v>0</v>
      </c>
      <c r="H104" s="6" t="s">
        <v>11</v>
      </c>
    </row>
    <row r="105" spans="1:8" s="7" customFormat="1" ht="14.25" customHeight="1" x14ac:dyDescent="0.2">
      <c r="A105" s="98">
        <v>100</v>
      </c>
      <c r="B105" s="90" t="s">
        <v>122</v>
      </c>
      <c r="C105" s="91" t="s">
        <v>121</v>
      </c>
      <c r="D105" s="2" t="s">
        <v>270</v>
      </c>
      <c r="E105" s="3">
        <v>42122</v>
      </c>
      <c r="F105" s="11" t="s">
        <v>289</v>
      </c>
      <c r="G105" s="10">
        <v>150</v>
      </c>
      <c r="H105" s="6" t="s">
        <v>11</v>
      </c>
    </row>
    <row r="106" spans="1:8" s="7" customFormat="1" ht="14.25" customHeight="1" x14ac:dyDescent="0.2">
      <c r="A106" s="99">
        <v>101</v>
      </c>
      <c r="B106" s="90" t="s">
        <v>122</v>
      </c>
      <c r="C106" s="91" t="s">
        <v>121</v>
      </c>
      <c r="D106" s="9" t="s">
        <v>15</v>
      </c>
      <c r="E106" s="3">
        <v>42115</v>
      </c>
      <c r="F106" s="11" t="s">
        <v>254</v>
      </c>
      <c r="G106" s="10">
        <v>36740</v>
      </c>
      <c r="H106" s="6" t="s">
        <v>7</v>
      </c>
    </row>
    <row r="107" spans="1:8" s="7" customFormat="1" ht="14.25" customHeight="1" x14ac:dyDescent="0.2">
      <c r="A107" s="99">
        <v>102</v>
      </c>
      <c r="B107" s="90" t="s">
        <v>122</v>
      </c>
      <c r="C107" s="91" t="s">
        <v>121</v>
      </c>
      <c r="D107" s="9" t="s">
        <v>15</v>
      </c>
      <c r="E107" s="3">
        <v>42115</v>
      </c>
      <c r="F107" s="11" t="s">
        <v>255</v>
      </c>
      <c r="G107" s="10">
        <v>16452.580000000002</v>
      </c>
      <c r="H107" s="6" t="s">
        <v>7</v>
      </c>
    </row>
    <row r="108" spans="1:8" s="7" customFormat="1" ht="14.25" customHeight="1" x14ac:dyDescent="0.2">
      <c r="A108" s="98">
        <v>103</v>
      </c>
      <c r="B108" s="90" t="s">
        <v>122</v>
      </c>
      <c r="C108" s="91" t="s">
        <v>121</v>
      </c>
      <c r="D108" s="9" t="s">
        <v>237</v>
      </c>
      <c r="E108" s="3">
        <v>42122</v>
      </c>
      <c r="F108" s="11" t="s">
        <v>290</v>
      </c>
      <c r="G108" s="10">
        <v>10.199999999999999</v>
      </c>
      <c r="H108" s="6" t="s">
        <v>16</v>
      </c>
    </row>
    <row r="109" spans="1:8" s="7" customFormat="1" ht="14.25" customHeight="1" x14ac:dyDescent="0.2">
      <c r="A109" s="98">
        <v>104</v>
      </c>
      <c r="B109" s="90" t="s">
        <v>122</v>
      </c>
      <c r="C109" s="91" t="s">
        <v>121</v>
      </c>
      <c r="D109" s="9" t="s">
        <v>304</v>
      </c>
      <c r="E109" s="3">
        <v>42150</v>
      </c>
      <c r="F109" s="11" t="s">
        <v>311</v>
      </c>
      <c r="G109" s="10">
        <v>0</v>
      </c>
      <c r="H109" s="6" t="s">
        <v>123</v>
      </c>
    </row>
    <row r="110" spans="1:8" s="7" customFormat="1" ht="14.25" customHeight="1" x14ac:dyDescent="0.2">
      <c r="A110" s="99">
        <v>105</v>
      </c>
      <c r="B110" s="90" t="s">
        <v>122</v>
      </c>
      <c r="C110" s="91" t="s">
        <v>121</v>
      </c>
      <c r="D110" s="2" t="s">
        <v>257</v>
      </c>
      <c r="E110" s="3">
        <v>42115</v>
      </c>
      <c r="F110" s="11" t="s">
        <v>256</v>
      </c>
      <c r="G110" s="10">
        <v>0</v>
      </c>
      <c r="H110" s="6" t="s">
        <v>8</v>
      </c>
    </row>
    <row r="111" spans="1:8" s="7" customFormat="1" ht="14.25" customHeight="1" x14ac:dyDescent="0.2">
      <c r="A111" s="99">
        <v>106</v>
      </c>
      <c r="B111" s="90" t="s">
        <v>122</v>
      </c>
      <c r="C111" s="91" t="s">
        <v>121</v>
      </c>
      <c r="D111" s="9" t="s">
        <v>171</v>
      </c>
      <c r="E111" s="3">
        <v>42150</v>
      </c>
      <c r="F111" s="11" t="s">
        <v>312</v>
      </c>
      <c r="G111" s="10">
        <v>1150</v>
      </c>
      <c r="H111" s="6" t="s">
        <v>7</v>
      </c>
    </row>
    <row r="112" spans="1:8" s="7" customFormat="1" ht="14.25" customHeight="1" x14ac:dyDescent="0.2">
      <c r="A112" s="98">
        <v>107</v>
      </c>
      <c r="B112" s="90" t="s">
        <v>122</v>
      </c>
      <c r="C112" s="91" t="s">
        <v>121</v>
      </c>
      <c r="D112" s="2" t="s">
        <v>305</v>
      </c>
      <c r="E112" s="3">
        <v>42150</v>
      </c>
      <c r="F112" s="11" t="s">
        <v>313</v>
      </c>
      <c r="G112" s="10">
        <v>50</v>
      </c>
      <c r="H112" s="6" t="s">
        <v>23</v>
      </c>
    </row>
    <row r="113" spans="1:8" s="7" customFormat="1" ht="14.25" customHeight="1" x14ac:dyDescent="0.2">
      <c r="A113" s="98">
        <v>108</v>
      </c>
      <c r="B113" s="90" t="s">
        <v>122</v>
      </c>
      <c r="C113" s="91" t="s">
        <v>121</v>
      </c>
      <c r="D113" s="2" t="s">
        <v>183</v>
      </c>
      <c r="E113" s="3">
        <v>42150</v>
      </c>
      <c r="F113" s="11" t="s">
        <v>314</v>
      </c>
      <c r="G113" s="10">
        <v>389.79</v>
      </c>
      <c r="H113" s="6" t="s">
        <v>11</v>
      </c>
    </row>
    <row r="114" spans="1:8" s="7" customFormat="1" ht="14.25" customHeight="1" x14ac:dyDescent="0.2">
      <c r="A114" s="99">
        <v>109</v>
      </c>
      <c r="B114" s="90" t="s">
        <v>122</v>
      </c>
      <c r="C114" s="91" t="s">
        <v>121</v>
      </c>
      <c r="D114" s="2" t="s">
        <v>120</v>
      </c>
      <c r="E114" s="3">
        <v>42121</v>
      </c>
      <c r="F114" s="11" t="s">
        <v>253</v>
      </c>
      <c r="G114" s="10">
        <v>772.07</v>
      </c>
      <c r="H114" s="6" t="s">
        <v>11</v>
      </c>
    </row>
    <row r="115" spans="1:8" s="7" customFormat="1" ht="14.25" customHeight="1" x14ac:dyDescent="0.2">
      <c r="A115" s="99">
        <v>110</v>
      </c>
      <c r="B115" s="90" t="s">
        <v>122</v>
      </c>
      <c r="C115" s="91" t="s">
        <v>121</v>
      </c>
      <c r="D115" s="9" t="s">
        <v>306</v>
      </c>
      <c r="E115" s="3">
        <v>42150</v>
      </c>
      <c r="F115" s="11" t="s">
        <v>315</v>
      </c>
      <c r="G115" s="10">
        <v>9134.6299999999992</v>
      </c>
      <c r="H115" s="6" t="s">
        <v>21</v>
      </c>
    </row>
    <row r="116" spans="1:8" s="7" customFormat="1" ht="14.25" customHeight="1" x14ac:dyDescent="0.2">
      <c r="A116" s="99">
        <v>111</v>
      </c>
      <c r="B116" s="90" t="s">
        <v>122</v>
      </c>
      <c r="C116" s="91" t="s">
        <v>121</v>
      </c>
      <c r="D116" s="9" t="s">
        <v>109</v>
      </c>
      <c r="E116" s="3">
        <v>42150</v>
      </c>
      <c r="F116" s="11" t="s">
        <v>316</v>
      </c>
      <c r="G116" s="10">
        <v>0</v>
      </c>
      <c r="H116" s="6" t="s">
        <v>8</v>
      </c>
    </row>
    <row r="117" spans="1:8" s="7" customFormat="1" ht="14.25" customHeight="1" x14ac:dyDescent="0.2">
      <c r="A117" s="99">
        <v>112</v>
      </c>
      <c r="B117" s="90" t="s">
        <v>122</v>
      </c>
      <c r="C117" s="91" t="s">
        <v>121</v>
      </c>
      <c r="D117" s="9" t="s">
        <v>110</v>
      </c>
      <c r="E117" s="3">
        <v>42150</v>
      </c>
      <c r="F117" s="11" t="s">
        <v>317</v>
      </c>
      <c r="G117" s="10">
        <v>0</v>
      </c>
      <c r="H117" s="6" t="s">
        <v>16</v>
      </c>
    </row>
    <row r="118" spans="1:8" s="7" customFormat="1" ht="14.25" customHeight="1" x14ac:dyDescent="0.2">
      <c r="A118" s="99">
        <v>113</v>
      </c>
      <c r="B118" s="90" t="s">
        <v>122</v>
      </c>
      <c r="C118" s="91" t="s">
        <v>121</v>
      </c>
      <c r="D118" s="2" t="s">
        <v>239</v>
      </c>
      <c r="E118" s="3">
        <v>42150</v>
      </c>
      <c r="F118" s="11" t="s">
        <v>318</v>
      </c>
      <c r="G118" s="10">
        <v>0</v>
      </c>
      <c r="H118" s="6" t="s">
        <v>16</v>
      </c>
    </row>
    <row r="119" spans="1:8" s="7" customFormat="1" ht="14.25" customHeight="1" x14ac:dyDescent="0.2">
      <c r="A119" s="99">
        <v>114</v>
      </c>
      <c r="B119" s="90" t="s">
        <v>122</v>
      </c>
      <c r="C119" s="91" t="s">
        <v>121</v>
      </c>
      <c r="D119" s="111" t="s">
        <v>307</v>
      </c>
      <c r="E119" s="3">
        <v>42150</v>
      </c>
      <c r="F119" s="11" t="s">
        <v>319</v>
      </c>
      <c r="G119" s="10">
        <v>592011</v>
      </c>
      <c r="H119" s="6" t="s">
        <v>16</v>
      </c>
    </row>
    <row r="120" spans="1:8" s="7" customFormat="1" ht="14.25" customHeight="1" x14ac:dyDescent="0.2">
      <c r="A120" s="99">
        <v>115</v>
      </c>
      <c r="B120" s="90" t="s">
        <v>122</v>
      </c>
      <c r="C120" s="91" t="s">
        <v>121</v>
      </c>
      <c r="D120" s="9" t="s">
        <v>308</v>
      </c>
      <c r="E120" s="3">
        <v>42150</v>
      </c>
      <c r="F120" s="11" t="s">
        <v>320</v>
      </c>
      <c r="G120" s="10">
        <v>0</v>
      </c>
      <c r="H120" s="6" t="s">
        <v>23</v>
      </c>
    </row>
    <row r="121" spans="1:8" s="7" customFormat="1" ht="14.25" customHeight="1" x14ac:dyDescent="0.2">
      <c r="A121" s="98">
        <v>116</v>
      </c>
      <c r="B121" s="89" t="s">
        <v>122</v>
      </c>
      <c r="C121" s="87" t="s">
        <v>121</v>
      </c>
      <c r="D121" s="9" t="s">
        <v>300</v>
      </c>
      <c r="E121" s="3">
        <v>42129</v>
      </c>
      <c r="F121" s="11" t="s">
        <v>291</v>
      </c>
      <c r="G121" s="10">
        <v>0</v>
      </c>
      <c r="H121" s="6" t="s">
        <v>7</v>
      </c>
    </row>
    <row r="122" spans="1:8" s="7" customFormat="1" ht="14.25" customHeight="1" x14ac:dyDescent="0.2">
      <c r="A122" s="98">
        <v>117</v>
      </c>
      <c r="B122" s="89" t="s">
        <v>122</v>
      </c>
      <c r="C122" s="87" t="s">
        <v>121</v>
      </c>
      <c r="D122" s="9" t="s">
        <v>14</v>
      </c>
      <c r="E122" s="3">
        <v>42129</v>
      </c>
      <c r="F122" s="11" t="s">
        <v>292</v>
      </c>
      <c r="G122" s="10">
        <v>520.01</v>
      </c>
      <c r="H122" s="6" t="s">
        <v>8</v>
      </c>
    </row>
    <row r="123" spans="1:8" s="7" customFormat="1" ht="14.25" customHeight="1" x14ac:dyDescent="0.2">
      <c r="A123" s="99">
        <v>118</v>
      </c>
      <c r="B123" s="90" t="s">
        <v>122</v>
      </c>
      <c r="C123" s="91" t="s">
        <v>121</v>
      </c>
      <c r="D123" s="9" t="s">
        <v>15</v>
      </c>
      <c r="E123" s="3">
        <v>42129</v>
      </c>
      <c r="F123" s="11" t="s">
        <v>293</v>
      </c>
      <c r="G123" s="10">
        <v>1283.46</v>
      </c>
      <c r="H123" s="6" t="s">
        <v>7</v>
      </c>
    </row>
    <row r="124" spans="1:8" s="7" customFormat="1" ht="14.25" customHeight="1" x14ac:dyDescent="0.2">
      <c r="A124" s="99">
        <v>119</v>
      </c>
      <c r="B124" s="90" t="s">
        <v>122</v>
      </c>
      <c r="C124" s="91" t="s">
        <v>121</v>
      </c>
      <c r="D124" s="9" t="s">
        <v>168</v>
      </c>
      <c r="E124" s="3">
        <v>42129</v>
      </c>
      <c r="F124" s="11" t="s">
        <v>294</v>
      </c>
      <c r="G124" s="10">
        <v>13.94</v>
      </c>
      <c r="H124" s="6" t="s">
        <v>7</v>
      </c>
    </row>
    <row r="125" spans="1:8" s="7" customFormat="1" ht="14.25" customHeight="1" x14ac:dyDescent="0.2">
      <c r="A125" s="99">
        <v>120</v>
      </c>
      <c r="B125" s="90" t="s">
        <v>122</v>
      </c>
      <c r="C125" s="91" t="s">
        <v>121</v>
      </c>
      <c r="D125" s="9" t="s">
        <v>118</v>
      </c>
      <c r="E125" s="3">
        <v>42150</v>
      </c>
      <c r="F125" s="11" t="s">
        <v>321</v>
      </c>
      <c r="G125" s="10">
        <v>0</v>
      </c>
      <c r="H125" s="6" t="s">
        <v>7</v>
      </c>
    </row>
    <row r="126" spans="1:8" s="7" customFormat="1" ht="14.25" customHeight="1" x14ac:dyDescent="0.2">
      <c r="A126" s="99">
        <v>121</v>
      </c>
      <c r="B126" s="90" t="s">
        <v>122</v>
      </c>
      <c r="C126" s="91" t="s">
        <v>121</v>
      </c>
      <c r="D126" s="9" t="s">
        <v>301</v>
      </c>
      <c r="E126" s="3">
        <v>42129</v>
      </c>
      <c r="F126" s="11" t="s">
        <v>295</v>
      </c>
      <c r="G126" s="10">
        <v>6</v>
      </c>
      <c r="H126" s="6" t="s">
        <v>123</v>
      </c>
    </row>
    <row r="127" spans="1:8" s="7" customFormat="1" ht="14.25" customHeight="1" x14ac:dyDescent="0.2">
      <c r="A127" s="99">
        <v>122</v>
      </c>
      <c r="B127" s="90" t="s">
        <v>122</v>
      </c>
      <c r="C127" s="91" t="s">
        <v>121</v>
      </c>
      <c r="D127" s="9" t="s">
        <v>24</v>
      </c>
      <c r="E127" s="3">
        <v>42129</v>
      </c>
      <c r="F127" s="11" t="s">
        <v>296</v>
      </c>
      <c r="G127" s="10">
        <v>16.690000000000001</v>
      </c>
      <c r="H127" s="6" t="s">
        <v>123</v>
      </c>
    </row>
    <row r="128" spans="1:8" s="7" customFormat="1" ht="14.25" customHeight="1" x14ac:dyDescent="0.2">
      <c r="A128" s="99">
        <v>123</v>
      </c>
      <c r="B128" s="90" t="s">
        <v>122</v>
      </c>
      <c r="C128" s="91" t="s">
        <v>121</v>
      </c>
      <c r="D128" s="9" t="s">
        <v>95</v>
      </c>
      <c r="E128" s="3">
        <v>42157</v>
      </c>
      <c r="F128" s="11" t="s">
        <v>325</v>
      </c>
      <c r="G128" s="10">
        <v>450</v>
      </c>
      <c r="H128" s="6" t="s">
        <v>12</v>
      </c>
    </row>
    <row r="129" spans="1:8" s="7" customFormat="1" ht="14.25" customHeight="1" x14ac:dyDescent="0.2">
      <c r="A129" s="99">
        <v>124</v>
      </c>
      <c r="B129" s="90" t="s">
        <v>122</v>
      </c>
      <c r="C129" s="91" t="s">
        <v>121</v>
      </c>
      <c r="D129" s="2" t="s">
        <v>309</v>
      </c>
      <c r="E129" s="3">
        <v>42150</v>
      </c>
      <c r="F129" s="11" t="s">
        <v>322</v>
      </c>
      <c r="G129" s="10">
        <v>250</v>
      </c>
      <c r="H129" s="6" t="s">
        <v>11</v>
      </c>
    </row>
    <row r="130" spans="1:8" s="7" customFormat="1" ht="14.25" customHeight="1" x14ac:dyDescent="0.2">
      <c r="A130" s="99">
        <v>125</v>
      </c>
      <c r="B130" s="90" t="s">
        <v>122</v>
      </c>
      <c r="C130" s="91" t="s">
        <v>121</v>
      </c>
      <c r="D130" s="9" t="s">
        <v>302</v>
      </c>
      <c r="E130" s="3">
        <v>42143</v>
      </c>
      <c r="F130" s="11" t="s">
        <v>297</v>
      </c>
      <c r="G130" s="10">
        <v>1798</v>
      </c>
      <c r="H130" s="6" t="s">
        <v>11</v>
      </c>
    </row>
    <row r="131" spans="1:8" s="7" customFormat="1" ht="14.25" customHeight="1" x14ac:dyDescent="0.2">
      <c r="A131" s="99">
        <v>126</v>
      </c>
      <c r="B131" s="90" t="s">
        <v>122</v>
      </c>
      <c r="C131" s="91" t="s">
        <v>121</v>
      </c>
      <c r="D131" s="9" t="s">
        <v>103</v>
      </c>
      <c r="E131" s="3">
        <v>42143</v>
      </c>
      <c r="F131" s="11" t="s">
        <v>298</v>
      </c>
      <c r="G131" s="10">
        <v>5000</v>
      </c>
      <c r="H131" s="6" t="s">
        <v>12</v>
      </c>
    </row>
    <row r="132" spans="1:8" s="7" customFormat="1" ht="14.25" customHeight="1" x14ac:dyDescent="0.2">
      <c r="A132" s="99">
        <v>127</v>
      </c>
      <c r="B132" s="90" t="s">
        <v>122</v>
      </c>
      <c r="C132" s="91" t="s">
        <v>121</v>
      </c>
      <c r="D132" s="2" t="s">
        <v>305</v>
      </c>
      <c r="E132" s="3">
        <v>42150</v>
      </c>
      <c r="F132" s="11" t="s">
        <v>323</v>
      </c>
      <c r="G132" s="10">
        <v>100</v>
      </c>
      <c r="H132" s="6" t="s">
        <v>23</v>
      </c>
    </row>
    <row r="133" spans="1:8" s="7" customFormat="1" ht="14.25" customHeight="1" x14ac:dyDescent="0.2">
      <c r="A133" s="99">
        <v>128</v>
      </c>
      <c r="B133" s="90" t="s">
        <v>122</v>
      </c>
      <c r="C133" s="91" t="s">
        <v>121</v>
      </c>
      <c r="D133" s="9" t="s">
        <v>334</v>
      </c>
      <c r="E133" s="3">
        <v>42178</v>
      </c>
      <c r="F133" s="11" t="s">
        <v>335</v>
      </c>
      <c r="G133" s="10">
        <v>41.98</v>
      </c>
      <c r="H133" s="6" t="s">
        <v>8</v>
      </c>
    </row>
    <row r="134" spans="1:8" s="7" customFormat="1" ht="14.25" customHeight="1" x14ac:dyDescent="0.2">
      <c r="A134" s="99">
        <v>129</v>
      </c>
      <c r="B134" s="90" t="s">
        <v>122</v>
      </c>
      <c r="C134" s="91" t="s">
        <v>121</v>
      </c>
      <c r="D134" s="9" t="s">
        <v>168</v>
      </c>
      <c r="E134" s="3">
        <v>42143</v>
      </c>
      <c r="F134" s="11" t="s">
        <v>299</v>
      </c>
      <c r="G134" s="10">
        <v>2.64</v>
      </c>
      <c r="H134" s="6" t="s">
        <v>7</v>
      </c>
    </row>
    <row r="135" spans="1:8" s="7" customFormat="1" ht="14.25" customHeight="1" x14ac:dyDescent="0.2">
      <c r="A135" s="99">
        <v>130</v>
      </c>
      <c r="B135" s="90" t="s">
        <v>122</v>
      </c>
      <c r="C135" s="91" t="s">
        <v>121</v>
      </c>
      <c r="D135" s="9" t="s">
        <v>268</v>
      </c>
      <c r="E135" s="3">
        <v>42178</v>
      </c>
      <c r="F135" s="11" t="s">
        <v>341</v>
      </c>
      <c r="G135" s="10">
        <v>354.18</v>
      </c>
      <c r="H135" s="6" t="s">
        <v>7</v>
      </c>
    </row>
    <row r="136" spans="1:8" s="7" customFormat="1" ht="14.25" customHeight="1" x14ac:dyDescent="0.2">
      <c r="A136" s="99">
        <v>131</v>
      </c>
      <c r="B136" s="90" t="s">
        <v>122</v>
      </c>
      <c r="C136" s="91" t="s">
        <v>121</v>
      </c>
      <c r="D136" s="9" t="s">
        <v>332</v>
      </c>
      <c r="E136" s="3">
        <v>42157</v>
      </c>
      <c r="F136" s="11" t="s">
        <v>326</v>
      </c>
      <c r="G136" s="10">
        <v>0</v>
      </c>
      <c r="H136" s="6" t="s">
        <v>12</v>
      </c>
    </row>
    <row r="137" spans="1:8" s="7" customFormat="1" ht="14.25" customHeight="1" x14ac:dyDescent="0.2">
      <c r="A137" s="99">
        <v>132</v>
      </c>
      <c r="B137" s="90" t="s">
        <v>122</v>
      </c>
      <c r="C137" s="91" t="s">
        <v>121</v>
      </c>
      <c r="D137" s="9" t="s">
        <v>198</v>
      </c>
      <c r="E137" s="3">
        <v>42178</v>
      </c>
      <c r="F137" s="11" t="s">
        <v>342</v>
      </c>
      <c r="G137" s="10">
        <v>0</v>
      </c>
      <c r="H137" s="6" t="s">
        <v>123</v>
      </c>
    </row>
    <row r="138" spans="1:8" s="7" customFormat="1" ht="14.25" customHeight="1" x14ac:dyDescent="0.2">
      <c r="A138" s="99">
        <v>133</v>
      </c>
      <c r="B138" s="90" t="s">
        <v>122</v>
      </c>
      <c r="C138" s="91" t="s">
        <v>121</v>
      </c>
      <c r="D138" s="9" t="s">
        <v>118</v>
      </c>
      <c r="E138" s="3">
        <v>42178</v>
      </c>
      <c r="F138" s="11" t="s">
        <v>393</v>
      </c>
      <c r="G138" s="10">
        <v>0</v>
      </c>
      <c r="H138" s="6" t="s">
        <v>7</v>
      </c>
    </row>
    <row r="139" spans="1:8" s="7" customFormat="1" ht="14.25" customHeight="1" x14ac:dyDescent="0.2">
      <c r="A139" s="99">
        <v>134</v>
      </c>
      <c r="B139" s="90" t="s">
        <v>122</v>
      </c>
      <c r="C139" s="91" t="s">
        <v>121</v>
      </c>
      <c r="D139" s="9" t="s">
        <v>118</v>
      </c>
      <c r="E139" s="3">
        <v>42178</v>
      </c>
      <c r="F139" s="11" t="s">
        <v>343</v>
      </c>
      <c r="G139" s="10">
        <v>0</v>
      </c>
      <c r="H139" s="6" t="s">
        <v>7</v>
      </c>
    </row>
    <row r="140" spans="1:8" s="7" customFormat="1" ht="14.25" customHeight="1" x14ac:dyDescent="0.2">
      <c r="A140" s="99">
        <v>135</v>
      </c>
      <c r="B140" s="90" t="s">
        <v>122</v>
      </c>
      <c r="C140" s="91" t="s">
        <v>121</v>
      </c>
      <c r="D140" s="9" t="s">
        <v>15</v>
      </c>
      <c r="E140" s="3">
        <v>42157</v>
      </c>
      <c r="F140" s="11" t="s">
        <v>327</v>
      </c>
      <c r="G140" s="10">
        <v>1437.3</v>
      </c>
      <c r="H140" s="6" t="s">
        <v>7</v>
      </c>
    </row>
    <row r="141" spans="1:8" s="7" customFormat="1" ht="14.25" customHeight="1" x14ac:dyDescent="0.2">
      <c r="A141" s="99">
        <v>136</v>
      </c>
      <c r="B141" s="90" t="s">
        <v>122</v>
      </c>
      <c r="C141" s="91" t="s">
        <v>121</v>
      </c>
      <c r="D141" s="9" t="s">
        <v>168</v>
      </c>
      <c r="E141" s="3">
        <v>42157</v>
      </c>
      <c r="F141" s="11" t="s">
        <v>328</v>
      </c>
      <c r="G141" s="10">
        <v>17.47</v>
      </c>
      <c r="H141" s="6" t="s">
        <v>7</v>
      </c>
    </row>
    <row r="142" spans="1:8" s="7" customFormat="1" ht="14.25" customHeight="1" x14ac:dyDescent="0.2">
      <c r="A142" s="99">
        <v>137</v>
      </c>
      <c r="B142" s="90" t="s">
        <v>122</v>
      </c>
      <c r="C142" s="91" t="s">
        <v>121</v>
      </c>
      <c r="D142" s="2" t="s">
        <v>344</v>
      </c>
      <c r="E142" s="3">
        <v>42178</v>
      </c>
      <c r="F142" s="11" t="s">
        <v>345</v>
      </c>
      <c r="G142" s="10">
        <v>600</v>
      </c>
      <c r="H142" s="6" t="s">
        <v>21</v>
      </c>
    </row>
    <row r="143" spans="1:8" s="7" customFormat="1" ht="14.25" customHeight="1" x14ac:dyDescent="0.2">
      <c r="A143" s="99">
        <v>138</v>
      </c>
      <c r="B143" s="90" t="s">
        <v>122</v>
      </c>
      <c r="C143" s="91" t="s">
        <v>121</v>
      </c>
      <c r="D143" s="9" t="s">
        <v>118</v>
      </c>
      <c r="E143" s="3">
        <v>42178</v>
      </c>
      <c r="F143" s="11" t="s">
        <v>392</v>
      </c>
      <c r="G143" s="10">
        <v>0</v>
      </c>
      <c r="H143" s="6" t="s">
        <v>7</v>
      </c>
    </row>
    <row r="144" spans="1:8" s="7" customFormat="1" ht="14.25" customHeight="1" x14ac:dyDescent="0.2">
      <c r="A144" s="99">
        <v>139</v>
      </c>
      <c r="B144" s="90" t="s">
        <v>122</v>
      </c>
      <c r="C144" s="91" t="s">
        <v>121</v>
      </c>
      <c r="D144" s="2" t="s">
        <v>240</v>
      </c>
      <c r="E144" s="3">
        <v>42178</v>
      </c>
      <c r="F144" s="11" t="s">
        <v>346</v>
      </c>
      <c r="G144" s="10">
        <v>6800</v>
      </c>
      <c r="H144" s="6" t="s">
        <v>8</v>
      </c>
    </row>
    <row r="145" spans="1:8" s="7" customFormat="1" ht="14.25" customHeight="1" x14ac:dyDescent="0.2">
      <c r="A145" s="99">
        <v>140</v>
      </c>
      <c r="B145" s="90" t="s">
        <v>122</v>
      </c>
      <c r="C145" s="91" t="s">
        <v>121</v>
      </c>
      <c r="D145" s="2" t="s">
        <v>347</v>
      </c>
      <c r="E145" s="3">
        <v>42178</v>
      </c>
      <c r="F145" s="11" t="s">
        <v>348</v>
      </c>
      <c r="G145" s="10">
        <v>1800</v>
      </c>
      <c r="H145" s="6" t="s">
        <v>8</v>
      </c>
    </row>
    <row r="146" spans="1:8" s="7" customFormat="1" ht="14.25" customHeight="1" x14ac:dyDescent="0.2">
      <c r="A146" s="99">
        <v>141</v>
      </c>
      <c r="B146" s="90" t="s">
        <v>122</v>
      </c>
      <c r="C146" s="91" t="s">
        <v>121</v>
      </c>
      <c r="D146" s="9" t="s">
        <v>99</v>
      </c>
      <c r="E146" s="3">
        <v>42157</v>
      </c>
      <c r="F146" s="11" t="s">
        <v>329</v>
      </c>
      <c r="G146" s="10">
        <v>0</v>
      </c>
      <c r="H146" s="6" t="s">
        <v>16</v>
      </c>
    </row>
    <row r="147" spans="1:8" s="7" customFormat="1" ht="14.25" customHeight="1" x14ac:dyDescent="0.2">
      <c r="A147" s="99">
        <v>142</v>
      </c>
      <c r="B147" s="90" t="s">
        <v>122</v>
      </c>
      <c r="C147" s="91" t="s">
        <v>121</v>
      </c>
      <c r="D147" s="2" t="s">
        <v>349</v>
      </c>
      <c r="E147" s="3">
        <v>42178</v>
      </c>
      <c r="F147" s="11" t="s">
        <v>351</v>
      </c>
      <c r="G147" s="10">
        <v>0</v>
      </c>
      <c r="H147" s="6" t="s">
        <v>16</v>
      </c>
    </row>
    <row r="148" spans="1:8" s="7" customFormat="1" ht="14.25" customHeight="1" x14ac:dyDescent="0.2">
      <c r="A148" s="99">
        <v>142</v>
      </c>
      <c r="B148" s="90" t="s">
        <v>122</v>
      </c>
      <c r="C148" s="91" t="s">
        <v>121</v>
      </c>
      <c r="D148" s="2" t="s">
        <v>350</v>
      </c>
      <c r="E148" s="3">
        <v>42178</v>
      </c>
      <c r="F148" s="11" t="s">
        <v>352</v>
      </c>
      <c r="G148" s="10">
        <v>0</v>
      </c>
      <c r="H148" s="6" t="s">
        <v>16</v>
      </c>
    </row>
    <row r="149" spans="1:8" s="7" customFormat="1" ht="14.25" customHeight="1" x14ac:dyDescent="0.2">
      <c r="A149" s="99">
        <v>143</v>
      </c>
      <c r="B149" s="90" t="s">
        <v>122</v>
      </c>
      <c r="C149" s="91" t="s">
        <v>121</v>
      </c>
      <c r="D149" s="9" t="s">
        <v>353</v>
      </c>
      <c r="E149" s="3">
        <v>42178</v>
      </c>
      <c r="F149" s="11" t="s">
        <v>354</v>
      </c>
      <c r="G149" s="10">
        <v>171.09</v>
      </c>
      <c r="H149" s="6" t="s">
        <v>16</v>
      </c>
    </row>
    <row r="150" spans="1:8" s="7" customFormat="1" ht="14.25" customHeight="1" x14ac:dyDescent="0.2">
      <c r="A150" s="99">
        <v>144</v>
      </c>
      <c r="B150" s="90" t="s">
        <v>122</v>
      </c>
      <c r="C150" s="91" t="s">
        <v>121</v>
      </c>
      <c r="D150" s="9" t="s">
        <v>237</v>
      </c>
      <c r="E150" s="3">
        <v>42178</v>
      </c>
      <c r="F150" s="11" t="s">
        <v>355</v>
      </c>
      <c r="G150" s="10">
        <v>300</v>
      </c>
      <c r="H150" s="6" t="s">
        <v>16</v>
      </c>
    </row>
    <row r="151" spans="1:8" s="7" customFormat="1" ht="14.25" customHeight="1" x14ac:dyDescent="0.2">
      <c r="A151" s="99">
        <v>145</v>
      </c>
      <c r="B151" s="90" t="s">
        <v>122</v>
      </c>
      <c r="C151" s="91" t="s">
        <v>121</v>
      </c>
      <c r="D151" s="2" t="s">
        <v>191</v>
      </c>
      <c r="E151" s="3">
        <v>42178</v>
      </c>
      <c r="F151" s="11" t="s">
        <v>356</v>
      </c>
      <c r="G151" s="10">
        <v>3517</v>
      </c>
      <c r="H151" s="6" t="s">
        <v>16</v>
      </c>
    </row>
    <row r="152" spans="1:8" s="7" customFormat="1" ht="14.25" customHeight="1" x14ac:dyDescent="0.2">
      <c r="A152" s="99">
        <v>146</v>
      </c>
      <c r="B152" s="90" t="s">
        <v>122</v>
      </c>
      <c r="C152" s="91" t="s">
        <v>121</v>
      </c>
      <c r="D152" s="9" t="s">
        <v>333</v>
      </c>
      <c r="E152" s="3">
        <v>42157</v>
      </c>
      <c r="F152" s="11" t="s">
        <v>330</v>
      </c>
      <c r="G152" s="10">
        <v>896.24</v>
      </c>
      <c r="H152" s="6" t="s">
        <v>8</v>
      </c>
    </row>
    <row r="153" spans="1:8" s="7" customFormat="1" ht="14.25" customHeight="1" x14ac:dyDescent="0.2">
      <c r="A153" s="99">
        <v>147</v>
      </c>
      <c r="B153" s="90" t="s">
        <v>122</v>
      </c>
      <c r="C153" s="91" t="s">
        <v>121</v>
      </c>
      <c r="D153" s="9" t="s">
        <v>118</v>
      </c>
      <c r="E153" s="3">
        <v>42178</v>
      </c>
      <c r="F153" s="11" t="s">
        <v>357</v>
      </c>
      <c r="G153" s="10">
        <v>0</v>
      </c>
      <c r="H153" s="6" t="s">
        <v>7</v>
      </c>
    </row>
    <row r="154" spans="1:8" s="7" customFormat="1" ht="14.25" customHeight="1" x14ac:dyDescent="0.2">
      <c r="A154" s="99">
        <v>148</v>
      </c>
      <c r="B154" s="90" t="s">
        <v>122</v>
      </c>
      <c r="C154" s="91" t="s">
        <v>121</v>
      </c>
      <c r="D154" s="9" t="s">
        <v>358</v>
      </c>
      <c r="E154" s="3">
        <v>42178</v>
      </c>
      <c r="F154" s="11" t="s">
        <v>359</v>
      </c>
      <c r="G154" s="10">
        <v>0</v>
      </c>
      <c r="H154" s="6" t="s">
        <v>16</v>
      </c>
    </row>
    <row r="155" spans="1:8" s="7" customFormat="1" ht="14.25" customHeight="1" x14ac:dyDescent="0.2">
      <c r="A155" s="99">
        <v>149</v>
      </c>
      <c r="B155" s="90" t="s">
        <v>122</v>
      </c>
      <c r="C155" s="91" t="s">
        <v>121</v>
      </c>
      <c r="D155" s="2" t="s">
        <v>305</v>
      </c>
      <c r="E155" s="3">
        <v>42178</v>
      </c>
      <c r="F155" s="11" t="s">
        <v>360</v>
      </c>
      <c r="G155" s="10">
        <v>260</v>
      </c>
      <c r="H155" s="6" t="s">
        <v>23</v>
      </c>
    </row>
    <row r="156" spans="1:8" s="7" customFormat="1" ht="14.25" customHeight="1" x14ac:dyDescent="0.2">
      <c r="A156" s="99">
        <v>150</v>
      </c>
      <c r="B156" s="90" t="s">
        <v>122</v>
      </c>
      <c r="C156" s="91" t="s">
        <v>121</v>
      </c>
      <c r="D156" s="9" t="s">
        <v>171</v>
      </c>
      <c r="E156" s="3">
        <v>42178</v>
      </c>
      <c r="F156" s="11" t="s">
        <v>361</v>
      </c>
      <c r="G156" s="10">
        <v>62.35</v>
      </c>
      <c r="H156" s="6" t="s">
        <v>17</v>
      </c>
    </row>
    <row r="157" spans="1:8" s="7" customFormat="1" ht="14.25" customHeight="1" x14ac:dyDescent="0.2">
      <c r="A157" s="99">
        <v>151</v>
      </c>
      <c r="B157" s="90" t="s">
        <v>122</v>
      </c>
      <c r="C157" s="91" t="s">
        <v>121</v>
      </c>
      <c r="D157" s="2" t="s">
        <v>362</v>
      </c>
      <c r="E157" s="3">
        <v>42178</v>
      </c>
      <c r="F157" s="11" t="s">
        <v>363</v>
      </c>
      <c r="G157" s="10">
        <v>1050</v>
      </c>
      <c r="H157" s="6" t="s">
        <v>8</v>
      </c>
    </row>
    <row r="158" spans="1:8" s="7" customFormat="1" ht="14.25" customHeight="1" x14ac:dyDescent="0.2">
      <c r="A158" s="99">
        <v>152</v>
      </c>
      <c r="B158" s="90" t="s">
        <v>122</v>
      </c>
      <c r="C158" s="91" t="s">
        <v>121</v>
      </c>
      <c r="D158" s="9" t="s">
        <v>102</v>
      </c>
      <c r="E158" s="3">
        <v>42157</v>
      </c>
      <c r="F158" s="11" t="s">
        <v>331</v>
      </c>
      <c r="G158" s="10">
        <v>71.5</v>
      </c>
      <c r="H158" s="6" t="s">
        <v>18</v>
      </c>
    </row>
    <row r="159" spans="1:8" s="7" customFormat="1" ht="14.25" customHeight="1" x14ac:dyDescent="0.2">
      <c r="A159" s="99">
        <v>153</v>
      </c>
      <c r="B159" s="90" t="s">
        <v>122</v>
      </c>
      <c r="C159" s="91" t="s">
        <v>121</v>
      </c>
      <c r="D159" s="9" t="s">
        <v>364</v>
      </c>
      <c r="E159" s="3">
        <v>42178</v>
      </c>
      <c r="F159" s="11" t="s">
        <v>365</v>
      </c>
      <c r="G159" s="10">
        <v>0</v>
      </c>
      <c r="H159" s="6" t="s">
        <v>8</v>
      </c>
    </row>
    <row r="160" spans="1:8" s="7" customFormat="1" ht="14.25" customHeight="1" x14ac:dyDescent="0.2">
      <c r="A160" s="99">
        <v>154</v>
      </c>
      <c r="B160" s="90" t="s">
        <v>122</v>
      </c>
      <c r="C160" s="91" t="s">
        <v>121</v>
      </c>
      <c r="D160" s="9" t="s">
        <v>366</v>
      </c>
      <c r="E160" s="3">
        <v>42178</v>
      </c>
      <c r="F160" s="11" t="s">
        <v>367</v>
      </c>
      <c r="G160" s="10">
        <v>0</v>
      </c>
      <c r="H160" s="6" t="s">
        <v>12</v>
      </c>
    </row>
    <row r="161" spans="1:8" s="7" customFormat="1" ht="14.25" customHeight="1" x14ac:dyDescent="0.2">
      <c r="A161" s="99">
        <v>155</v>
      </c>
      <c r="B161" s="90" t="s">
        <v>122</v>
      </c>
      <c r="C161" s="91" t="s">
        <v>121</v>
      </c>
      <c r="D161" s="9" t="s">
        <v>188</v>
      </c>
      <c r="E161" s="3">
        <v>42178</v>
      </c>
      <c r="F161" s="11" t="s">
        <v>368</v>
      </c>
      <c r="G161" s="10">
        <v>0</v>
      </c>
      <c r="H161" s="6" t="s">
        <v>23</v>
      </c>
    </row>
    <row r="162" spans="1:8" s="7" customFormat="1" ht="14.25" customHeight="1" x14ac:dyDescent="0.2">
      <c r="A162" s="99">
        <v>156</v>
      </c>
      <c r="B162" s="90" t="s">
        <v>122</v>
      </c>
      <c r="C162" s="91" t="s">
        <v>121</v>
      </c>
      <c r="D162" s="9" t="s">
        <v>415</v>
      </c>
      <c r="E162" s="3">
        <v>42241</v>
      </c>
      <c r="F162" s="11" t="s">
        <v>394</v>
      </c>
      <c r="G162" s="10">
        <v>0</v>
      </c>
      <c r="H162" s="6" t="s">
        <v>16</v>
      </c>
    </row>
    <row r="163" spans="1:8" s="7" customFormat="1" ht="14.25" customHeight="1" x14ac:dyDescent="0.2">
      <c r="A163" s="99">
        <v>157</v>
      </c>
      <c r="B163" s="90" t="s">
        <v>122</v>
      </c>
      <c r="C163" s="91" t="s">
        <v>121</v>
      </c>
      <c r="D163" s="2" t="s">
        <v>369</v>
      </c>
      <c r="E163" s="3">
        <v>42178</v>
      </c>
      <c r="F163" s="11" t="s">
        <v>370</v>
      </c>
      <c r="G163" s="10">
        <v>4440</v>
      </c>
      <c r="H163" s="6" t="s">
        <v>11</v>
      </c>
    </row>
    <row r="164" spans="1:8" s="7" customFormat="1" ht="14.25" customHeight="1" x14ac:dyDescent="0.2">
      <c r="A164" s="99">
        <v>158</v>
      </c>
      <c r="B164" s="90" t="s">
        <v>122</v>
      </c>
      <c r="C164" s="91" t="s">
        <v>121</v>
      </c>
      <c r="D164" s="2" t="s">
        <v>371</v>
      </c>
      <c r="E164" s="3">
        <v>42178</v>
      </c>
      <c r="F164" s="11" t="s">
        <v>372</v>
      </c>
      <c r="G164" s="10">
        <v>6010</v>
      </c>
      <c r="H164" s="6" t="s">
        <v>7</v>
      </c>
    </row>
    <row r="165" spans="1:8" s="7" customFormat="1" ht="14.25" customHeight="1" x14ac:dyDescent="0.2">
      <c r="A165" s="99">
        <v>159</v>
      </c>
      <c r="B165" s="90" t="s">
        <v>122</v>
      </c>
      <c r="C165" s="91" t="s">
        <v>121</v>
      </c>
      <c r="D165" s="2" t="s">
        <v>374</v>
      </c>
      <c r="E165" s="3">
        <v>42178</v>
      </c>
      <c r="F165" s="11" t="s">
        <v>373</v>
      </c>
      <c r="G165" s="10">
        <v>500</v>
      </c>
      <c r="H165" s="6" t="s">
        <v>7</v>
      </c>
    </row>
    <row r="166" spans="1:8" s="7" customFormat="1" ht="14.25" customHeight="1" x14ac:dyDescent="0.2">
      <c r="A166" s="99">
        <v>160</v>
      </c>
      <c r="B166" s="90" t="s">
        <v>122</v>
      </c>
      <c r="C166" s="91" t="s">
        <v>121</v>
      </c>
      <c r="D166" s="9" t="s">
        <v>416</v>
      </c>
      <c r="E166" s="3">
        <v>42241</v>
      </c>
      <c r="F166" s="11" t="s">
        <v>395</v>
      </c>
      <c r="G166" s="10">
        <v>0</v>
      </c>
      <c r="H166" s="6" t="s">
        <v>16</v>
      </c>
    </row>
    <row r="167" spans="1:8" s="7" customFormat="1" ht="14.25" customHeight="1" x14ac:dyDescent="0.2">
      <c r="A167" s="99">
        <v>161</v>
      </c>
      <c r="B167" s="90" t="s">
        <v>122</v>
      </c>
      <c r="C167" s="91" t="s">
        <v>121</v>
      </c>
      <c r="D167" s="2" t="s">
        <v>98</v>
      </c>
      <c r="E167" s="3">
        <v>42171</v>
      </c>
      <c r="F167" s="11" t="s">
        <v>336</v>
      </c>
      <c r="G167" s="10">
        <v>1233.32</v>
      </c>
      <c r="H167" s="6" t="s">
        <v>23</v>
      </c>
    </row>
    <row r="168" spans="1:8" s="7" customFormat="1" ht="14.25" customHeight="1" x14ac:dyDescent="0.2">
      <c r="A168" s="99">
        <v>162</v>
      </c>
      <c r="B168" s="90" t="s">
        <v>122</v>
      </c>
      <c r="C168" s="91" t="s">
        <v>121</v>
      </c>
      <c r="D168" s="2" t="s">
        <v>375</v>
      </c>
      <c r="E168" s="3">
        <v>42178</v>
      </c>
      <c r="F168" s="11" t="s">
        <v>376</v>
      </c>
      <c r="G168" s="10">
        <v>3532</v>
      </c>
      <c r="H168" s="6" t="s">
        <v>123</v>
      </c>
    </row>
    <row r="169" spans="1:8" s="7" customFormat="1" ht="14.25" customHeight="1" x14ac:dyDescent="0.2">
      <c r="A169" s="99">
        <v>163</v>
      </c>
      <c r="B169" s="90" t="s">
        <v>122</v>
      </c>
      <c r="C169" s="91" t="s">
        <v>121</v>
      </c>
      <c r="D169" s="2" t="s">
        <v>241</v>
      </c>
      <c r="E169" s="3">
        <v>42178</v>
      </c>
      <c r="F169" s="11" t="s">
        <v>377</v>
      </c>
      <c r="G169" s="10">
        <v>750</v>
      </c>
      <c r="H169" s="6" t="s">
        <v>10</v>
      </c>
    </row>
    <row r="170" spans="1:8" s="7" customFormat="1" ht="14.25" customHeight="1" x14ac:dyDescent="0.2">
      <c r="A170" s="99">
        <v>164</v>
      </c>
      <c r="B170" s="90" t="s">
        <v>122</v>
      </c>
      <c r="C170" s="91" t="s">
        <v>121</v>
      </c>
      <c r="D170" s="9" t="s">
        <v>188</v>
      </c>
      <c r="E170" s="3">
        <v>42171</v>
      </c>
      <c r="F170" s="11" t="s">
        <v>337</v>
      </c>
      <c r="G170" s="10">
        <v>0</v>
      </c>
      <c r="H170" s="6" t="s">
        <v>23</v>
      </c>
    </row>
    <row r="171" spans="1:8" s="7" customFormat="1" ht="14.25" customHeight="1" x14ac:dyDescent="0.2">
      <c r="A171" s="99">
        <v>165</v>
      </c>
      <c r="B171" s="90" t="s">
        <v>122</v>
      </c>
      <c r="C171" s="91" t="s">
        <v>121</v>
      </c>
      <c r="D171" s="9" t="s">
        <v>188</v>
      </c>
      <c r="E171" s="3">
        <v>42241</v>
      </c>
      <c r="F171" s="11" t="s">
        <v>396</v>
      </c>
      <c r="G171" s="10">
        <v>0</v>
      </c>
      <c r="H171" s="6" t="s">
        <v>23</v>
      </c>
    </row>
    <row r="172" spans="1:8" s="7" customFormat="1" ht="14.25" customHeight="1" x14ac:dyDescent="0.2">
      <c r="A172" s="99">
        <v>166</v>
      </c>
      <c r="B172" s="90" t="s">
        <v>122</v>
      </c>
      <c r="C172" s="91" t="s">
        <v>121</v>
      </c>
      <c r="D172" s="9" t="s">
        <v>15</v>
      </c>
      <c r="E172" s="3">
        <v>42171</v>
      </c>
      <c r="F172" s="11" t="s">
        <v>338</v>
      </c>
      <c r="G172" s="10">
        <v>935.06</v>
      </c>
      <c r="H172" s="6" t="s">
        <v>7</v>
      </c>
    </row>
    <row r="173" spans="1:8" s="7" customFormat="1" ht="14.25" customHeight="1" x14ac:dyDescent="0.2">
      <c r="A173" s="99">
        <v>167</v>
      </c>
      <c r="B173" s="90" t="s">
        <v>122</v>
      </c>
      <c r="C173" s="91" t="s">
        <v>121</v>
      </c>
      <c r="D173" s="9" t="s">
        <v>340</v>
      </c>
      <c r="E173" s="3">
        <v>42171</v>
      </c>
      <c r="F173" s="11" t="s">
        <v>339</v>
      </c>
      <c r="G173" s="10">
        <v>-88.02</v>
      </c>
      <c r="H173" s="6" t="s">
        <v>7</v>
      </c>
    </row>
    <row r="174" spans="1:8" s="7" customFormat="1" ht="14.25" customHeight="1" x14ac:dyDescent="0.2">
      <c r="A174" s="99">
        <v>168</v>
      </c>
      <c r="B174" s="90" t="s">
        <v>122</v>
      </c>
      <c r="C174" s="91" t="s">
        <v>121</v>
      </c>
      <c r="D174" s="9" t="s">
        <v>417</v>
      </c>
      <c r="E174" s="3">
        <v>42241</v>
      </c>
      <c r="F174" s="11" t="s">
        <v>397</v>
      </c>
      <c r="G174" s="10">
        <v>101.48</v>
      </c>
      <c r="H174" s="6" t="s">
        <v>16</v>
      </c>
    </row>
    <row r="175" spans="1:8" s="7" customFormat="1" ht="14.25" customHeight="1" x14ac:dyDescent="0.2">
      <c r="A175" s="99">
        <v>169</v>
      </c>
      <c r="B175" s="90" t="s">
        <v>122</v>
      </c>
      <c r="C175" s="91" t="s">
        <v>121</v>
      </c>
      <c r="D175" s="2" t="s">
        <v>418</v>
      </c>
      <c r="E175" s="3">
        <v>42241</v>
      </c>
      <c r="F175" s="11" t="s">
        <v>398</v>
      </c>
      <c r="G175" s="10">
        <v>2191</v>
      </c>
      <c r="H175" s="6" t="s">
        <v>11</v>
      </c>
    </row>
    <row r="176" spans="1:8" s="7" customFormat="1" ht="14.25" customHeight="1" x14ac:dyDescent="0.2">
      <c r="A176" s="99">
        <v>170</v>
      </c>
      <c r="B176" s="90" t="s">
        <v>122</v>
      </c>
      <c r="C176" s="91" t="s">
        <v>121</v>
      </c>
      <c r="D176" s="2" t="s">
        <v>270</v>
      </c>
      <c r="E176" s="3">
        <v>42241</v>
      </c>
      <c r="F176" s="11" t="s">
        <v>399</v>
      </c>
      <c r="G176" s="10">
        <v>200</v>
      </c>
      <c r="H176" s="6" t="s">
        <v>11</v>
      </c>
    </row>
    <row r="177" spans="1:8" s="7" customFormat="1" ht="14.25" customHeight="1" x14ac:dyDescent="0.2">
      <c r="A177" s="99">
        <v>171</v>
      </c>
      <c r="B177" s="90" t="s">
        <v>122</v>
      </c>
      <c r="C177" s="91" t="s">
        <v>121</v>
      </c>
      <c r="D177" s="9" t="s">
        <v>419</v>
      </c>
      <c r="E177" s="3">
        <v>42241</v>
      </c>
      <c r="F177" s="11" t="s">
        <v>400</v>
      </c>
      <c r="G177" s="10">
        <v>0</v>
      </c>
      <c r="H177" s="6" t="s">
        <v>123</v>
      </c>
    </row>
    <row r="178" spans="1:8" s="7" customFormat="1" ht="14.25" customHeight="1" x14ac:dyDescent="0.2">
      <c r="A178" s="99">
        <v>172</v>
      </c>
      <c r="B178" s="90" t="s">
        <v>122</v>
      </c>
      <c r="C178" s="91" t="s">
        <v>121</v>
      </c>
      <c r="D178" s="9" t="s">
        <v>420</v>
      </c>
      <c r="E178" s="3">
        <v>42241</v>
      </c>
      <c r="F178" s="11" t="s">
        <v>401</v>
      </c>
      <c r="G178" s="10">
        <v>0</v>
      </c>
      <c r="H178" s="6" t="s">
        <v>12</v>
      </c>
    </row>
    <row r="179" spans="1:8" s="7" customFormat="1" ht="14.25" customHeight="1" x14ac:dyDescent="0.2">
      <c r="A179" s="99">
        <v>173</v>
      </c>
      <c r="B179" s="90" t="s">
        <v>122</v>
      </c>
      <c r="C179" s="91" t="s">
        <v>121</v>
      </c>
      <c r="D179" s="9" t="s">
        <v>421</v>
      </c>
      <c r="E179" s="3">
        <v>42241</v>
      </c>
      <c r="F179" s="11" t="s">
        <v>402</v>
      </c>
      <c r="G179" s="10">
        <v>19.29</v>
      </c>
      <c r="H179" s="6" t="s">
        <v>23</v>
      </c>
    </row>
    <row r="180" spans="1:8" s="7" customFormat="1" ht="14.25" customHeight="1" x14ac:dyDescent="0.2">
      <c r="A180" s="99">
        <v>174</v>
      </c>
      <c r="B180" s="90" t="s">
        <v>122</v>
      </c>
      <c r="C180" s="91" t="s">
        <v>121</v>
      </c>
      <c r="D180" s="9" t="s">
        <v>391</v>
      </c>
      <c r="E180" s="3">
        <v>42199</v>
      </c>
      <c r="F180" s="11" t="s">
        <v>379</v>
      </c>
      <c r="G180" s="10">
        <v>134.47999999999999</v>
      </c>
      <c r="H180" s="6" t="s">
        <v>8</v>
      </c>
    </row>
    <row r="181" spans="1:8" s="7" customFormat="1" ht="14.25" customHeight="1" x14ac:dyDescent="0.2">
      <c r="A181" s="99">
        <v>175</v>
      </c>
      <c r="B181" s="90" t="s">
        <v>122</v>
      </c>
      <c r="C181" s="91" t="s">
        <v>121</v>
      </c>
      <c r="D181" s="9" t="s">
        <v>333</v>
      </c>
      <c r="E181" s="3">
        <v>42199</v>
      </c>
      <c r="F181" s="11" t="s">
        <v>378</v>
      </c>
      <c r="G181" s="10">
        <v>2567.2800000000002</v>
      </c>
      <c r="H181" s="6" t="s">
        <v>8</v>
      </c>
    </row>
    <row r="182" spans="1:8" s="7" customFormat="1" ht="14.25" customHeight="1" x14ac:dyDescent="0.2">
      <c r="A182" s="98">
        <v>176</v>
      </c>
      <c r="B182" s="89" t="s">
        <v>122</v>
      </c>
      <c r="C182" s="87" t="s">
        <v>121</v>
      </c>
      <c r="D182" s="9" t="s">
        <v>422</v>
      </c>
      <c r="E182" s="3">
        <v>42241</v>
      </c>
      <c r="F182" s="11" t="s">
        <v>403</v>
      </c>
      <c r="G182" s="10">
        <v>0</v>
      </c>
      <c r="H182" s="6" t="s">
        <v>18</v>
      </c>
    </row>
    <row r="183" spans="1:8" s="7" customFormat="1" ht="14.25" customHeight="1" x14ac:dyDescent="0.2">
      <c r="A183" s="98">
        <v>177</v>
      </c>
      <c r="B183" s="89" t="s">
        <v>122</v>
      </c>
      <c r="C183" s="87" t="s">
        <v>121</v>
      </c>
      <c r="D183" s="9" t="s">
        <v>422</v>
      </c>
      <c r="E183" s="3">
        <v>42241</v>
      </c>
      <c r="F183" s="11" t="s">
        <v>404</v>
      </c>
      <c r="G183" s="10">
        <v>0</v>
      </c>
      <c r="H183" s="6" t="s">
        <v>18</v>
      </c>
    </row>
    <row r="184" spans="1:8" s="7" customFormat="1" ht="14.25" customHeight="1" x14ac:dyDescent="0.2">
      <c r="A184" s="98">
        <v>178</v>
      </c>
      <c r="B184" s="89" t="s">
        <v>122</v>
      </c>
      <c r="C184" s="87" t="s">
        <v>121</v>
      </c>
      <c r="D184" s="9" t="s">
        <v>423</v>
      </c>
      <c r="E184" s="3">
        <v>42241</v>
      </c>
      <c r="F184" s="11" t="s">
        <v>405</v>
      </c>
      <c r="G184" s="10">
        <v>0</v>
      </c>
      <c r="H184" s="6" t="s">
        <v>18</v>
      </c>
    </row>
    <row r="185" spans="1:8" s="7" customFormat="1" ht="14.25" customHeight="1" x14ac:dyDescent="0.2">
      <c r="A185" s="99">
        <v>179</v>
      </c>
      <c r="B185" s="90" t="s">
        <v>122</v>
      </c>
      <c r="C185" s="91" t="s">
        <v>121</v>
      </c>
      <c r="D185" s="2" t="s">
        <v>424</v>
      </c>
      <c r="E185" s="3">
        <v>42241</v>
      </c>
      <c r="F185" s="11" t="s">
        <v>406</v>
      </c>
      <c r="G185" s="10">
        <v>2437</v>
      </c>
      <c r="H185" s="6" t="s">
        <v>18</v>
      </c>
    </row>
    <row r="186" spans="1:8" s="7" customFormat="1" ht="14.25" customHeight="1" x14ac:dyDescent="0.2">
      <c r="A186" s="99">
        <v>180</v>
      </c>
      <c r="B186" s="90" t="s">
        <v>122</v>
      </c>
      <c r="C186" s="91" t="s">
        <v>121</v>
      </c>
      <c r="D186" s="9" t="s">
        <v>116</v>
      </c>
      <c r="E186" s="3">
        <v>42241</v>
      </c>
      <c r="F186" s="11" t="s">
        <v>407</v>
      </c>
      <c r="G186" s="10">
        <v>0</v>
      </c>
      <c r="H186" s="6" t="s">
        <v>23</v>
      </c>
    </row>
    <row r="187" spans="1:8" s="7" customFormat="1" ht="14.25" customHeight="1" x14ac:dyDescent="0.2">
      <c r="A187" s="99">
        <v>181</v>
      </c>
      <c r="B187" s="90" t="s">
        <v>122</v>
      </c>
      <c r="C187" s="91" t="s">
        <v>121</v>
      </c>
      <c r="D187" s="9" t="s">
        <v>101</v>
      </c>
      <c r="E187" s="3">
        <v>42199</v>
      </c>
      <c r="F187" s="11" t="s">
        <v>380</v>
      </c>
      <c r="G187" s="10">
        <v>332.68</v>
      </c>
      <c r="H187" s="6" t="s">
        <v>18</v>
      </c>
    </row>
    <row r="188" spans="1:8" s="7" customFormat="1" ht="14.25" customHeight="1" x14ac:dyDescent="0.2">
      <c r="A188" s="99">
        <v>182</v>
      </c>
      <c r="B188" s="90" t="s">
        <v>122</v>
      </c>
      <c r="C188" s="91" t="s">
        <v>121</v>
      </c>
      <c r="D188" s="9" t="s">
        <v>111</v>
      </c>
      <c r="E188" s="3">
        <v>42199</v>
      </c>
      <c r="F188" s="11" t="s">
        <v>381</v>
      </c>
      <c r="G188" s="10">
        <v>1918.43</v>
      </c>
      <c r="H188" s="6" t="s">
        <v>18</v>
      </c>
    </row>
    <row r="189" spans="1:8" s="7" customFormat="1" ht="14.25" customHeight="1" x14ac:dyDescent="0.2">
      <c r="A189" s="99">
        <v>183</v>
      </c>
      <c r="B189" s="90" t="s">
        <v>122</v>
      </c>
      <c r="C189" s="91" t="s">
        <v>121</v>
      </c>
      <c r="D189" s="2" t="s">
        <v>305</v>
      </c>
      <c r="E189" s="3">
        <v>42241</v>
      </c>
      <c r="F189" s="11" t="s">
        <v>408</v>
      </c>
      <c r="G189" s="10">
        <v>250</v>
      </c>
      <c r="H189" s="6" t="s">
        <v>23</v>
      </c>
    </row>
    <row r="190" spans="1:8" s="7" customFormat="1" ht="14.25" customHeight="1" x14ac:dyDescent="0.2">
      <c r="A190" s="99">
        <v>184</v>
      </c>
      <c r="B190" s="90" t="s">
        <v>122</v>
      </c>
      <c r="C190" s="91" t="s">
        <v>121</v>
      </c>
      <c r="D190" s="9" t="s">
        <v>390</v>
      </c>
      <c r="E190" s="3">
        <v>42199</v>
      </c>
      <c r="F190" s="11" t="s">
        <v>382</v>
      </c>
      <c r="G190" s="10">
        <v>0</v>
      </c>
      <c r="H190" s="6" t="s">
        <v>23</v>
      </c>
    </row>
    <row r="191" spans="1:8" s="7" customFormat="1" ht="14.25" customHeight="1" x14ac:dyDescent="0.2">
      <c r="A191" s="99">
        <v>185</v>
      </c>
      <c r="B191" s="90" t="s">
        <v>122</v>
      </c>
      <c r="C191" s="91" t="s">
        <v>121</v>
      </c>
      <c r="D191" s="9" t="s">
        <v>188</v>
      </c>
      <c r="E191" s="3">
        <v>42241</v>
      </c>
      <c r="F191" s="11" t="s">
        <v>409</v>
      </c>
      <c r="G191" s="10">
        <v>0</v>
      </c>
      <c r="H191" s="6" t="s">
        <v>23</v>
      </c>
    </row>
    <row r="192" spans="1:8" s="7" customFormat="1" ht="14.25" customHeight="1" x14ac:dyDescent="0.2">
      <c r="A192" s="99">
        <v>186</v>
      </c>
      <c r="B192" s="90" t="s">
        <v>122</v>
      </c>
      <c r="C192" s="91" t="s">
        <v>121</v>
      </c>
      <c r="D192" s="9" t="s">
        <v>15</v>
      </c>
      <c r="E192" s="3">
        <v>42199</v>
      </c>
      <c r="F192" s="11" t="s">
        <v>383</v>
      </c>
      <c r="G192" s="10">
        <v>36830</v>
      </c>
      <c r="H192" s="6" t="s">
        <v>7</v>
      </c>
    </row>
    <row r="193" spans="1:8" s="7" customFormat="1" ht="14.25" customHeight="1" x14ac:dyDescent="0.2">
      <c r="A193" s="99">
        <v>187</v>
      </c>
      <c r="B193" s="90" t="s">
        <v>122</v>
      </c>
      <c r="C193" s="91" t="s">
        <v>121</v>
      </c>
      <c r="D193" s="2" t="s">
        <v>388</v>
      </c>
      <c r="E193" s="3">
        <v>42199</v>
      </c>
      <c r="F193" s="11" t="s">
        <v>384</v>
      </c>
      <c r="G193" s="10">
        <v>70.239999999999995</v>
      </c>
      <c r="H193" s="6" t="s">
        <v>11</v>
      </c>
    </row>
    <row r="194" spans="1:8" s="7" customFormat="1" ht="14.25" customHeight="1" x14ac:dyDescent="0.2">
      <c r="A194" s="99">
        <v>188</v>
      </c>
      <c r="B194" s="90" t="s">
        <v>122</v>
      </c>
      <c r="C194" s="91" t="s">
        <v>121</v>
      </c>
      <c r="D194" s="9" t="s">
        <v>113</v>
      </c>
      <c r="E194" s="3">
        <v>42241</v>
      </c>
      <c r="F194" s="11" t="s">
        <v>410</v>
      </c>
      <c r="G194" s="10">
        <v>0</v>
      </c>
      <c r="H194" s="6" t="s">
        <v>23</v>
      </c>
    </row>
    <row r="195" spans="1:8" s="7" customFormat="1" ht="14.25" customHeight="1" x14ac:dyDescent="0.2">
      <c r="A195" s="99">
        <v>189</v>
      </c>
      <c r="B195" s="90" t="s">
        <v>122</v>
      </c>
      <c r="C195" s="91" t="s">
        <v>121</v>
      </c>
      <c r="D195" s="9" t="s">
        <v>168</v>
      </c>
      <c r="E195" s="3">
        <v>42199</v>
      </c>
      <c r="F195" s="11" t="s">
        <v>385</v>
      </c>
      <c r="G195" s="10">
        <v>0.19</v>
      </c>
      <c r="H195" s="6" t="s">
        <v>7</v>
      </c>
    </row>
    <row r="196" spans="1:8" s="7" customFormat="1" ht="14.25" customHeight="1" x14ac:dyDescent="0.2">
      <c r="A196" s="99">
        <v>190</v>
      </c>
      <c r="B196" s="90" t="s">
        <v>122</v>
      </c>
      <c r="C196" s="91" t="s">
        <v>121</v>
      </c>
      <c r="D196" s="9" t="s">
        <v>425</v>
      </c>
      <c r="E196" s="3">
        <v>42241</v>
      </c>
      <c r="F196" s="11" t="s">
        <v>411</v>
      </c>
      <c r="G196" s="10">
        <v>500</v>
      </c>
      <c r="H196" s="6" t="s">
        <v>123</v>
      </c>
    </row>
    <row r="197" spans="1:8" s="7" customFormat="1" ht="14.25" customHeight="1" x14ac:dyDescent="0.2">
      <c r="A197" s="99">
        <v>191</v>
      </c>
      <c r="B197" s="90" t="s">
        <v>122</v>
      </c>
      <c r="C197" s="91" t="s">
        <v>121</v>
      </c>
      <c r="D197" s="9" t="s">
        <v>118</v>
      </c>
      <c r="E197" s="3">
        <v>42241</v>
      </c>
      <c r="F197" s="11" t="s">
        <v>412</v>
      </c>
      <c r="G197" s="10">
        <v>0</v>
      </c>
      <c r="H197" s="6" t="s">
        <v>7</v>
      </c>
    </row>
    <row r="198" spans="1:8" s="7" customFormat="1" ht="14.25" customHeight="1" x14ac:dyDescent="0.2">
      <c r="A198" s="99">
        <v>192</v>
      </c>
      <c r="B198" s="90" t="s">
        <v>122</v>
      </c>
      <c r="C198" s="91" t="s">
        <v>121</v>
      </c>
      <c r="D198" s="9" t="s">
        <v>261</v>
      </c>
      <c r="E198" s="3">
        <v>42241</v>
      </c>
      <c r="F198" s="11" t="s">
        <v>413</v>
      </c>
      <c r="G198" s="10">
        <v>2178.7600000000002</v>
      </c>
      <c r="H198" s="6" t="s">
        <v>7</v>
      </c>
    </row>
    <row r="199" spans="1:8" s="7" customFormat="1" ht="14.25" customHeight="1" x14ac:dyDescent="0.2">
      <c r="A199" s="99">
        <v>193</v>
      </c>
      <c r="B199" s="90" t="s">
        <v>122</v>
      </c>
      <c r="C199" s="91" t="s">
        <v>121</v>
      </c>
      <c r="D199" s="9" t="s">
        <v>268</v>
      </c>
      <c r="E199" s="3">
        <v>42241</v>
      </c>
      <c r="F199" s="11" t="s">
        <v>414</v>
      </c>
      <c r="G199" s="10">
        <v>242.63</v>
      </c>
      <c r="H199" s="6" t="s">
        <v>7</v>
      </c>
    </row>
    <row r="200" spans="1:8" s="7" customFormat="1" ht="14.25" customHeight="1" x14ac:dyDescent="0.2">
      <c r="A200" s="99">
        <v>194</v>
      </c>
      <c r="B200" s="90" t="s">
        <v>122</v>
      </c>
      <c r="C200" s="91" t="s">
        <v>121</v>
      </c>
      <c r="D200" s="9" t="s">
        <v>389</v>
      </c>
      <c r="E200" s="3">
        <v>42199</v>
      </c>
      <c r="F200" s="11" t="s">
        <v>386</v>
      </c>
      <c r="G200" s="10">
        <v>83.81</v>
      </c>
      <c r="H200" s="6" t="s">
        <v>8</v>
      </c>
    </row>
    <row r="201" spans="1:8" s="7" customFormat="1" ht="14.25" customHeight="1" x14ac:dyDescent="0.2">
      <c r="A201" s="99">
        <v>195</v>
      </c>
      <c r="B201" s="90" t="s">
        <v>122</v>
      </c>
      <c r="C201" s="91" t="s">
        <v>121</v>
      </c>
      <c r="D201" s="9" t="s">
        <v>15</v>
      </c>
      <c r="E201" s="3">
        <v>42199</v>
      </c>
      <c r="F201" s="11" t="s">
        <v>387</v>
      </c>
      <c r="G201" s="10">
        <v>2462.7600000000002</v>
      </c>
      <c r="H201" s="6" t="s">
        <v>7</v>
      </c>
    </row>
    <row r="202" spans="1:8" s="7" customFormat="1" ht="14.25" customHeight="1" x14ac:dyDescent="0.2">
      <c r="A202" s="99">
        <v>196</v>
      </c>
      <c r="B202" s="90" t="s">
        <v>122</v>
      </c>
      <c r="C202" s="91" t="s">
        <v>121</v>
      </c>
      <c r="D202" s="9" t="s">
        <v>421</v>
      </c>
      <c r="E202" s="3">
        <v>42241</v>
      </c>
      <c r="F202" s="11" t="s">
        <v>426</v>
      </c>
      <c r="G202" s="10">
        <v>75</v>
      </c>
      <c r="H202" s="6" t="s">
        <v>23</v>
      </c>
    </row>
    <row r="203" spans="1:8" s="7" customFormat="1" ht="14.25" customHeight="1" x14ac:dyDescent="0.2">
      <c r="A203" s="99">
        <v>197</v>
      </c>
      <c r="B203" s="90" t="s">
        <v>122</v>
      </c>
      <c r="C203" s="91" t="s">
        <v>121</v>
      </c>
      <c r="D203" s="9" t="s">
        <v>427</v>
      </c>
      <c r="E203" s="3">
        <v>42241</v>
      </c>
      <c r="F203" s="11" t="s">
        <v>428</v>
      </c>
      <c r="G203" s="10">
        <v>0</v>
      </c>
      <c r="H203" s="6" t="s">
        <v>8</v>
      </c>
    </row>
    <row r="204" spans="1:8" s="7" customFormat="1" ht="14.25" customHeight="1" x14ac:dyDescent="0.2">
      <c r="A204" s="99">
        <v>198</v>
      </c>
      <c r="B204" s="90" t="s">
        <v>122</v>
      </c>
      <c r="C204" s="91" t="s">
        <v>121</v>
      </c>
      <c r="D204" s="9" t="s">
        <v>429</v>
      </c>
      <c r="E204" s="3">
        <v>42241</v>
      </c>
      <c r="F204" s="11" t="s">
        <v>430</v>
      </c>
      <c r="G204" s="10">
        <v>0</v>
      </c>
      <c r="H204" s="6" t="s">
        <v>8</v>
      </c>
    </row>
    <row r="205" spans="1:8" s="7" customFormat="1" ht="14.25" customHeight="1" x14ac:dyDescent="0.2">
      <c r="A205" s="99">
        <v>199</v>
      </c>
      <c r="B205" s="90" t="s">
        <v>122</v>
      </c>
      <c r="C205" s="91" t="s">
        <v>121</v>
      </c>
      <c r="D205" s="9" t="s">
        <v>431</v>
      </c>
      <c r="E205" s="3">
        <v>42241</v>
      </c>
      <c r="F205" s="11" t="s">
        <v>432</v>
      </c>
      <c r="G205" s="10">
        <v>0</v>
      </c>
      <c r="H205" s="6" t="s">
        <v>7</v>
      </c>
    </row>
    <row r="206" spans="1:8" s="7" customFormat="1" ht="14.25" customHeight="1" x14ac:dyDescent="0.2">
      <c r="A206" s="99">
        <v>200</v>
      </c>
      <c r="B206" s="90" t="s">
        <v>122</v>
      </c>
      <c r="C206" s="91" t="s">
        <v>121</v>
      </c>
      <c r="D206" s="9" t="s">
        <v>118</v>
      </c>
      <c r="E206" s="3">
        <v>42241</v>
      </c>
      <c r="F206" s="11" t="s">
        <v>433</v>
      </c>
      <c r="G206" s="10">
        <v>0</v>
      </c>
      <c r="H206" s="6" t="s">
        <v>7</v>
      </c>
    </row>
    <row r="207" spans="1:8" s="7" customFormat="1" ht="14.25" customHeight="1" x14ac:dyDescent="0.2">
      <c r="A207" s="99">
        <v>201</v>
      </c>
      <c r="B207" s="90" t="s">
        <v>122</v>
      </c>
      <c r="C207" s="91" t="s">
        <v>121</v>
      </c>
      <c r="D207" s="9" t="s">
        <v>15</v>
      </c>
      <c r="E207" s="3">
        <v>42220</v>
      </c>
      <c r="F207" s="11" t="s">
        <v>434</v>
      </c>
      <c r="G207" s="10">
        <v>21815.38</v>
      </c>
      <c r="H207" s="6" t="s">
        <v>7</v>
      </c>
    </row>
    <row r="208" spans="1:8" s="7" customFormat="1" ht="14.25" customHeight="1" x14ac:dyDescent="0.2">
      <c r="A208" s="99">
        <v>202</v>
      </c>
      <c r="B208" s="90" t="s">
        <v>122</v>
      </c>
      <c r="C208" s="91" t="s">
        <v>121</v>
      </c>
      <c r="D208" s="9" t="s">
        <v>340</v>
      </c>
      <c r="E208" s="3">
        <v>42220</v>
      </c>
      <c r="F208" s="11" t="s">
        <v>435</v>
      </c>
      <c r="G208" s="10">
        <v>-64.48</v>
      </c>
      <c r="H208" s="6" t="s">
        <v>7</v>
      </c>
    </row>
    <row r="209" spans="1:8" s="7" customFormat="1" ht="14.25" customHeight="1" x14ac:dyDescent="0.2">
      <c r="A209" s="99">
        <v>203</v>
      </c>
      <c r="B209" s="90" t="s">
        <v>122</v>
      </c>
      <c r="C209" s="91" t="s">
        <v>121</v>
      </c>
      <c r="D209" s="9" t="s">
        <v>15</v>
      </c>
      <c r="E209" s="3">
        <v>42234</v>
      </c>
      <c r="F209" s="11" t="s">
        <v>436</v>
      </c>
      <c r="G209" s="10">
        <v>3243.85</v>
      </c>
      <c r="H209" s="6" t="s">
        <v>7</v>
      </c>
    </row>
    <row r="210" spans="1:8" s="7" customFormat="1" ht="14.25" customHeight="1" x14ac:dyDescent="0.2">
      <c r="A210" s="99">
        <v>204</v>
      </c>
      <c r="B210" s="90" t="s">
        <v>122</v>
      </c>
      <c r="C210" s="91" t="s">
        <v>121</v>
      </c>
      <c r="D210" s="9" t="s">
        <v>437</v>
      </c>
      <c r="E210" s="3">
        <v>42241</v>
      </c>
      <c r="F210" s="11" t="s">
        <v>438</v>
      </c>
      <c r="G210" s="10">
        <v>0</v>
      </c>
      <c r="H210" s="6" t="s">
        <v>7</v>
      </c>
    </row>
    <row r="211" spans="1:8" s="7" customFormat="1" ht="14.25" customHeight="1" x14ac:dyDescent="0.2">
      <c r="A211" s="99">
        <v>205</v>
      </c>
      <c r="B211" s="90" t="s">
        <v>122</v>
      </c>
      <c r="C211" s="91" t="s">
        <v>121</v>
      </c>
      <c r="D211" s="2" t="s">
        <v>439</v>
      </c>
      <c r="E211" s="3">
        <v>42241</v>
      </c>
      <c r="F211" s="11" t="s">
        <v>440</v>
      </c>
      <c r="G211" s="10">
        <v>47871.76</v>
      </c>
      <c r="H211" s="6" t="s">
        <v>441</v>
      </c>
    </row>
    <row r="212" spans="1:8" s="7" customFormat="1" ht="14.25" customHeight="1" x14ac:dyDescent="0.2">
      <c r="A212" s="99">
        <v>206</v>
      </c>
      <c r="B212" s="90" t="s">
        <v>122</v>
      </c>
      <c r="C212" s="91" t="s">
        <v>121</v>
      </c>
      <c r="D212" s="9" t="s">
        <v>442</v>
      </c>
      <c r="E212" s="3">
        <v>42241</v>
      </c>
      <c r="F212" s="11" t="s">
        <v>443</v>
      </c>
      <c r="G212" s="10">
        <v>34161.32</v>
      </c>
      <c r="H212" s="6" t="s">
        <v>21</v>
      </c>
    </row>
    <row r="213" spans="1:8" s="7" customFormat="1" ht="14.25" customHeight="1" x14ac:dyDescent="0.2">
      <c r="A213" s="99">
        <v>207</v>
      </c>
      <c r="B213" s="90" t="s">
        <v>122</v>
      </c>
      <c r="C213" s="91" t="s">
        <v>121</v>
      </c>
      <c r="D213" s="9" t="s">
        <v>97</v>
      </c>
      <c r="E213" s="3">
        <v>42220</v>
      </c>
      <c r="F213" s="11" t="s">
        <v>444</v>
      </c>
      <c r="G213" s="10">
        <v>1001.07</v>
      </c>
      <c r="H213" s="6" t="s">
        <v>12</v>
      </c>
    </row>
    <row r="214" spans="1:8" s="7" customFormat="1" ht="14.25" customHeight="1" x14ac:dyDescent="0.2">
      <c r="A214" s="99">
        <v>208</v>
      </c>
      <c r="B214" s="90" t="s">
        <v>122</v>
      </c>
      <c r="C214" s="91" t="s">
        <v>121</v>
      </c>
      <c r="D214" s="9" t="s">
        <v>445</v>
      </c>
      <c r="E214" s="3">
        <v>42241</v>
      </c>
      <c r="F214" s="11" t="s">
        <v>446</v>
      </c>
      <c r="G214" s="10">
        <v>0</v>
      </c>
      <c r="H214" s="6" t="s">
        <v>12</v>
      </c>
    </row>
    <row r="215" spans="1:8" s="7" customFormat="1" ht="14.25" customHeight="1" x14ac:dyDescent="0.2">
      <c r="A215" s="99">
        <v>209</v>
      </c>
      <c r="B215" s="90" t="s">
        <v>122</v>
      </c>
      <c r="C215" s="91" t="s">
        <v>121</v>
      </c>
      <c r="D215" s="9" t="s">
        <v>234</v>
      </c>
      <c r="E215" s="3">
        <v>42241</v>
      </c>
      <c r="F215" s="11" t="s">
        <v>447</v>
      </c>
      <c r="G215" s="10">
        <v>426.33</v>
      </c>
      <c r="H215" s="6" t="s">
        <v>16</v>
      </c>
    </row>
    <row r="216" spans="1:8" s="7" customFormat="1" ht="14.25" customHeight="1" x14ac:dyDescent="0.2">
      <c r="A216" s="99">
        <v>210</v>
      </c>
      <c r="B216" s="90" t="s">
        <v>122</v>
      </c>
      <c r="C216" s="91" t="s">
        <v>121</v>
      </c>
      <c r="D216" s="9" t="s">
        <v>234</v>
      </c>
      <c r="E216" s="3">
        <v>42241</v>
      </c>
      <c r="F216" s="11" t="s">
        <v>448</v>
      </c>
      <c r="G216" s="10">
        <v>1289.02</v>
      </c>
      <c r="H216" s="6" t="s">
        <v>16</v>
      </c>
    </row>
    <row r="217" spans="1:8" s="7" customFormat="1" ht="14.25" customHeight="1" x14ac:dyDescent="0.2">
      <c r="A217" s="99">
        <v>211</v>
      </c>
      <c r="B217" s="90" t="s">
        <v>122</v>
      </c>
      <c r="C217" s="91" t="s">
        <v>121</v>
      </c>
      <c r="D217" s="111" t="s">
        <v>449</v>
      </c>
      <c r="E217" s="3">
        <v>42241</v>
      </c>
      <c r="F217" s="11" t="s">
        <v>450</v>
      </c>
      <c r="G217" s="10">
        <v>4214.09</v>
      </c>
      <c r="H217" s="6" t="s">
        <v>16</v>
      </c>
    </row>
    <row r="218" spans="1:8" s="7" customFormat="1" ht="14.25" customHeight="1" x14ac:dyDescent="0.2">
      <c r="A218" s="99">
        <v>212</v>
      </c>
      <c r="B218" s="90" t="s">
        <v>122</v>
      </c>
      <c r="C218" s="91" t="s">
        <v>121</v>
      </c>
      <c r="D218" s="2" t="s">
        <v>191</v>
      </c>
      <c r="E218" s="3">
        <v>42241</v>
      </c>
      <c r="F218" s="11" t="s">
        <v>451</v>
      </c>
      <c r="G218" s="10">
        <v>3000</v>
      </c>
      <c r="H218" s="6" t="s">
        <v>16</v>
      </c>
    </row>
    <row r="219" spans="1:8" s="7" customFormat="1" ht="14.25" customHeight="1" x14ac:dyDescent="0.2">
      <c r="A219" s="99">
        <v>213</v>
      </c>
      <c r="B219" s="90" t="s">
        <v>122</v>
      </c>
      <c r="C219" s="91" t="s">
        <v>121</v>
      </c>
      <c r="D219" s="111" t="s">
        <v>449</v>
      </c>
      <c r="E219" s="3">
        <v>42241</v>
      </c>
      <c r="F219" s="11" t="s">
        <v>452</v>
      </c>
      <c r="G219" s="10">
        <v>55600.6</v>
      </c>
      <c r="H219" s="6" t="s">
        <v>16</v>
      </c>
    </row>
    <row r="220" spans="1:8" s="7" customFormat="1" ht="14.25" customHeight="1" x14ac:dyDescent="0.2">
      <c r="A220" s="99">
        <v>214</v>
      </c>
      <c r="B220" s="90" t="s">
        <v>122</v>
      </c>
      <c r="C220" s="91" t="s">
        <v>121</v>
      </c>
      <c r="D220" s="9" t="s">
        <v>188</v>
      </c>
      <c r="E220" s="3">
        <v>42234</v>
      </c>
      <c r="F220" s="11" t="s">
        <v>453</v>
      </c>
      <c r="G220" s="10">
        <v>0</v>
      </c>
      <c r="H220" s="6" t="s">
        <v>23</v>
      </c>
    </row>
    <row r="221" spans="1:8" s="7" customFormat="1" ht="14.25" customHeight="1" x14ac:dyDescent="0.2">
      <c r="A221" s="99">
        <v>215</v>
      </c>
      <c r="B221" s="90" t="s">
        <v>122</v>
      </c>
      <c r="C221" s="91" t="s">
        <v>121</v>
      </c>
      <c r="D221" s="9" t="s">
        <v>171</v>
      </c>
      <c r="E221" s="3">
        <v>42241</v>
      </c>
      <c r="F221" s="11" t="s">
        <v>454</v>
      </c>
      <c r="G221" s="10">
        <v>1580</v>
      </c>
      <c r="H221" s="6" t="s">
        <v>17</v>
      </c>
    </row>
    <row r="222" spans="1:8" s="7" customFormat="1" ht="14.25" customHeight="1" x14ac:dyDescent="0.2">
      <c r="A222" s="99">
        <v>216</v>
      </c>
      <c r="B222" s="90" t="s">
        <v>122</v>
      </c>
      <c r="C222" s="91" t="s">
        <v>121</v>
      </c>
      <c r="D222" s="9" t="s">
        <v>302</v>
      </c>
      <c r="E222" s="3">
        <v>42234</v>
      </c>
      <c r="F222" s="11" t="s">
        <v>455</v>
      </c>
      <c r="G222" s="10">
        <v>45</v>
      </c>
      <c r="H222" s="6" t="s">
        <v>11</v>
      </c>
    </row>
    <row r="223" spans="1:8" s="7" customFormat="1" ht="14.25" customHeight="1" x14ac:dyDescent="0.2">
      <c r="A223" s="99">
        <v>217</v>
      </c>
      <c r="B223" s="90" t="s">
        <v>122</v>
      </c>
      <c r="C223" s="91" t="s">
        <v>121</v>
      </c>
      <c r="D223" s="9" t="s">
        <v>188</v>
      </c>
      <c r="E223" s="3">
        <v>42276</v>
      </c>
      <c r="F223" s="11" t="s">
        <v>490</v>
      </c>
      <c r="G223" s="10">
        <v>0</v>
      </c>
      <c r="H223" s="6" t="s">
        <v>23</v>
      </c>
    </row>
    <row r="224" spans="1:8" s="7" customFormat="1" ht="14.25" customHeight="1" x14ac:dyDescent="0.2">
      <c r="A224" s="99">
        <v>218</v>
      </c>
      <c r="B224" s="90" t="s">
        <v>122</v>
      </c>
      <c r="C224" s="91" t="s">
        <v>121</v>
      </c>
      <c r="D224" s="9" t="s">
        <v>112</v>
      </c>
      <c r="E224" s="3">
        <v>42255</v>
      </c>
      <c r="F224" s="11" t="s">
        <v>462</v>
      </c>
      <c r="G224" s="10">
        <v>4946</v>
      </c>
      <c r="H224" s="6" t="s">
        <v>123</v>
      </c>
    </row>
    <row r="225" spans="1:8" s="7" customFormat="1" ht="14.25" customHeight="1" x14ac:dyDescent="0.2">
      <c r="A225" s="99">
        <v>219</v>
      </c>
      <c r="B225" s="90" t="s">
        <v>122</v>
      </c>
      <c r="C225" s="91" t="s">
        <v>121</v>
      </c>
      <c r="D225" s="9" t="s">
        <v>119</v>
      </c>
      <c r="E225" s="3">
        <v>42255</v>
      </c>
      <c r="F225" s="11" t="s">
        <v>463</v>
      </c>
      <c r="G225" s="10">
        <v>180</v>
      </c>
      <c r="H225" s="6" t="s">
        <v>123</v>
      </c>
    </row>
    <row r="226" spans="1:8" s="7" customFormat="1" ht="14.25" customHeight="1" x14ac:dyDescent="0.2">
      <c r="A226" s="99">
        <v>220</v>
      </c>
      <c r="B226" s="90" t="s">
        <v>122</v>
      </c>
      <c r="C226" s="91" t="s">
        <v>121</v>
      </c>
      <c r="D226" s="9" t="s">
        <v>340</v>
      </c>
      <c r="E226" s="3">
        <v>42234</v>
      </c>
      <c r="F226" s="11" t="s">
        <v>456</v>
      </c>
      <c r="G226" s="10">
        <v>-226.76</v>
      </c>
      <c r="H226" s="6" t="s">
        <v>7</v>
      </c>
    </row>
    <row r="227" spans="1:8" s="7" customFormat="1" ht="14.25" customHeight="1" x14ac:dyDescent="0.2">
      <c r="A227" s="99">
        <v>221</v>
      </c>
      <c r="B227" s="90" t="s">
        <v>122</v>
      </c>
      <c r="C227" s="91" t="s">
        <v>121</v>
      </c>
      <c r="D227" s="9" t="s">
        <v>116</v>
      </c>
      <c r="E227" s="3">
        <v>42276</v>
      </c>
      <c r="F227" s="11" t="s">
        <v>491</v>
      </c>
      <c r="G227" s="10">
        <v>0</v>
      </c>
      <c r="H227" s="6" t="s">
        <v>23</v>
      </c>
    </row>
    <row r="228" spans="1:8" s="7" customFormat="1" ht="14.25" customHeight="1" x14ac:dyDescent="0.2">
      <c r="A228" s="99">
        <v>222</v>
      </c>
      <c r="B228" s="90" t="s">
        <v>122</v>
      </c>
      <c r="C228" s="91" t="s">
        <v>121</v>
      </c>
      <c r="D228" s="9" t="s">
        <v>457</v>
      </c>
      <c r="E228" s="3">
        <v>42241</v>
      </c>
      <c r="F228" s="11" t="s">
        <v>458</v>
      </c>
      <c r="G228" s="10">
        <v>0</v>
      </c>
      <c r="H228" s="6" t="s">
        <v>7</v>
      </c>
    </row>
    <row r="229" spans="1:8" s="7" customFormat="1" ht="14.25" customHeight="1" x14ac:dyDescent="0.2">
      <c r="A229" s="99">
        <v>223</v>
      </c>
      <c r="B229" s="90" t="s">
        <v>122</v>
      </c>
      <c r="C229" s="91" t="s">
        <v>121</v>
      </c>
      <c r="D229" s="9" t="s">
        <v>429</v>
      </c>
      <c r="E229" s="3">
        <v>42255</v>
      </c>
      <c r="F229" s="11" t="s">
        <v>464</v>
      </c>
      <c r="G229" s="10">
        <v>0</v>
      </c>
      <c r="H229" s="6" t="s">
        <v>8</v>
      </c>
    </row>
    <row r="230" spans="1:8" s="7" customFormat="1" ht="14.25" customHeight="1" x14ac:dyDescent="0.2">
      <c r="A230" s="99">
        <v>224</v>
      </c>
      <c r="B230" s="90" t="s">
        <v>122</v>
      </c>
      <c r="C230" s="91" t="s">
        <v>121</v>
      </c>
      <c r="D230" s="9" t="s">
        <v>479</v>
      </c>
      <c r="E230" s="3">
        <v>42276</v>
      </c>
      <c r="F230" s="11" t="s">
        <v>492</v>
      </c>
      <c r="G230" s="10">
        <v>43.86</v>
      </c>
      <c r="H230" s="6" t="s">
        <v>12</v>
      </c>
    </row>
    <row r="231" spans="1:8" s="7" customFormat="1" ht="14.25" customHeight="1" x14ac:dyDescent="0.2">
      <c r="A231" s="99">
        <v>225</v>
      </c>
      <c r="B231" s="90" t="s">
        <v>122</v>
      </c>
      <c r="C231" s="91" t="s">
        <v>121</v>
      </c>
      <c r="D231" s="9" t="s">
        <v>480</v>
      </c>
      <c r="E231" s="3">
        <v>42276</v>
      </c>
      <c r="F231" s="11" t="s">
        <v>493</v>
      </c>
      <c r="G231" s="10">
        <v>32292</v>
      </c>
      <c r="H231" s="6" t="s">
        <v>12</v>
      </c>
    </row>
    <row r="232" spans="1:8" s="7" customFormat="1" ht="14.25" customHeight="1" x14ac:dyDescent="0.2">
      <c r="A232" s="99">
        <v>226</v>
      </c>
      <c r="B232" s="90" t="s">
        <v>122</v>
      </c>
      <c r="C232" s="91" t="s">
        <v>121</v>
      </c>
      <c r="D232" s="9" t="s">
        <v>416</v>
      </c>
      <c r="E232" s="3">
        <v>42276</v>
      </c>
      <c r="F232" s="11" t="s">
        <v>494</v>
      </c>
      <c r="G232" s="10">
        <v>0</v>
      </c>
      <c r="H232" s="6" t="s">
        <v>16</v>
      </c>
    </row>
    <row r="233" spans="1:8" s="7" customFormat="1" ht="14.25" customHeight="1" x14ac:dyDescent="0.2">
      <c r="A233" s="99">
        <v>227</v>
      </c>
      <c r="B233" s="90" t="s">
        <v>122</v>
      </c>
      <c r="C233" s="91" t="s">
        <v>121</v>
      </c>
      <c r="D233" s="9" t="s">
        <v>481</v>
      </c>
      <c r="E233" s="3">
        <v>42276</v>
      </c>
      <c r="F233" s="11" t="s">
        <v>495</v>
      </c>
      <c r="G233" s="10">
        <v>0</v>
      </c>
      <c r="H233" s="6" t="s">
        <v>18</v>
      </c>
    </row>
    <row r="234" spans="1:8" s="7" customFormat="1" ht="14.25" customHeight="1" x14ac:dyDescent="0.2">
      <c r="A234" s="99">
        <v>228</v>
      </c>
      <c r="B234" s="90" t="s">
        <v>122</v>
      </c>
      <c r="C234" s="91" t="s">
        <v>121</v>
      </c>
      <c r="D234" s="9" t="s">
        <v>482</v>
      </c>
      <c r="E234" s="3">
        <v>42276</v>
      </c>
      <c r="F234" s="11" t="s">
        <v>496</v>
      </c>
      <c r="G234" s="10">
        <v>1175</v>
      </c>
      <c r="H234" s="6" t="s">
        <v>11</v>
      </c>
    </row>
    <row r="235" spans="1:8" s="7" customFormat="1" ht="14.25" customHeight="1" x14ac:dyDescent="0.2">
      <c r="A235" s="99">
        <v>229</v>
      </c>
      <c r="B235" s="90" t="s">
        <v>122</v>
      </c>
      <c r="C235" s="91" t="s">
        <v>121</v>
      </c>
      <c r="D235" s="9" t="s">
        <v>118</v>
      </c>
      <c r="E235" s="3">
        <v>42276</v>
      </c>
      <c r="F235" s="11" t="s">
        <v>497</v>
      </c>
      <c r="G235" s="10">
        <v>0</v>
      </c>
      <c r="H235" s="6" t="s">
        <v>7</v>
      </c>
    </row>
    <row r="236" spans="1:8" s="7" customFormat="1" ht="14.25" customHeight="1" x14ac:dyDescent="0.2">
      <c r="A236" s="99">
        <v>230</v>
      </c>
      <c r="B236" s="90" t="s">
        <v>122</v>
      </c>
      <c r="C236" s="91" t="s">
        <v>121</v>
      </c>
      <c r="D236" s="9" t="s">
        <v>15</v>
      </c>
      <c r="E236" s="3">
        <v>42255</v>
      </c>
      <c r="F236" s="11" t="s">
        <v>465</v>
      </c>
      <c r="G236" s="10">
        <v>750.64</v>
      </c>
      <c r="H236" s="6" t="s">
        <v>7</v>
      </c>
    </row>
    <row r="237" spans="1:8" s="7" customFormat="1" ht="14.25" customHeight="1" x14ac:dyDescent="0.2">
      <c r="A237" s="99">
        <v>231</v>
      </c>
      <c r="B237" s="90" t="s">
        <v>122</v>
      </c>
      <c r="C237" s="91" t="s">
        <v>121</v>
      </c>
      <c r="D237" s="9" t="s">
        <v>340</v>
      </c>
      <c r="E237" s="3">
        <v>42255</v>
      </c>
      <c r="F237" s="11" t="s">
        <v>466</v>
      </c>
      <c r="G237" s="10">
        <v>-27.09</v>
      </c>
      <c r="H237" s="6" t="s">
        <v>7</v>
      </c>
    </row>
    <row r="238" spans="1:8" s="7" customFormat="1" ht="14.25" customHeight="1" x14ac:dyDescent="0.2">
      <c r="A238" s="99">
        <v>232</v>
      </c>
      <c r="B238" s="90" t="s">
        <v>122</v>
      </c>
      <c r="C238" s="91" t="s">
        <v>121</v>
      </c>
      <c r="D238" s="9" t="s">
        <v>364</v>
      </c>
      <c r="E238" s="3">
        <v>42276</v>
      </c>
      <c r="F238" s="11" t="s">
        <v>498</v>
      </c>
      <c r="G238" s="10">
        <v>0</v>
      </c>
      <c r="H238" s="6" t="s">
        <v>8</v>
      </c>
    </row>
    <row r="239" spans="1:8" s="7" customFormat="1" ht="14.25" customHeight="1" x14ac:dyDescent="0.2">
      <c r="A239" s="99">
        <v>233</v>
      </c>
      <c r="B239" s="90" t="s">
        <v>122</v>
      </c>
      <c r="C239" s="91" t="s">
        <v>121</v>
      </c>
      <c r="D239" s="9" t="s">
        <v>118</v>
      </c>
      <c r="E239" s="3">
        <v>42276</v>
      </c>
      <c r="F239" s="11" t="s">
        <v>499</v>
      </c>
      <c r="G239" s="10">
        <v>0</v>
      </c>
      <c r="H239" s="6" t="s">
        <v>7</v>
      </c>
    </row>
    <row r="240" spans="1:8" s="7" customFormat="1" ht="14.25" customHeight="1" x14ac:dyDescent="0.2">
      <c r="A240" s="99">
        <v>234</v>
      </c>
      <c r="B240" s="90" t="s">
        <v>122</v>
      </c>
      <c r="C240" s="91" t="s">
        <v>121</v>
      </c>
      <c r="D240" s="9" t="s">
        <v>364</v>
      </c>
      <c r="E240" s="3">
        <v>42276</v>
      </c>
      <c r="F240" s="11" t="s">
        <v>500</v>
      </c>
      <c r="G240" s="10">
        <v>0</v>
      </c>
      <c r="H240" s="6" t="s">
        <v>8</v>
      </c>
    </row>
    <row r="241" spans="1:8" s="7" customFormat="1" ht="14.25" customHeight="1" x14ac:dyDescent="0.2">
      <c r="A241" s="99">
        <v>235</v>
      </c>
      <c r="B241" s="90" t="s">
        <v>122</v>
      </c>
      <c r="C241" s="91" t="s">
        <v>121</v>
      </c>
      <c r="D241" s="9" t="s">
        <v>427</v>
      </c>
      <c r="E241" s="3">
        <v>42276</v>
      </c>
      <c r="F241" s="11" t="s">
        <v>501</v>
      </c>
      <c r="G241" s="10">
        <v>0</v>
      </c>
      <c r="H241" s="6" t="s">
        <v>8</v>
      </c>
    </row>
    <row r="242" spans="1:8" s="7" customFormat="1" ht="14.25" customHeight="1" x14ac:dyDescent="0.2">
      <c r="A242" s="99">
        <v>236</v>
      </c>
      <c r="B242" s="90" t="s">
        <v>122</v>
      </c>
      <c r="C242" s="91" t="s">
        <v>121</v>
      </c>
      <c r="D242" s="9" t="s">
        <v>15</v>
      </c>
      <c r="E242" s="3">
        <v>42283</v>
      </c>
      <c r="F242" s="11" t="s">
        <v>515</v>
      </c>
      <c r="G242" s="10">
        <v>638.9</v>
      </c>
      <c r="H242" s="6" t="s">
        <v>7</v>
      </c>
    </row>
    <row r="243" spans="1:8" s="7" customFormat="1" ht="14.25" customHeight="1" x14ac:dyDescent="0.2">
      <c r="A243" s="99">
        <v>237</v>
      </c>
      <c r="B243" s="90" t="s">
        <v>122</v>
      </c>
      <c r="C243" s="91" t="s">
        <v>121</v>
      </c>
      <c r="D243" s="9" t="s">
        <v>468</v>
      </c>
      <c r="E243" s="3">
        <v>42255</v>
      </c>
      <c r="F243" s="11" t="s">
        <v>467</v>
      </c>
      <c r="G243" s="10">
        <v>0</v>
      </c>
      <c r="H243" s="6" t="s">
        <v>23</v>
      </c>
    </row>
    <row r="244" spans="1:8" s="7" customFormat="1" ht="14.25" customHeight="1" x14ac:dyDescent="0.2">
      <c r="A244" s="99">
        <v>238</v>
      </c>
      <c r="B244" s="90" t="s">
        <v>122</v>
      </c>
      <c r="C244" s="91" t="s">
        <v>121</v>
      </c>
      <c r="D244" s="9" t="s">
        <v>483</v>
      </c>
      <c r="E244" s="3">
        <v>42276</v>
      </c>
      <c r="F244" s="11" t="s">
        <v>502</v>
      </c>
      <c r="G244" s="10">
        <v>0</v>
      </c>
      <c r="H244" s="6" t="s">
        <v>7</v>
      </c>
    </row>
    <row r="245" spans="1:8" s="7" customFormat="1" ht="14.25" customHeight="1" x14ac:dyDescent="0.2">
      <c r="A245" s="98">
        <v>239</v>
      </c>
      <c r="B245" s="89" t="s">
        <v>122</v>
      </c>
      <c r="C245" s="87" t="s">
        <v>121</v>
      </c>
      <c r="D245" s="9" t="s">
        <v>110</v>
      </c>
      <c r="E245" s="3">
        <v>42276</v>
      </c>
      <c r="F245" s="11" t="s">
        <v>503</v>
      </c>
      <c r="G245" s="10">
        <v>0</v>
      </c>
      <c r="H245" s="6" t="s">
        <v>16</v>
      </c>
    </row>
    <row r="246" spans="1:8" s="7" customFormat="1" ht="14.25" customHeight="1" x14ac:dyDescent="0.2">
      <c r="A246" s="98">
        <v>240</v>
      </c>
      <c r="B246" s="89" t="s">
        <v>122</v>
      </c>
      <c r="C246" s="87" t="s">
        <v>121</v>
      </c>
      <c r="D246" s="9" t="s">
        <v>484</v>
      </c>
      <c r="E246" s="3">
        <v>42276</v>
      </c>
      <c r="F246" s="11" t="s">
        <v>504</v>
      </c>
      <c r="G246" s="10">
        <v>0</v>
      </c>
      <c r="H246" s="6" t="s">
        <v>11</v>
      </c>
    </row>
    <row r="247" spans="1:8" s="7" customFormat="1" ht="14.25" customHeight="1" x14ac:dyDescent="0.2">
      <c r="A247" s="99">
        <v>241</v>
      </c>
      <c r="B247" s="90" t="s">
        <v>122</v>
      </c>
      <c r="C247" s="91" t="s">
        <v>121</v>
      </c>
      <c r="D247" s="9" t="s">
        <v>96</v>
      </c>
      <c r="E247" s="3">
        <v>42276</v>
      </c>
      <c r="F247" s="11" t="s">
        <v>505</v>
      </c>
      <c r="G247" s="10">
        <v>0</v>
      </c>
      <c r="H247" s="6" t="s">
        <v>16</v>
      </c>
    </row>
    <row r="248" spans="1:8" s="7" customFormat="1" ht="14.25" customHeight="1" x14ac:dyDescent="0.2">
      <c r="A248" s="99">
        <v>242</v>
      </c>
      <c r="B248" s="90" t="s">
        <v>122</v>
      </c>
      <c r="C248" s="91" t="s">
        <v>121</v>
      </c>
      <c r="D248" s="9" t="s">
        <v>485</v>
      </c>
      <c r="E248" s="3">
        <v>42276</v>
      </c>
      <c r="F248" s="11" t="s">
        <v>506</v>
      </c>
      <c r="G248" s="10">
        <v>0</v>
      </c>
      <c r="H248" s="6" t="s">
        <v>12</v>
      </c>
    </row>
    <row r="249" spans="1:8" s="7" customFormat="1" ht="14.25" customHeight="1" x14ac:dyDescent="0.2">
      <c r="A249" s="99">
        <v>243</v>
      </c>
      <c r="B249" s="90" t="s">
        <v>122</v>
      </c>
      <c r="C249" s="91" t="s">
        <v>121</v>
      </c>
      <c r="D249" s="9" t="s">
        <v>94</v>
      </c>
      <c r="E249" s="3">
        <v>42255</v>
      </c>
      <c r="F249" s="11" t="s">
        <v>469</v>
      </c>
      <c r="G249" s="10">
        <v>0</v>
      </c>
      <c r="H249" s="6" t="s">
        <v>8</v>
      </c>
    </row>
    <row r="250" spans="1:8" s="7" customFormat="1" ht="14.25" customHeight="1" x14ac:dyDescent="0.2">
      <c r="A250" s="99">
        <v>244</v>
      </c>
      <c r="B250" s="90" t="s">
        <v>122</v>
      </c>
      <c r="C250" s="91" t="s">
        <v>121</v>
      </c>
      <c r="D250" s="9" t="s">
        <v>528</v>
      </c>
      <c r="E250" s="3">
        <v>42304</v>
      </c>
      <c r="F250" s="11" t="s">
        <v>538</v>
      </c>
      <c r="G250" s="10">
        <v>0</v>
      </c>
      <c r="H250" s="6" t="s">
        <v>7</v>
      </c>
    </row>
    <row r="251" spans="1:8" s="7" customFormat="1" ht="14.25" customHeight="1" x14ac:dyDescent="0.2">
      <c r="A251" s="99">
        <v>245</v>
      </c>
      <c r="B251" s="90" t="s">
        <v>122</v>
      </c>
      <c r="C251" s="91" t="s">
        <v>121</v>
      </c>
      <c r="D251" s="9" t="s">
        <v>333</v>
      </c>
      <c r="E251" s="3">
        <v>42269</v>
      </c>
      <c r="F251" s="11" t="s">
        <v>470</v>
      </c>
      <c r="G251" s="10">
        <v>347.19</v>
      </c>
      <c r="H251" s="6" t="s">
        <v>8</v>
      </c>
    </row>
    <row r="252" spans="1:8" s="7" customFormat="1" ht="14.25" customHeight="1" x14ac:dyDescent="0.2">
      <c r="A252" s="99">
        <v>246</v>
      </c>
      <c r="B252" s="90" t="s">
        <v>122</v>
      </c>
      <c r="C252" s="91" t="s">
        <v>121</v>
      </c>
      <c r="D252" s="9" t="s">
        <v>118</v>
      </c>
      <c r="E252" s="3">
        <v>42304</v>
      </c>
      <c r="F252" s="11" t="s">
        <v>539</v>
      </c>
      <c r="G252" s="10">
        <v>0</v>
      </c>
      <c r="H252" s="6" t="s">
        <v>7</v>
      </c>
    </row>
    <row r="253" spans="1:8" s="7" customFormat="1" ht="14.25" customHeight="1" x14ac:dyDescent="0.2">
      <c r="A253" s="99">
        <v>247</v>
      </c>
      <c r="B253" s="90" t="s">
        <v>122</v>
      </c>
      <c r="C253" s="91" t="s">
        <v>121</v>
      </c>
      <c r="D253" s="9" t="s">
        <v>108</v>
      </c>
      <c r="E253" s="3">
        <v>42304</v>
      </c>
      <c r="F253" s="11" t="s">
        <v>541</v>
      </c>
      <c r="G253" s="10">
        <v>0</v>
      </c>
      <c r="H253" s="6" t="s">
        <v>11</v>
      </c>
    </row>
    <row r="254" spans="1:8" s="7" customFormat="1" ht="14.25" customHeight="1" x14ac:dyDescent="0.2">
      <c r="A254" s="99">
        <v>248</v>
      </c>
      <c r="B254" s="90" t="s">
        <v>122</v>
      </c>
      <c r="C254" s="91" t="s">
        <v>121</v>
      </c>
      <c r="D254" s="9" t="s">
        <v>102</v>
      </c>
      <c r="E254" s="3">
        <v>42269</v>
      </c>
      <c r="F254" s="11" t="s">
        <v>471</v>
      </c>
      <c r="G254" s="10">
        <v>100.35</v>
      </c>
      <c r="H254" s="6" t="s">
        <v>18</v>
      </c>
    </row>
    <row r="255" spans="1:8" s="7" customFormat="1" ht="14.25" customHeight="1" x14ac:dyDescent="0.2">
      <c r="A255" s="99">
        <v>249</v>
      </c>
      <c r="B255" s="90" t="s">
        <v>122</v>
      </c>
      <c r="C255" s="91" t="s">
        <v>121</v>
      </c>
      <c r="D255" s="9" t="s">
        <v>529</v>
      </c>
      <c r="E255" s="3">
        <v>42304</v>
      </c>
      <c r="F255" s="11" t="s">
        <v>540</v>
      </c>
      <c r="G255" s="10">
        <v>0</v>
      </c>
      <c r="H255" s="6" t="s">
        <v>7</v>
      </c>
    </row>
    <row r="256" spans="1:8" s="7" customFormat="1" ht="14.25" customHeight="1" x14ac:dyDescent="0.2">
      <c r="A256" s="99">
        <v>250</v>
      </c>
      <c r="B256" s="90" t="s">
        <v>122</v>
      </c>
      <c r="C256" s="91" t="s">
        <v>121</v>
      </c>
      <c r="D256" s="9" t="s">
        <v>388</v>
      </c>
      <c r="E256" s="3">
        <v>42269</v>
      </c>
      <c r="F256" s="11" t="s">
        <v>472</v>
      </c>
      <c r="G256" s="10">
        <v>293.20999999999998</v>
      </c>
      <c r="H256" s="6" t="s">
        <v>11</v>
      </c>
    </row>
    <row r="257" spans="1:8" s="7" customFormat="1" ht="14.25" customHeight="1" x14ac:dyDescent="0.2">
      <c r="A257" s="99">
        <v>251</v>
      </c>
      <c r="B257" s="90" t="s">
        <v>122</v>
      </c>
      <c r="C257" s="91" t="s">
        <v>121</v>
      </c>
      <c r="D257" s="9" t="s">
        <v>474</v>
      </c>
      <c r="E257" s="3">
        <v>42269</v>
      </c>
      <c r="F257" s="11" t="s">
        <v>473</v>
      </c>
      <c r="G257" s="10">
        <v>-46</v>
      </c>
      <c r="H257" s="6" t="s">
        <v>11</v>
      </c>
    </row>
    <row r="258" spans="1:8" s="7" customFormat="1" ht="14.25" customHeight="1" x14ac:dyDescent="0.2">
      <c r="A258" s="99">
        <v>252</v>
      </c>
      <c r="B258" s="90" t="s">
        <v>122</v>
      </c>
      <c r="C258" s="91" t="s">
        <v>121</v>
      </c>
      <c r="D258" s="9" t="s">
        <v>169</v>
      </c>
      <c r="E258" s="3">
        <v>42304</v>
      </c>
      <c r="F258" s="11" t="s">
        <v>542</v>
      </c>
      <c r="G258" s="10">
        <v>0</v>
      </c>
      <c r="H258" s="6" t="s">
        <v>11</v>
      </c>
    </row>
    <row r="259" spans="1:8" s="7" customFormat="1" ht="14.25" customHeight="1" x14ac:dyDescent="0.2">
      <c r="A259" s="99">
        <v>253</v>
      </c>
      <c r="B259" s="90" t="s">
        <v>122</v>
      </c>
      <c r="C259" s="91" t="s">
        <v>121</v>
      </c>
      <c r="D259" s="9" t="s">
        <v>486</v>
      </c>
      <c r="E259" s="3">
        <v>42276</v>
      </c>
      <c r="F259" s="11" t="s">
        <v>507</v>
      </c>
      <c r="G259" s="10">
        <v>0</v>
      </c>
      <c r="H259" s="6" t="s">
        <v>12</v>
      </c>
    </row>
    <row r="260" spans="1:8" s="7" customFormat="1" ht="14.25" customHeight="1" x14ac:dyDescent="0.2">
      <c r="A260" s="99">
        <v>254</v>
      </c>
      <c r="B260" s="90" t="s">
        <v>122</v>
      </c>
      <c r="C260" s="91" t="s">
        <v>121</v>
      </c>
      <c r="D260" s="9" t="s">
        <v>15</v>
      </c>
      <c r="E260" s="3">
        <v>42269</v>
      </c>
      <c r="F260" s="11" t="s">
        <v>475</v>
      </c>
      <c r="G260" s="10">
        <v>1379.71</v>
      </c>
      <c r="H260" s="6" t="s">
        <v>7</v>
      </c>
    </row>
    <row r="261" spans="1:8" s="7" customFormat="1" ht="14.25" customHeight="1" x14ac:dyDescent="0.2">
      <c r="A261" s="99">
        <v>255</v>
      </c>
      <c r="B261" s="90" t="s">
        <v>122</v>
      </c>
      <c r="C261" s="91" t="s">
        <v>121</v>
      </c>
      <c r="D261" s="9" t="s">
        <v>477</v>
      </c>
      <c r="E261" s="3">
        <v>42269</v>
      </c>
      <c r="F261" s="11" t="s">
        <v>476</v>
      </c>
      <c r="G261" s="10">
        <v>0</v>
      </c>
      <c r="H261" s="6" t="s">
        <v>11</v>
      </c>
    </row>
    <row r="262" spans="1:8" s="7" customFormat="1" ht="14.25" customHeight="1" x14ac:dyDescent="0.2">
      <c r="A262" s="99">
        <v>256</v>
      </c>
      <c r="B262" s="90" t="s">
        <v>122</v>
      </c>
      <c r="C262" s="91" t="s">
        <v>121</v>
      </c>
      <c r="D262" s="9" t="s">
        <v>92</v>
      </c>
      <c r="E262" s="3">
        <v>42269</v>
      </c>
      <c r="F262" s="11" t="s">
        <v>478</v>
      </c>
      <c r="G262" s="10">
        <v>0</v>
      </c>
      <c r="H262" s="6" t="s">
        <v>123</v>
      </c>
    </row>
    <row r="263" spans="1:8" s="7" customFormat="1" ht="14.25" customHeight="1" x14ac:dyDescent="0.2">
      <c r="A263" s="99">
        <v>257</v>
      </c>
      <c r="B263" s="90" t="s">
        <v>122</v>
      </c>
      <c r="C263" s="91" t="s">
        <v>121</v>
      </c>
      <c r="D263" s="9" t="s">
        <v>487</v>
      </c>
      <c r="E263" s="3">
        <v>42276</v>
      </c>
      <c r="F263" s="11" t="s">
        <v>508</v>
      </c>
      <c r="G263" s="10">
        <v>0</v>
      </c>
      <c r="H263" s="6" t="s">
        <v>23</v>
      </c>
    </row>
    <row r="264" spans="1:8" s="7" customFormat="1" ht="14.25" customHeight="1" x14ac:dyDescent="0.2">
      <c r="A264" s="99">
        <v>258</v>
      </c>
      <c r="B264" s="90" t="s">
        <v>122</v>
      </c>
      <c r="C264" s="91" t="s">
        <v>121</v>
      </c>
      <c r="D264" s="9" t="s">
        <v>488</v>
      </c>
      <c r="E264" s="3">
        <v>42276</v>
      </c>
      <c r="F264" s="11" t="s">
        <v>509</v>
      </c>
      <c r="G264" s="10">
        <v>0</v>
      </c>
      <c r="H264" s="6" t="s">
        <v>16</v>
      </c>
    </row>
    <row r="265" spans="1:8" s="7" customFormat="1" ht="14.25" customHeight="1" x14ac:dyDescent="0.2">
      <c r="A265" s="99">
        <v>259</v>
      </c>
      <c r="B265" s="90" t="s">
        <v>122</v>
      </c>
      <c r="C265" s="91" t="s">
        <v>121</v>
      </c>
      <c r="D265" s="9" t="s">
        <v>489</v>
      </c>
      <c r="E265" s="3">
        <v>42276</v>
      </c>
      <c r="F265" s="11" t="s">
        <v>510</v>
      </c>
      <c r="G265" s="10">
        <v>0</v>
      </c>
      <c r="H265" s="6" t="s">
        <v>23</v>
      </c>
    </row>
    <row r="266" spans="1:8" s="7" customFormat="1" ht="14.25" customHeight="1" x14ac:dyDescent="0.2">
      <c r="A266" s="99">
        <v>260</v>
      </c>
      <c r="B266" s="90" t="s">
        <v>122</v>
      </c>
      <c r="C266" s="91" t="s">
        <v>121</v>
      </c>
      <c r="D266" s="9" t="s">
        <v>516</v>
      </c>
      <c r="E266" s="3">
        <v>42283</v>
      </c>
      <c r="F266" s="11" t="s">
        <v>517</v>
      </c>
      <c r="G266" s="10">
        <v>866</v>
      </c>
      <c r="H266" s="6" t="s">
        <v>12</v>
      </c>
    </row>
    <row r="267" spans="1:8" s="7" customFormat="1" ht="14.25" customHeight="1" x14ac:dyDescent="0.2">
      <c r="A267" s="99">
        <v>261</v>
      </c>
      <c r="B267" s="90" t="s">
        <v>122</v>
      </c>
      <c r="C267" s="91" t="s">
        <v>121</v>
      </c>
      <c r="D267" s="9" t="s">
        <v>530</v>
      </c>
      <c r="E267" s="3">
        <v>42304</v>
      </c>
      <c r="F267" s="11" t="s">
        <v>543</v>
      </c>
      <c r="G267" s="10">
        <v>0</v>
      </c>
      <c r="H267" s="6" t="s">
        <v>7</v>
      </c>
    </row>
    <row r="268" spans="1:8" s="7" customFormat="1" ht="14.25" customHeight="1" x14ac:dyDescent="0.2">
      <c r="A268" s="99">
        <v>262</v>
      </c>
      <c r="B268" s="90" t="s">
        <v>122</v>
      </c>
      <c r="C268" s="91" t="s">
        <v>121</v>
      </c>
      <c r="D268" s="9" t="s">
        <v>468</v>
      </c>
      <c r="E268" s="3">
        <v>42304</v>
      </c>
      <c r="F268" s="11" t="s">
        <v>544</v>
      </c>
      <c r="G268" s="10">
        <v>0</v>
      </c>
      <c r="H268" s="6" t="s">
        <v>23</v>
      </c>
    </row>
    <row r="269" spans="1:8" s="7" customFormat="1" ht="14.25" customHeight="1" x14ac:dyDescent="0.2">
      <c r="A269" s="99">
        <v>263</v>
      </c>
      <c r="B269" s="90" t="s">
        <v>122</v>
      </c>
      <c r="C269" s="91" t="s">
        <v>121</v>
      </c>
      <c r="D269" s="9" t="s">
        <v>304</v>
      </c>
      <c r="E269" s="3">
        <v>42304</v>
      </c>
      <c r="F269" s="11" t="s">
        <v>545</v>
      </c>
      <c r="G269" s="10">
        <v>0</v>
      </c>
      <c r="H269" s="6" t="s">
        <v>123</v>
      </c>
    </row>
    <row r="270" spans="1:8" s="7" customFormat="1" ht="14.25" customHeight="1" x14ac:dyDescent="0.2">
      <c r="A270" s="99">
        <v>264</v>
      </c>
      <c r="B270" s="90" t="s">
        <v>122</v>
      </c>
      <c r="C270" s="91" t="s">
        <v>121</v>
      </c>
      <c r="D270" s="9" t="s">
        <v>168</v>
      </c>
      <c r="E270" s="3">
        <v>42283</v>
      </c>
      <c r="F270" s="11" t="s">
        <v>518</v>
      </c>
      <c r="G270" s="10">
        <v>35.22</v>
      </c>
      <c r="H270" s="6" t="s">
        <v>7</v>
      </c>
    </row>
    <row r="271" spans="1:8" s="7" customFormat="1" ht="14.25" customHeight="1" x14ac:dyDescent="0.2">
      <c r="A271" s="99">
        <v>265</v>
      </c>
      <c r="B271" s="90" t="s">
        <v>122</v>
      </c>
      <c r="C271" s="91" t="s">
        <v>121</v>
      </c>
      <c r="D271" s="9" t="s">
        <v>171</v>
      </c>
      <c r="E271" s="3">
        <v>42304</v>
      </c>
      <c r="F271" s="11" t="s">
        <v>546</v>
      </c>
      <c r="G271" s="10">
        <v>11998.5</v>
      </c>
      <c r="H271" s="6" t="s">
        <v>17</v>
      </c>
    </row>
    <row r="272" spans="1:8" s="7" customFormat="1" ht="14.25" customHeight="1" x14ac:dyDescent="0.2">
      <c r="A272" s="99">
        <v>266</v>
      </c>
      <c r="B272" s="90" t="s">
        <v>122</v>
      </c>
      <c r="C272" s="91" t="s">
        <v>121</v>
      </c>
      <c r="D272" s="9" t="s">
        <v>530</v>
      </c>
      <c r="E272" s="3">
        <v>42304</v>
      </c>
      <c r="F272" s="11" t="s">
        <v>547</v>
      </c>
      <c r="G272" s="10">
        <v>0</v>
      </c>
      <c r="H272" s="6" t="s">
        <v>7</v>
      </c>
    </row>
    <row r="273" spans="1:8" s="7" customFormat="1" ht="14.25" customHeight="1" x14ac:dyDescent="0.2">
      <c r="A273" s="99">
        <v>267</v>
      </c>
      <c r="B273" s="90" t="s">
        <v>122</v>
      </c>
      <c r="C273" s="91" t="s">
        <v>121</v>
      </c>
      <c r="D273" s="9" t="s">
        <v>101</v>
      </c>
      <c r="E273" s="3">
        <v>42283</v>
      </c>
      <c r="F273" s="11" t="s">
        <v>519</v>
      </c>
      <c r="G273" s="10">
        <v>330.83</v>
      </c>
      <c r="H273" s="6" t="s">
        <v>18</v>
      </c>
    </row>
    <row r="274" spans="1:8" s="7" customFormat="1" ht="14.25" customHeight="1" x14ac:dyDescent="0.2">
      <c r="A274" s="99">
        <v>268</v>
      </c>
      <c r="B274" s="90" t="s">
        <v>122</v>
      </c>
      <c r="C274" s="91" t="s">
        <v>121</v>
      </c>
      <c r="D274" s="9" t="s">
        <v>15</v>
      </c>
      <c r="E274" s="3">
        <v>42297</v>
      </c>
      <c r="F274" s="11" t="s">
        <v>524</v>
      </c>
      <c r="G274" s="10">
        <v>4039.1</v>
      </c>
      <c r="H274" s="6" t="s">
        <v>7</v>
      </c>
    </row>
    <row r="275" spans="1:8" s="7" customFormat="1" ht="14.25" customHeight="1" x14ac:dyDescent="0.2">
      <c r="A275" s="99">
        <v>269</v>
      </c>
      <c r="B275" s="90" t="s">
        <v>122</v>
      </c>
      <c r="C275" s="91" t="s">
        <v>121</v>
      </c>
      <c r="D275" s="9" t="s">
        <v>237</v>
      </c>
      <c r="E275" s="3">
        <v>42304</v>
      </c>
      <c r="F275" s="11" t="s">
        <v>548</v>
      </c>
      <c r="G275" s="10">
        <v>1756.07</v>
      </c>
      <c r="H275" s="6" t="s">
        <v>16</v>
      </c>
    </row>
    <row r="276" spans="1:8" s="7" customFormat="1" ht="14.25" customHeight="1" x14ac:dyDescent="0.2">
      <c r="A276" s="99">
        <v>270</v>
      </c>
      <c r="B276" s="90" t="s">
        <v>122</v>
      </c>
      <c r="C276" s="91" t="s">
        <v>121</v>
      </c>
      <c r="D276" s="9" t="s">
        <v>531</v>
      </c>
      <c r="E276" s="3">
        <v>42304</v>
      </c>
      <c r="F276" s="11" t="s">
        <v>549</v>
      </c>
      <c r="G276" s="10">
        <v>255.4</v>
      </c>
      <c r="H276" s="6" t="s">
        <v>16</v>
      </c>
    </row>
    <row r="277" spans="1:8" s="7" customFormat="1" ht="14.25" customHeight="1" x14ac:dyDescent="0.2">
      <c r="A277" s="99">
        <v>271</v>
      </c>
      <c r="B277" s="90" t="s">
        <v>122</v>
      </c>
      <c r="C277" s="91" t="s">
        <v>121</v>
      </c>
      <c r="D277" s="9" t="s">
        <v>532</v>
      </c>
      <c r="E277" s="3">
        <v>42304</v>
      </c>
      <c r="F277" s="11" t="s">
        <v>550</v>
      </c>
      <c r="G277" s="10">
        <v>1305.67</v>
      </c>
      <c r="H277" s="6" t="s">
        <v>16</v>
      </c>
    </row>
    <row r="278" spans="1:8" s="7" customFormat="1" ht="14.25" customHeight="1" x14ac:dyDescent="0.2">
      <c r="A278" s="99">
        <v>272</v>
      </c>
      <c r="B278" s="90" t="s">
        <v>122</v>
      </c>
      <c r="C278" s="91" t="s">
        <v>121</v>
      </c>
      <c r="D278" s="9" t="s">
        <v>533</v>
      </c>
      <c r="E278" s="3">
        <v>42304</v>
      </c>
      <c r="F278" s="11" t="s">
        <v>551</v>
      </c>
      <c r="G278" s="10">
        <v>-989.04</v>
      </c>
      <c r="H278" s="6" t="s">
        <v>7</v>
      </c>
    </row>
    <row r="279" spans="1:8" s="7" customFormat="1" ht="14.25" customHeight="1" x14ac:dyDescent="0.2">
      <c r="A279" s="99">
        <v>273</v>
      </c>
      <c r="B279" s="90" t="s">
        <v>122</v>
      </c>
      <c r="C279" s="91" t="s">
        <v>121</v>
      </c>
      <c r="D279" s="9" t="s">
        <v>104</v>
      </c>
      <c r="E279" s="3">
        <v>42297</v>
      </c>
      <c r="F279" s="11" t="s">
        <v>525</v>
      </c>
      <c r="G279" s="10">
        <v>0</v>
      </c>
      <c r="H279" s="6" t="s">
        <v>7</v>
      </c>
    </row>
    <row r="280" spans="1:8" s="7" customFormat="1" ht="14.25" customHeight="1" x14ac:dyDescent="0.2">
      <c r="A280" s="99">
        <v>274</v>
      </c>
      <c r="B280" s="90" t="s">
        <v>122</v>
      </c>
      <c r="C280" s="91" t="s">
        <v>121</v>
      </c>
      <c r="D280" s="9" t="s">
        <v>302</v>
      </c>
      <c r="E280" s="3">
        <v>42297</v>
      </c>
      <c r="F280" s="11" t="s">
        <v>526</v>
      </c>
      <c r="G280" s="10">
        <v>186</v>
      </c>
      <c r="H280" s="6" t="s">
        <v>11</v>
      </c>
    </row>
    <row r="281" spans="1:8" s="7" customFormat="1" ht="14.25" customHeight="1" x14ac:dyDescent="0.2">
      <c r="A281" s="99">
        <v>275</v>
      </c>
      <c r="B281" s="90" t="s">
        <v>122</v>
      </c>
      <c r="C281" s="91" t="s">
        <v>121</v>
      </c>
      <c r="D281" s="9" t="s">
        <v>20</v>
      </c>
      <c r="E281" s="3">
        <v>42283</v>
      </c>
      <c r="F281" s="11" t="s">
        <v>520</v>
      </c>
      <c r="G281" s="10">
        <v>0</v>
      </c>
      <c r="H281" s="6" t="s">
        <v>17</v>
      </c>
    </row>
    <row r="282" spans="1:8" s="7" customFormat="1" ht="14.25" customHeight="1" x14ac:dyDescent="0.2">
      <c r="A282" s="99">
        <v>276</v>
      </c>
      <c r="B282" s="90" t="s">
        <v>122</v>
      </c>
      <c r="C282" s="91" t="s">
        <v>121</v>
      </c>
      <c r="D282" s="9" t="s">
        <v>534</v>
      </c>
      <c r="E282" s="3">
        <v>42304</v>
      </c>
      <c r="F282" s="11" t="s">
        <v>552</v>
      </c>
      <c r="G282" s="10">
        <v>1652.44</v>
      </c>
      <c r="H282" s="6" t="s">
        <v>8</v>
      </c>
    </row>
    <row r="283" spans="1:8" s="7" customFormat="1" ht="14.25" customHeight="1" x14ac:dyDescent="0.2">
      <c r="A283" s="99">
        <v>277</v>
      </c>
      <c r="B283" s="90" t="s">
        <v>122</v>
      </c>
      <c r="C283" s="91" t="s">
        <v>121</v>
      </c>
      <c r="D283" s="9" t="s">
        <v>535</v>
      </c>
      <c r="E283" s="3">
        <v>42304</v>
      </c>
      <c r="F283" s="11" t="s">
        <v>553</v>
      </c>
      <c r="G283" s="10">
        <v>0</v>
      </c>
      <c r="H283" s="6" t="s">
        <v>19</v>
      </c>
    </row>
    <row r="284" spans="1:8" s="7" customFormat="1" ht="14.25" customHeight="1" x14ac:dyDescent="0.2">
      <c r="A284" s="99">
        <v>278</v>
      </c>
      <c r="B284" s="90" t="s">
        <v>122</v>
      </c>
      <c r="C284" s="91" t="s">
        <v>121</v>
      </c>
      <c r="D284" s="9" t="s">
        <v>521</v>
      </c>
      <c r="E284" s="3">
        <v>42283</v>
      </c>
      <c r="F284" s="11" t="s">
        <v>522</v>
      </c>
      <c r="G284" s="10">
        <v>327.41000000000003</v>
      </c>
      <c r="H284" s="6" t="s">
        <v>12</v>
      </c>
    </row>
    <row r="285" spans="1:8" s="7" customFormat="1" ht="14.25" customHeight="1" x14ac:dyDescent="0.2">
      <c r="A285" s="99">
        <v>279</v>
      </c>
      <c r="B285" s="90" t="s">
        <v>122</v>
      </c>
      <c r="C285" s="91" t="s">
        <v>121</v>
      </c>
      <c r="D285" s="9" t="s">
        <v>536</v>
      </c>
      <c r="E285" s="3">
        <v>42304</v>
      </c>
      <c r="F285" s="11" t="s">
        <v>554</v>
      </c>
      <c r="G285" s="10">
        <v>0</v>
      </c>
      <c r="H285" s="6" t="s">
        <v>18</v>
      </c>
    </row>
    <row r="286" spans="1:8" s="7" customFormat="1" ht="14.25" customHeight="1" x14ac:dyDescent="0.2">
      <c r="A286" s="99">
        <v>280</v>
      </c>
      <c r="B286" s="90" t="s">
        <v>122</v>
      </c>
      <c r="C286" s="91" t="s">
        <v>121</v>
      </c>
      <c r="D286" s="9" t="s">
        <v>537</v>
      </c>
      <c r="E286" s="3">
        <v>42304</v>
      </c>
      <c r="F286" s="11" t="s">
        <v>555</v>
      </c>
      <c r="G286" s="10">
        <v>0</v>
      </c>
      <c r="H286" s="6" t="s">
        <v>18</v>
      </c>
    </row>
    <row r="287" spans="1:8" s="7" customFormat="1" ht="14.25" customHeight="1" x14ac:dyDescent="0.2">
      <c r="A287" s="112">
        <v>281</v>
      </c>
      <c r="B287" s="113" t="s">
        <v>122</v>
      </c>
      <c r="C287" s="114" t="s">
        <v>121</v>
      </c>
      <c r="D287" s="81" t="s">
        <v>527</v>
      </c>
      <c r="E287" s="82"/>
      <c r="F287" s="83"/>
      <c r="G287" s="84"/>
      <c r="H287" s="85"/>
    </row>
    <row r="288" spans="1:8" s="7" customFormat="1" ht="14.25" customHeight="1" x14ac:dyDescent="0.2">
      <c r="A288" s="112">
        <v>282</v>
      </c>
      <c r="B288" s="113" t="s">
        <v>122</v>
      </c>
      <c r="C288" s="114" t="s">
        <v>121</v>
      </c>
      <c r="D288" s="81" t="s">
        <v>527</v>
      </c>
      <c r="E288" s="82"/>
      <c r="F288" s="83"/>
      <c r="G288" s="84"/>
      <c r="H288" s="85"/>
    </row>
    <row r="289" spans="1:8" s="7" customFormat="1" ht="14.25" customHeight="1" thickBot="1" x14ac:dyDescent="0.25">
      <c r="A289" s="99">
        <v>283</v>
      </c>
      <c r="B289" s="90" t="s">
        <v>122</v>
      </c>
      <c r="C289" s="91" t="s">
        <v>121</v>
      </c>
      <c r="D289" s="9" t="s">
        <v>340</v>
      </c>
      <c r="E289" s="3">
        <v>42297</v>
      </c>
      <c r="F289" s="11" t="s">
        <v>523</v>
      </c>
      <c r="G289" s="10">
        <v>-3.32</v>
      </c>
      <c r="H289" s="6" t="s">
        <v>7</v>
      </c>
    </row>
    <row r="290" spans="1:8" ht="21.75" customHeight="1" thickBot="1" x14ac:dyDescent="0.3">
      <c r="A290" s="168" t="s">
        <v>199</v>
      </c>
      <c r="B290" s="169"/>
      <c r="C290" s="169"/>
      <c r="D290" s="169"/>
      <c r="E290" s="169"/>
      <c r="F290" s="158">
        <f>SUM(G6:G289)</f>
        <v>6112830.4099999992</v>
      </c>
      <c r="G290" s="158"/>
      <c r="H290" s="86" t="s">
        <v>25</v>
      </c>
    </row>
    <row r="291" spans="1:8" x14ac:dyDescent="0.25">
      <c r="H291" s="12"/>
    </row>
    <row r="292" spans="1:8" x14ac:dyDescent="0.25">
      <c r="G292" s="12"/>
    </row>
    <row r="293" spans="1:8" x14ac:dyDescent="0.25">
      <c r="F293" s="12"/>
      <c r="G293" s="12"/>
    </row>
    <row r="294" spans="1:8" x14ac:dyDescent="0.25">
      <c r="D294" s="12"/>
      <c r="F294" s="12"/>
      <c r="G294" s="12"/>
    </row>
    <row r="295" spans="1:8" x14ac:dyDescent="0.25">
      <c r="G295" s="12"/>
    </row>
    <row r="297" spans="1:8" x14ac:dyDescent="0.25">
      <c r="H297" s="12"/>
    </row>
    <row r="308" spans="7:7" x14ac:dyDescent="0.25">
      <c r="G308" s="12"/>
    </row>
  </sheetData>
  <mergeCells count="10">
    <mergeCell ref="F290:G290"/>
    <mergeCell ref="A3:C5"/>
    <mergeCell ref="A290:E290"/>
    <mergeCell ref="G1:H1"/>
    <mergeCell ref="C2:H2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  <ignoredErrors>
    <ignoredError sqref="C6:C34 C35:C75 C76:C112 C113:C147 C148:C201 C202:C237 C238:C261 C262:C28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</vt:lpstr>
      <vt:lpstr>'Přehled rozp.opatření'!Názvy_tisku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Matouskova Anna</cp:lastModifiedBy>
  <cp:lastPrinted>2015-11-10T07:49:43Z</cp:lastPrinted>
  <dcterms:created xsi:type="dcterms:W3CDTF">2013-04-10T13:34:02Z</dcterms:created>
  <dcterms:modified xsi:type="dcterms:W3CDTF">2015-11-10T07:50:30Z</dcterms:modified>
</cp:coreProperties>
</file>