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5450" windowHeight="11055" activeTab="2"/>
  </bookViews>
  <sheets>
    <sheet name="Bilance PaV" sheetId="4" r:id="rId1"/>
    <sheet name="Příjmy" sheetId="5" r:id="rId2"/>
    <sheet name="923 03" sheetId="6" r:id="rId3"/>
  </sheets>
  <externalReferences>
    <externalReference r:id="rId4"/>
  </externalReferences>
  <definedNames>
    <definedName name="_xlnm.Print_Titles" localSheetId="1">Příjmy!$1:$9</definedName>
  </definedNames>
  <calcPr calcId="145621"/>
</workbook>
</file>

<file path=xl/calcChain.xml><?xml version="1.0" encoding="utf-8"?>
<calcChain xmlns="http://schemas.openxmlformats.org/spreadsheetml/2006/main">
  <c r="J17" i="6" l="1"/>
  <c r="I16" i="6"/>
  <c r="H16" i="6"/>
  <c r="G16" i="6"/>
  <c r="J16" i="6" s="1"/>
  <c r="J15" i="6"/>
  <c r="J14" i="6"/>
  <c r="I13" i="6"/>
  <c r="H13" i="6"/>
  <c r="G13" i="6"/>
  <c r="J13" i="6" s="1"/>
  <c r="I12" i="6"/>
  <c r="I11" i="6" s="1"/>
  <c r="I10" i="6" s="1"/>
  <c r="G12" i="6"/>
  <c r="H11" i="6"/>
  <c r="G11" i="6"/>
  <c r="H10" i="6"/>
  <c r="G10" i="6"/>
  <c r="J64" i="5"/>
  <c r="I63" i="5"/>
  <c r="H63" i="5"/>
  <c r="J63" i="5" s="1"/>
  <c r="J62" i="5"/>
  <c r="J61" i="5"/>
  <c r="I60" i="5"/>
  <c r="H60" i="5"/>
  <c r="J60" i="5" s="1"/>
  <c r="J59" i="5"/>
  <c r="I58" i="5"/>
  <c r="J58" i="5" s="1"/>
  <c r="J57" i="5"/>
  <c r="J56" i="5"/>
  <c r="I55" i="5"/>
  <c r="H55" i="5"/>
  <c r="J55" i="5" s="1"/>
  <c r="J54" i="5"/>
  <c r="J53" i="5"/>
  <c r="I52" i="5"/>
  <c r="H52" i="5"/>
  <c r="J52" i="5" s="1"/>
  <c r="J51" i="5"/>
  <c r="J50" i="5"/>
  <c r="I49" i="5"/>
  <c r="H49" i="5"/>
  <c r="J49" i="5" s="1"/>
  <c r="J48" i="5"/>
  <c r="I47" i="5"/>
  <c r="J47" i="5" s="1"/>
  <c r="J46" i="5"/>
  <c r="I45" i="5"/>
  <c r="J45" i="5" s="1"/>
  <c r="J44" i="5"/>
  <c r="J43" i="5"/>
  <c r="I42" i="5"/>
  <c r="H42" i="5"/>
  <c r="J42" i="5" s="1"/>
  <c r="J41" i="5"/>
  <c r="J40" i="5"/>
  <c r="J39" i="5"/>
  <c r="I39" i="5"/>
  <c r="J38" i="5"/>
  <c r="J37" i="5"/>
  <c r="I36" i="5"/>
  <c r="H36" i="5"/>
  <c r="J36" i="5" s="1"/>
  <c r="J35" i="5"/>
  <c r="J34" i="5"/>
  <c r="I33" i="5"/>
  <c r="J32" i="5"/>
  <c r="J31" i="5"/>
  <c r="I30" i="5"/>
  <c r="J29" i="5"/>
  <c r="J28" i="5"/>
  <c r="I27" i="5"/>
  <c r="H27" i="5"/>
  <c r="J27" i="5" s="1"/>
  <c r="J26" i="5"/>
  <c r="J25" i="5"/>
  <c r="I24" i="5"/>
  <c r="H24" i="5"/>
  <c r="J24" i="5" s="1"/>
  <c r="J23" i="5"/>
  <c r="J22" i="5"/>
  <c r="I21" i="5"/>
  <c r="H21" i="5"/>
  <c r="J21" i="5" s="1"/>
  <c r="J20" i="5"/>
  <c r="I19" i="5"/>
  <c r="J18" i="5"/>
  <c r="J17" i="5"/>
  <c r="I16" i="5"/>
  <c r="H16" i="5"/>
  <c r="J16" i="5" s="1"/>
  <c r="J15" i="5"/>
  <c r="J14" i="5"/>
  <c r="I13" i="5"/>
  <c r="H13" i="5"/>
  <c r="J13" i="5" s="1"/>
  <c r="J12" i="5"/>
  <c r="J11" i="5"/>
  <c r="I10" i="5"/>
  <c r="H10" i="5"/>
  <c r="J10" i="5" s="1"/>
  <c r="I9" i="5"/>
  <c r="D46" i="4"/>
  <c r="C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46" i="4" s="1"/>
  <c r="E26" i="4"/>
  <c r="E25" i="4"/>
  <c r="E24" i="4"/>
  <c r="E23" i="4"/>
  <c r="D22" i="4"/>
  <c r="C22" i="4"/>
  <c r="E20" i="4"/>
  <c r="E19" i="4"/>
  <c r="E18" i="4"/>
  <c r="E17" i="4"/>
  <c r="D16" i="4"/>
  <c r="C16" i="4"/>
  <c r="E16" i="4" s="1"/>
  <c r="E15" i="4"/>
  <c r="E14" i="4"/>
  <c r="E13" i="4"/>
  <c r="E12" i="4"/>
  <c r="E11" i="4"/>
  <c r="E10" i="4"/>
  <c r="D9" i="4"/>
  <c r="D8" i="4" s="1"/>
  <c r="C9" i="4"/>
  <c r="E9" i="4" s="1"/>
  <c r="E7" i="4"/>
  <c r="E6" i="4"/>
  <c r="E5" i="4"/>
  <c r="D4" i="4"/>
  <c r="D21" i="4" s="1"/>
  <c r="D27" i="4" s="1"/>
  <c r="C4" i="4"/>
  <c r="J11" i="6" l="1"/>
  <c r="J10" i="6" s="1"/>
  <c r="J12" i="6"/>
  <c r="C8" i="4"/>
  <c r="E8" i="4" s="1"/>
  <c r="C27" i="4"/>
  <c r="E27" i="4" s="1"/>
  <c r="E22" i="4"/>
  <c r="H33" i="5"/>
  <c r="C21" i="4"/>
  <c r="E21" i="4" s="1"/>
  <c r="E4" i="4"/>
  <c r="H30" i="5" l="1"/>
  <c r="J33" i="5"/>
  <c r="J30" i="5" l="1"/>
  <c r="H19" i="5"/>
  <c r="J19" i="5" l="1"/>
  <c r="H9" i="5"/>
  <c r="J9" i="5" s="1"/>
</calcChain>
</file>

<file path=xl/sharedStrings.xml><?xml version="1.0" encoding="utf-8"?>
<sst xmlns="http://schemas.openxmlformats.org/spreadsheetml/2006/main" count="264" uniqueCount="130">
  <si>
    <t>Zdrojová část rozpočtu LK 2015</t>
  </si>
  <si>
    <t>v tis. Kč</t>
  </si>
  <si>
    <t>pol.</t>
  </si>
  <si>
    <t>UR 2015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</si>
  <si>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</si>
  <si>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</si>
  <si>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</si>
  <si>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</si>
  <si>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</si>
  <si>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</si>
  <si>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</si>
  <si>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</si>
  <si>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</si>
  <si>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</si>
  <si>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</si>
  <si>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</si>
  <si>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</si>
  <si>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</si>
  <si>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</si>
  <si>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</si>
  <si>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</si>
  <si>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</si>
  <si>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</si>
  <si>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</si>
  <si>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</si>
  <si>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t>412x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</si>
  <si>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</si>
  <si>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</si>
  <si>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</si>
  <si>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</si>
  <si>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</si>
  <si>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</si>
  <si>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</si>
  <si>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</si>
  <si>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</si>
  <si>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</si>
  <si>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</si>
  <si>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</si>
  <si>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</si>
  <si>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</si>
  <si>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</si>
  <si>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</si>
  <si>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</si>
  <si>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ZR-RO č. 310/15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</si>
  <si>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</si>
  <si>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</si>
  <si>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</si>
  <si>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</si>
  <si>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</si>
  <si>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</si>
  <si>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</si>
  <si>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</si>
  <si>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</si>
  <si>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</si>
  <si>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</si>
  <si>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</si>
  <si>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</si>
  <si>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</si>
  <si>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</si>
  <si>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</si>
  <si>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</si>
  <si>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</si>
  <si>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</si>
  <si>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</si>
  <si>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 1 k ZR-RO č. 310/15</t>
  </si>
  <si>
    <t>Změna rozpočtu - rozpočtové opatření č. 310/15</t>
  </si>
  <si>
    <t>Příjmy a finanční zdroje 2015</t>
  </si>
  <si>
    <t>Přijaté transfery (dotace) a vratky</t>
  </si>
  <si>
    <t>v Kč</t>
  </si>
  <si>
    <t>ORJ</t>
  </si>
  <si>
    <t>č.a.</t>
  </si>
  <si>
    <t>§</t>
  </si>
  <si>
    <t>ÚZ</t>
  </si>
  <si>
    <t>SR 2015</t>
  </si>
  <si>
    <t>ZR-RO č.  310/15</t>
  </si>
  <si>
    <t>x</t>
  </si>
  <si>
    <t>Přijaté dotace a příspěvky</t>
  </si>
  <si>
    <t>2301</t>
  </si>
  <si>
    <t>Přeshraniční integrace info, nástrojů…při předcházení a řešení povodní a katastrof</t>
  </si>
  <si>
    <t>Investiční přijaté transfery od mezinárodních institucí</t>
  </si>
  <si>
    <t>Ostatní investiční přijaté transfery ze státního rozpočtu</t>
  </si>
  <si>
    <t>2314</t>
  </si>
  <si>
    <t>Zlepšení vybavení dílen odborného výcviku pro žáky v regionu Českolipsko SOŠ a SOU Česká Lípa (III. etapa)</t>
  </si>
  <si>
    <t>Neinvestiční přijaté transfery od regionálních rad</t>
  </si>
  <si>
    <t>Investiční přijaté transfery od regionálních rad</t>
  </si>
  <si>
    <t>SŠ hospodářská a lesní Frýdlant - zateplení hlavní budovy 01, domov mládeže</t>
  </si>
  <si>
    <t>Investiční přijaté transfery ze státních fondů</t>
  </si>
  <si>
    <t>III/2784 Liberec, přestavba křižovatky Č. mládeže - 2. etapa</t>
  </si>
  <si>
    <t>2306</t>
  </si>
  <si>
    <t>650670000</t>
  </si>
  <si>
    <t>Rekonstrukce silnice III/29024 Jablonec nad Nisou, ulice Želivského</t>
  </si>
  <si>
    <t>Rekonstrukce silnice  II/290  Desná – Černá Říčka</t>
  </si>
  <si>
    <t>Mosty na silnicích II. a III. tříd v okrese Semily (286-027 Vítkovice, 286-031 Jizerka-Dol. Mísečky; 293-005 Martinice v Kr.; 293-006 Jilemnice)</t>
  </si>
  <si>
    <t>Rekonstrukce silnice III/29019  Horní Polubný – Kořenov</t>
  </si>
  <si>
    <t>Rekonstrukce silnice III/2907 ve Fojtce</t>
  </si>
  <si>
    <t>Rekonstrukce silnic III. třídy v Rváčově a Syřenově</t>
  </si>
  <si>
    <t>Rozvoj služeb eGovernmentu v LK, Technologické centrum</t>
  </si>
  <si>
    <t>Ostatní neinvestiční přijaté transfery ze státního rozpočtu</t>
  </si>
  <si>
    <t>Strategie integrované spolupráce česko-polského příhraničí  /NOVUM/</t>
  </si>
  <si>
    <t>Neinvestiční přijaté transfery od krajů</t>
  </si>
  <si>
    <t>III/29023 Tanvald - ul. Nemocniční a Pod Špičákem - inv. dotace od města Tanvald</t>
  </si>
  <si>
    <t>investiční přijaté transfery od obcí</t>
  </si>
  <si>
    <t>ROP-III/2784 Liberec, přestavba křižovatky Č. mládeže - 2. etapa</t>
  </si>
  <si>
    <t>Ostatní přijaté vratky transferů</t>
  </si>
  <si>
    <t>Transformace pobytového zařízení - Domov pro osoby se zdravotním postižením MAŘENICE</t>
  </si>
  <si>
    <t>Zlepšení TTV obvodových konstrukcí budovy SŠ gastronomie a služeb, Liberec, Dvorská (2013)</t>
  </si>
  <si>
    <t xml:space="preserve"> SŠ gastronomie a služeb, Liberec, Dvorská 447/29, p.o. - Zlepšení  TTV obvodových konstrukcí - Dvorská, pavilony C,D,E a F</t>
  </si>
  <si>
    <t>Moderní příležitosti marketingu cestovního ruchu-udržitelnost projektu</t>
  </si>
  <si>
    <t>Neinvestiční přijaté transfery od mezinárodních institucí</t>
  </si>
  <si>
    <t>Mosty na silnicích II. a III. tříd v okrese Jablonec n. N. (282-017 Železný Brod;  2886-2 Návarov)</t>
  </si>
  <si>
    <t>Ekonomický odbor</t>
  </si>
  <si>
    <t>Kapitola 923 03 - Spolufinancování EU</t>
  </si>
  <si>
    <t>uk.</t>
  </si>
  <si>
    <t>č.a. (ORG)</t>
  </si>
  <si>
    <t>S P O L U F I N A N C O V Á N Í   E U</t>
  </si>
  <si>
    <t>Příjmy a výdaje kapitoly v resortu celkem</t>
  </si>
  <si>
    <t>SU</t>
  </si>
  <si>
    <t>0000</t>
  </si>
  <si>
    <t>Kofinancování ROP a TOP</t>
  </si>
  <si>
    <t>Nespecifikované rezervy</t>
  </si>
  <si>
    <t>Kurzové rodíly a transakční náklady projektů EU</t>
  </si>
  <si>
    <t>Realizované kurzové ztrávy</t>
  </si>
  <si>
    <t>Služby peněžních ústavů</t>
  </si>
  <si>
    <t>Vratky z předfin. projektů EU resortu dopravy</t>
  </si>
  <si>
    <t xml:space="preserve">   neinv.dotace od veř. rozp. úz. úrovně</t>
  </si>
  <si>
    <t xml:space="preserve">   neinv. přijaté transfery ze zahraničí</t>
  </si>
  <si>
    <t xml:space="preserve">    inv. Přijaté transfery od reg. rad</t>
  </si>
  <si>
    <t>Rekonstrukce silnice III/0381 Staré Splavy</t>
  </si>
  <si>
    <t>UR I  2015</t>
  </si>
  <si>
    <t>UR II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</si>
</sst>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"/>
    <numFmt numFmtId="165" formatCode="00000000"/>
    <numFmt numFmtId="166" formatCode="#,##0.00000"/>
    <numFmt numFmtId="167" formatCode="#,##0.000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8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10"/>
      <color indexed="21"/>
      <name val="Arial"/>
      <family val="2"/>
      <charset val="238"/>
    </font>
    <font>
      <sz val="11"/>
      <color rgb="FF00008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23">
    <xf numFmtId="0" fontId="0" fillId="0" borderId="0"/>
    <xf numFmtId="0" fontId="18" fillId="0" borderId="0"/>
    <xf numFmtId="0" fontId="18" fillId="0" borderId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7" fillId="1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7" fillId="1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7" fillId="20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7" fillId="2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17" fillId="2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16" fillId="0" borderId="9" applyNumberFormat="0" applyFill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7" fillId="3" borderId="0" applyNumberFormat="0" applyBorder="0" applyAlignment="0" applyProtection="0"/>
    <xf numFmtId="0" fontId="32" fillId="49" borderId="28" applyNumberFormat="0" applyAlignment="0" applyProtection="0"/>
    <xf numFmtId="0" fontId="32" fillId="49" borderId="28" applyNumberFormat="0" applyAlignment="0" applyProtection="0"/>
    <xf numFmtId="0" fontId="13" fillId="7" borderId="7" applyNumberFormat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" fillId="0" borderId="1" applyNumberFormat="0" applyFill="0" applyAlignment="0" applyProtection="0"/>
    <xf numFmtId="0" fontId="34" fillId="0" borderId="30" applyNumberFormat="0" applyFill="0" applyAlignment="0" applyProtection="0"/>
    <xf numFmtId="0" fontId="34" fillId="0" borderId="30" applyNumberFormat="0" applyFill="0" applyAlignment="0" applyProtection="0"/>
    <xf numFmtId="0" fontId="4" fillId="0" borderId="2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5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27" fillId="51" borderId="32" applyNumberFormat="0" applyFont="0" applyAlignment="0" applyProtection="0"/>
    <xf numFmtId="0" fontId="27" fillId="51" borderId="32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8" fillId="0" borderId="33" applyNumberFormat="0" applyFill="0" applyAlignment="0" applyProtection="0"/>
    <xf numFmtId="0" fontId="38" fillId="0" borderId="33" applyNumberFormat="0" applyFill="0" applyAlignment="0" applyProtection="0"/>
    <xf numFmtId="0" fontId="12" fillId="0" borderId="6" applyNumberFormat="0" applyFill="0" applyAlignment="0" applyProtection="0"/>
    <xf numFmtId="0" fontId="39" fillId="52" borderId="0">
      <alignment horizontal="left" vertical="center"/>
    </xf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6" fillId="2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2" fillId="40" borderId="34" applyNumberFormat="0" applyAlignment="0" applyProtection="0"/>
    <xf numFmtId="0" fontId="42" fillId="40" borderId="34" applyNumberFormat="0" applyAlignment="0" applyProtection="0"/>
    <xf numFmtId="0" fontId="9" fillId="5" borderId="4" applyNumberFormat="0" applyAlignment="0" applyProtection="0"/>
    <xf numFmtId="0" fontId="43" fillId="53" borderId="34" applyNumberFormat="0" applyAlignment="0" applyProtection="0"/>
    <xf numFmtId="0" fontId="43" fillId="53" borderId="34" applyNumberFormat="0" applyAlignment="0" applyProtection="0"/>
    <xf numFmtId="0" fontId="11" fillId="6" borderId="4" applyNumberFormat="0" applyAlignment="0" applyProtection="0"/>
    <xf numFmtId="0" fontId="44" fillId="53" borderId="35" applyNumberFormat="0" applyAlignment="0" applyProtection="0"/>
    <xf numFmtId="0" fontId="44" fillId="53" borderId="35" applyNumberFormat="0" applyAlignment="0" applyProtection="0"/>
    <xf numFmtId="0" fontId="10" fillId="6" borderId="5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7" fillId="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3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7" fillId="17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7" fillId="2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17" fillId="25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7" fillId="29" borderId="0" applyNumberFormat="0" applyBorder="0" applyAlignment="0" applyProtection="0"/>
  </cellStyleXfs>
  <cellXfs count="198">
    <xf numFmtId="0" fontId="0" fillId="0" borderId="0" xfId="0"/>
    <xf numFmtId="0" fontId="20" fillId="0" borderId="0" xfId="1" applyFont="1" applyFill="1"/>
    <xf numFmtId="0" fontId="20" fillId="0" borderId="0" xfId="1" applyFont="1" applyFill="1" applyAlignment="1">
      <alignment horizontal="right"/>
    </xf>
    <xf numFmtId="0" fontId="18" fillId="0" borderId="0" xfId="1"/>
    <xf numFmtId="0" fontId="21" fillId="34" borderId="11" xfId="0" applyFont="1" applyFill="1" applyBorder="1" applyAlignment="1">
      <alignment horizontal="center" vertical="center"/>
    </xf>
    <xf numFmtId="4" fontId="21" fillId="34" borderId="12" xfId="0" applyNumberFormat="1" applyFont="1" applyFill="1" applyBorder="1" applyAlignment="1">
      <alignment horizontal="center" vertical="center"/>
    </xf>
    <xf numFmtId="0" fontId="23" fillId="33" borderId="13" xfId="1" applyFont="1" applyFill="1" applyBorder="1" applyAlignment="1">
      <alignment horizontal="center" vertical="center" wrapText="1"/>
    </xf>
    <xf numFmtId="0" fontId="23" fillId="33" borderId="14" xfId="1" applyFont="1" applyFill="1" applyBorder="1" applyAlignment="1">
      <alignment horizontal="center" vertical="center" wrapText="1"/>
    </xf>
    <xf numFmtId="0" fontId="23" fillId="33" borderId="15" xfId="1" applyFont="1" applyFill="1" applyBorder="1" applyAlignment="1">
      <alignment horizontal="center" vertical="center" wrapText="1"/>
    </xf>
    <xf numFmtId="0" fontId="23" fillId="33" borderId="16" xfId="1" applyFont="1" applyFill="1" applyBorder="1" applyAlignment="1">
      <alignment horizontal="center" vertical="center" wrapText="1"/>
    </xf>
    <xf numFmtId="0" fontId="22" fillId="0" borderId="17" xfId="2" applyFont="1" applyFill="1" applyBorder="1" applyAlignment="1">
      <alignment horizontal="center" vertical="center"/>
    </xf>
    <xf numFmtId="0" fontId="24" fillId="0" borderId="18" xfId="1" applyFont="1" applyBorder="1" applyAlignment="1">
      <alignment vertical="center" wrapText="1"/>
    </xf>
    <xf numFmtId="0" fontId="24" fillId="0" borderId="19" xfId="1" applyFont="1" applyBorder="1" applyAlignment="1">
      <alignment horizontal="right" vertical="center" wrapText="1"/>
    </xf>
    <xf numFmtId="4" fontId="24" fillId="0" borderId="19" xfId="1" applyNumberFormat="1" applyFont="1" applyBorder="1" applyAlignment="1">
      <alignment horizontal="right" vertical="center" wrapText="1"/>
    </xf>
    <xf numFmtId="4" fontId="24" fillId="0" borderId="20" xfId="1" applyNumberFormat="1" applyFont="1" applyBorder="1" applyAlignment="1">
      <alignment horizontal="right" vertical="center" wrapText="1"/>
    </xf>
    <xf numFmtId="0" fontId="25" fillId="0" borderId="21" xfId="1" applyFont="1" applyBorder="1" applyAlignment="1">
      <alignment vertical="center" wrapText="1"/>
    </xf>
    <xf numFmtId="0" fontId="25" fillId="0" borderId="17" xfId="1" applyFont="1" applyBorder="1" applyAlignment="1">
      <alignment horizontal="right" vertical="center" wrapText="1"/>
    </xf>
    <xf numFmtId="4" fontId="25" fillId="0" borderId="17" xfId="1" applyNumberFormat="1" applyFont="1" applyBorder="1" applyAlignment="1">
      <alignment horizontal="right" vertical="center" wrapText="1"/>
    </xf>
    <xf numFmtId="4" fontId="25" fillId="0" borderId="17" xfId="1" applyNumberFormat="1" applyFont="1" applyBorder="1" applyAlignment="1">
      <alignment vertical="center"/>
    </xf>
    <xf numFmtId="4" fontId="25" fillId="0" borderId="22" xfId="1" applyNumberFormat="1" applyFont="1" applyBorder="1" applyAlignment="1">
      <alignment vertical="center"/>
    </xf>
    <xf numFmtId="4" fontId="25" fillId="0" borderId="19" xfId="1" applyNumberFormat="1" applyFont="1" applyBorder="1" applyAlignment="1">
      <alignment horizontal="right" vertical="center" wrapText="1"/>
    </xf>
    <xf numFmtId="0" fontId="24" fillId="0" borderId="21" xfId="1" applyFont="1" applyBorder="1" applyAlignment="1">
      <alignment vertical="center" wrapText="1"/>
    </xf>
    <xf numFmtId="4" fontId="24" fillId="0" borderId="17" xfId="1" applyNumberFormat="1" applyFont="1" applyBorder="1" applyAlignment="1">
      <alignment horizontal="right" vertical="center" wrapText="1"/>
    </xf>
    <xf numFmtId="4" fontId="24" fillId="0" borderId="22" xfId="1" applyNumberFormat="1" applyFont="1" applyBorder="1" applyAlignment="1">
      <alignment horizontal="right" vertical="center" wrapText="1"/>
    </xf>
    <xf numFmtId="4" fontId="25" fillId="0" borderId="22" xfId="1" applyNumberFormat="1" applyFont="1" applyBorder="1" applyAlignment="1">
      <alignment horizontal="right" vertical="center" wrapText="1"/>
    </xf>
    <xf numFmtId="49" fontId="22" fillId="0" borderId="17" xfId="2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4" fillId="0" borderId="17" xfId="1" applyFont="1" applyBorder="1" applyAlignment="1">
      <alignment horizontal="right" vertical="center" wrapText="1"/>
    </xf>
    <xf numFmtId="4" fontId="18" fillId="0" borderId="0" xfId="1" applyNumberFormat="1"/>
    <xf numFmtId="0" fontId="25" fillId="0" borderId="23" xfId="1" applyFont="1" applyBorder="1" applyAlignment="1">
      <alignment vertical="center" wrapText="1"/>
    </xf>
    <xf numFmtId="0" fontId="25" fillId="0" borderId="24" xfId="1" applyFont="1" applyBorder="1" applyAlignment="1">
      <alignment horizontal="right" vertical="center" wrapText="1"/>
    </xf>
    <xf numFmtId="4" fontId="25" fillId="0" borderId="24" xfId="1" applyNumberFormat="1" applyFont="1" applyBorder="1" applyAlignment="1">
      <alignment horizontal="right" vertical="center" wrapText="1"/>
    </xf>
    <xf numFmtId="4" fontId="25" fillId="0" borderId="25" xfId="1" applyNumberFormat="1" applyFont="1" applyBorder="1" applyAlignment="1">
      <alignment horizontal="right" vertical="center" wrapText="1"/>
    </xf>
    <xf numFmtId="0" fontId="24" fillId="0" borderId="13" xfId="1" applyFont="1" applyBorder="1" applyAlignment="1">
      <alignment vertical="center" wrapText="1"/>
    </xf>
    <xf numFmtId="0" fontId="24" fillId="0" borderId="14" xfId="1" applyFont="1" applyBorder="1" applyAlignment="1">
      <alignment horizontal="right" vertical="center" wrapText="1"/>
    </xf>
    <xf numFmtId="4" fontId="24" fillId="0" borderId="14" xfId="1" applyNumberFormat="1" applyFont="1" applyBorder="1" applyAlignment="1">
      <alignment horizontal="right" vertical="center" wrapText="1"/>
    </xf>
    <xf numFmtId="4" fontId="24" fillId="0" borderId="26" xfId="1" applyNumberFormat="1" applyFont="1" applyBorder="1" applyAlignment="1">
      <alignment horizontal="right" vertical="center" wrapText="1"/>
    </xf>
    <xf numFmtId="0" fontId="20" fillId="0" borderId="0" xfId="1" applyFont="1" applyFill="1" applyBorder="1"/>
    <xf numFmtId="164" fontId="20" fillId="0" borderId="10" xfId="1" applyNumberFormat="1" applyFont="1" applyFill="1" applyBorder="1" applyAlignment="1">
      <alignment horizontal="right"/>
    </xf>
    <xf numFmtId="0" fontId="25" fillId="0" borderId="18" xfId="1" applyFont="1" applyBorder="1" applyAlignment="1">
      <alignment horizontal="left" vertical="center" wrapText="1"/>
    </xf>
    <xf numFmtId="0" fontId="25" fillId="0" borderId="19" xfId="1" applyFont="1" applyBorder="1" applyAlignment="1">
      <alignment horizontal="right" vertical="center" wrapText="1"/>
    </xf>
    <xf numFmtId="4" fontId="25" fillId="0" borderId="20" xfId="1" applyNumberFormat="1" applyFont="1" applyBorder="1" applyAlignment="1">
      <alignment horizontal="right" vertical="center" wrapText="1"/>
    </xf>
    <xf numFmtId="0" fontId="25" fillId="0" borderId="21" xfId="1" applyFont="1" applyBorder="1" applyAlignment="1">
      <alignment horizontal="left" vertical="center" wrapText="1"/>
    </xf>
    <xf numFmtId="0" fontId="24" fillId="0" borderId="13" xfId="1" applyFont="1" applyBorder="1" applyAlignment="1">
      <alignment horizontal="left" vertical="center" wrapText="1"/>
    </xf>
    <xf numFmtId="49" fontId="18" fillId="0" borderId="0" xfId="172" applyNumberFormat="1" applyFill="1" applyAlignment="1">
      <alignment horizontal="center"/>
    </xf>
    <xf numFmtId="0" fontId="18" fillId="0" borderId="0" xfId="172" applyFill="1" applyAlignment="1">
      <alignment horizontal="right"/>
    </xf>
    <xf numFmtId="0" fontId="18" fillId="0" borderId="0" xfId="172" applyFill="1" applyAlignment="1">
      <alignment horizontal="center"/>
    </xf>
    <xf numFmtId="0" fontId="22" fillId="0" borderId="0" xfId="172" applyFont="1" applyFill="1" applyAlignment="1">
      <alignment horizontal="center"/>
    </xf>
    <xf numFmtId="0" fontId="18" fillId="0" borderId="0" xfId="172" applyFill="1" applyAlignment="1">
      <alignment horizontal="left" wrapText="1"/>
    </xf>
    <xf numFmtId="0" fontId="18" fillId="0" borderId="0" xfId="172" applyFill="1" applyAlignment="1">
      <alignment wrapText="1"/>
    </xf>
    <xf numFmtId="0" fontId="22" fillId="0" borderId="0" xfId="175" applyFont="1" applyFill="1" applyAlignment="1">
      <alignment horizontal="right"/>
    </xf>
    <xf numFmtId="0" fontId="18" fillId="0" borderId="0" xfId="172"/>
    <xf numFmtId="0" fontId="18" fillId="0" borderId="0" xfId="172" applyAlignment="1"/>
    <xf numFmtId="49" fontId="18" fillId="0" borderId="0" xfId="172" applyNumberFormat="1" applyAlignment="1">
      <alignment horizontal="center"/>
    </xf>
    <xf numFmtId="0" fontId="18" fillId="0" borderId="0" xfId="172" applyAlignment="1">
      <alignment horizontal="right"/>
    </xf>
    <xf numFmtId="0" fontId="18" fillId="0" borderId="0" xfId="172" applyAlignment="1">
      <alignment horizontal="center"/>
    </xf>
    <xf numFmtId="0" fontId="22" fillId="0" borderId="0" xfId="172" applyFont="1" applyAlignment="1">
      <alignment horizontal="center"/>
    </xf>
    <xf numFmtId="0" fontId="18" fillId="0" borderId="0" xfId="172" applyAlignment="1">
      <alignment horizontal="left" wrapText="1"/>
    </xf>
    <xf numFmtId="0" fontId="18" fillId="0" borderId="0" xfId="172" applyAlignment="1">
      <alignment wrapText="1"/>
    </xf>
    <xf numFmtId="49" fontId="21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49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 wrapText="1"/>
    </xf>
    <xf numFmtId="4" fontId="26" fillId="0" borderId="0" xfId="0" applyNumberFormat="1" applyFont="1" applyFill="1" applyAlignment="1">
      <alignment horizontal="right" vertical="center" wrapText="1"/>
    </xf>
    <xf numFmtId="4" fontId="21" fillId="0" borderId="0" xfId="0" applyNumberFormat="1" applyFont="1" applyFill="1" applyAlignment="1">
      <alignment horizontal="right" vertical="center"/>
    </xf>
    <xf numFmtId="0" fontId="26" fillId="0" borderId="0" xfId="0" applyFont="1" applyFill="1"/>
    <xf numFmtId="49" fontId="21" fillId="34" borderId="36" xfId="0" applyNumberFormat="1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right" vertical="center"/>
    </xf>
    <xf numFmtId="49" fontId="21" fillId="34" borderId="11" xfId="0" applyNumberFormat="1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 wrapText="1"/>
    </xf>
    <xf numFmtId="4" fontId="21" fillId="34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4" fontId="21" fillId="0" borderId="0" xfId="0" applyNumberFormat="1" applyFont="1" applyFill="1" applyAlignment="1">
      <alignment horizontal="center" vertical="center"/>
    </xf>
    <xf numFmtId="0" fontId="51" fillId="0" borderId="0" xfId="0" applyFont="1"/>
    <xf numFmtId="49" fontId="22" fillId="0" borderId="21" xfId="2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right" vertical="center"/>
    </xf>
    <xf numFmtId="0" fontId="22" fillId="0" borderId="17" xfId="0" applyFont="1" applyFill="1" applyBorder="1" applyAlignment="1">
      <alignment horizontal="left" vertical="center" wrapText="1"/>
    </xf>
    <xf numFmtId="2" fontId="22" fillId="0" borderId="17" xfId="0" applyNumberFormat="1" applyFont="1" applyFill="1" applyBorder="1" applyAlignment="1">
      <alignment vertical="center"/>
    </xf>
    <xf numFmtId="4" fontId="22" fillId="0" borderId="22" xfId="0" applyNumberFormat="1" applyFont="1" applyFill="1" applyBorder="1" applyAlignment="1">
      <alignment vertical="center"/>
    </xf>
    <xf numFmtId="49" fontId="50" fillId="0" borderId="21" xfId="2" applyNumberFormat="1" applyFont="1" applyFill="1" applyBorder="1" applyAlignment="1">
      <alignment horizontal="center" vertical="center"/>
    </xf>
    <xf numFmtId="0" fontId="50" fillId="0" borderId="17" xfId="2" applyFont="1" applyFill="1" applyBorder="1" applyAlignment="1">
      <alignment horizontal="right" vertical="center"/>
    </xf>
    <xf numFmtId="0" fontId="50" fillId="0" borderId="17" xfId="2" applyFont="1" applyFill="1" applyBorder="1" applyAlignment="1">
      <alignment horizontal="center" vertical="center"/>
    </xf>
    <xf numFmtId="0" fontId="50" fillId="0" borderId="17" xfId="0" applyFont="1" applyFill="1" applyBorder="1" applyAlignment="1">
      <alignment horizontal="left" vertical="center" wrapText="1"/>
    </xf>
    <xf numFmtId="2" fontId="50" fillId="0" borderId="17" xfId="0" applyNumberFormat="1" applyFont="1" applyFill="1" applyBorder="1" applyAlignment="1">
      <alignment vertical="center"/>
    </xf>
    <xf numFmtId="4" fontId="50" fillId="0" borderId="22" xfId="0" applyNumberFormat="1" applyFont="1" applyFill="1" applyBorder="1" applyAlignment="1">
      <alignment vertical="center"/>
    </xf>
    <xf numFmtId="49" fontId="22" fillId="0" borderId="21" xfId="0" applyNumberFormat="1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right" vertical="center"/>
    </xf>
    <xf numFmtId="2" fontId="26" fillId="0" borderId="17" xfId="0" applyNumberFormat="1" applyFont="1" applyFill="1" applyBorder="1" applyAlignment="1">
      <alignment vertical="center"/>
    </xf>
    <xf numFmtId="4" fontId="26" fillId="0" borderId="22" xfId="0" applyNumberFormat="1" applyFont="1" applyFill="1" applyBorder="1" applyAlignment="1">
      <alignment vertical="center"/>
    </xf>
    <xf numFmtId="0" fontId="26" fillId="0" borderId="17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1" fillId="0" borderId="0" xfId="0" applyFont="1" applyAlignment="1">
      <alignment vertical="center"/>
    </xf>
    <xf numFmtId="0" fontId="50" fillId="0" borderId="17" xfId="2" applyFont="1" applyFill="1" applyBorder="1" applyAlignment="1">
      <alignment horizontal="right" vertical="center" wrapText="1"/>
    </xf>
    <xf numFmtId="49" fontId="50" fillId="0" borderId="17" xfId="2" applyNumberFormat="1" applyFont="1" applyFill="1" applyBorder="1" applyAlignment="1">
      <alignment horizontal="right" vertical="center"/>
    </xf>
    <xf numFmtId="49" fontId="50" fillId="0" borderId="17" xfId="2" applyNumberFormat="1" applyFont="1" applyFill="1" applyBorder="1" applyAlignment="1">
      <alignment horizontal="center" vertical="center"/>
    </xf>
    <xf numFmtId="49" fontId="22" fillId="0" borderId="17" xfId="2" applyNumberFormat="1" applyFont="1" applyFill="1" applyBorder="1" applyAlignment="1">
      <alignment horizontal="right" vertical="center"/>
    </xf>
    <xf numFmtId="0" fontId="50" fillId="59" borderId="17" xfId="0" applyFont="1" applyFill="1" applyBorder="1" applyAlignment="1">
      <alignment horizontal="left" vertical="center" wrapText="1"/>
    </xf>
    <xf numFmtId="49" fontId="22" fillId="0" borderId="37" xfId="0" applyNumberFormat="1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8" xfId="2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left" vertical="center" wrapText="1"/>
    </xf>
    <xf numFmtId="2" fontId="26" fillId="0" borderId="38" xfId="0" applyNumberFormat="1" applyFont="1" applyFill="1" applyBorder="1" applyAlignment="1">
      <alignment vertical="center"/>
    </xf>
    <xf numFmtId="4" fontId="26" fillId="0" borderId="39" xfId="0" applyNumberFormat="1" applyFont="1" applyFill="1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right"/>
    </xf>
    <xf numFmtId="0" fontId="52" fillId="0" borderId="0" xfId="0" applyFont="1" applyAlignment="1">
      <alignment horizontal="center"/>
    </xf>
    <xf numFmtId="0" fontId="0" fillId="0" borderId="0" xfId="0" applyAlignment="1">
      <alignment wrapText="1"/>
    </xf>
    <xf numFmtId="0" fontId="18" fillId="0" borderId="0" xfId="172" applyFill="1" applyAlignment="1"/>
    <xf numFmtId="0" fontId="1" fillId="0" borderId="0" xfId="152"/>
    <xf numFmtId="0" fontId="30" fillId="0" borderId="0" xfId="171" applyFill="1"/>
    <xf numFmtId="4" fontId="30" fillId="0" borderId="0" xfId="171" applyNumberFormat="1" applyFill="1"/>
    <xf numFmtId="0" fontId="1" fillId="0" borderId="0" xfId="152" applyFill="1"/>
    <xf numFmtId="49" fontId="54" fillId="0" borderId="0" xfId="171" applyNumberFormat="1" applyFont="1" applyBorder="1" applyAlignment="1">
      <alignment vertical="center" textRotation="90"/>
    </xf>
    <xf numFmtId="0" fontId="22" fillId="0" borderId="0" xfId="174" applyFont="1" applyFill="1" applyBorder="1" applyAlignment="1">
      <alignment horizontal="center"/>
    </xf>
    <xf numFmtId="49" fontId="22" fillId="0" borderId="0" xfId="174" applyNumberFormat="1" applyFont="1" applyFill="1" applyBorder="1" applyAlignment="1">
      <alignment horizontal="center"/>
    </xf>
    <xf numFmtId="165" fontId="22" fillId="0" borderId="0" xfId="174" applyNumberFormat="1" applyFont="1" applyFill="1" applyBorder="1" applyAlignment="1">
      <alignment horizontal="center"/>
    </xf>
    <xf numFmtId="0" fontId="22" fillId="0" borderId="0" xfId="174" applyFont="1" applyFill="1" applyBorder="1" applyAlignment="1">
      <alignment horizontal="left"/>
    </xf>
    <xf numFmtId="4" fontId="22" fillId="0" borderId="0" xfId="174" applyNumberFormat="1" applyFont="1" applyFill="1" applyBorder="1" applyAlignment="1">
      <alignment horizontal="left"/>
    </xf>
    <xf numFmtId="4" fontId="22" fillId="0" borderId="0" xfId="174" applyNumberFormat="1" applyFont="1" applyFill="1" applyBorder="1"/>
    <xf numFmtId="0" fontId="55" fillId="0" borderId="0" xfId="172" applyFont="1" applyAlignment="1">
      <alignment horizontal="center"/>
    </xf>
    <xf numFmtId="49" fontId="56" fillId="0" borderId="0" xfId="172" applyNumberFormat="1" applyFont="1" applyAlignment="1">
      <alignment horizontal="center"/>
    </xf>
    <xf numFmtId="4" fontId="55" fillId="0" borderId="0" xfId="172" applyNumberFormat="1" applyFont="1" applyAlignment="1">
      <alignment horizontal="center"/>
    </xf>
    <xf numFmtId="4" fontId="49" fillId="0" borderId="0" xfId="172" applyNumberFormat="1" applyFont="1" applyAlignment="1">
      <alignment horizontal="center"/>
    </xf>
    <xf numFmtId="4" fontId="49" fillId="0" borderId="0" xfId="172" applyNumberFormat="1" applyFont="1" applyFill="1" applyAlignment="1">
      <alignment horizontal="right"/>
    </xf>
    <xf numFmtId="0" fontId="49" fillId="34" borderId="36" xfId="172" applyFont="1" applyFill="1" applyBorder="1" applyAlignment="1">
      <alignment vertical="center" wrapText="1"/>
    </xf>
    <xf numFmtId="0" fontId="49" fillId="34" borderId="11" xfId="172" applyFont="1" applyFill="1" applyBorder="1" applyAlignment="1">
      <alignment horizontal="center" vertical="center" wrapText="1"/>
    </xf>
    <xf numFmtId="4" fontId="49" fillId="60" borderId="11" xfId="172" applyNumberFormat="1" applyFont="1" applyFill="1" applyBorder="1" applyAlignment="1">
      <alignment horizontal="center" vertical="center" wrapText="1"/>
    </xf>
    <xf numFmtId="4" fontId="49" fillId="60" borderId="12" xfId="172" applyNumberFormat="1" applyFont="1" applyFill="1" applyBorder="1" applyAlignment="1">
      <alignment horizontal="center" vertical="center" wrapText="1"/>
    </xf>
    <xf numFmtId="0" fontId="49" fillId="58" borderId="21" xfId="172" applyFont="1" applyFill="1" applyBorder="1" applyAlignment="1">
      <alignment horizontal="center" vertical="center"/>
    </xf>
    <xf numFmtId="0" fontId="49" fillId="58" borderId="17" xfId="172" applyFont="1" applyFill="1" applyBorder="1" applyAlignment="1">
      <alignment horizontal="center" vertical="center"/>
    </xf>
    <xf numFmtId="0" fontId="49" fillId="58" borderId="17" xfId="173" applyFont="1" applyFill="1" applyBorder="1" applyAlignment="1">
      <alignment horizontal="left" vertical="center" wrapText="1"/>
    </xf>
    <xf numFmtId="4" fontId="49" fillId="58" borderId="17" xfId="172" applyNumberFormat="1" applyFont="1" applyFill="1" applyBorder="1" applyAlignment="1">
      <alignment vertical="center"/>
    </xf>
    <xf numFmtId="166" fontId="49" fillId="58" borderId="17" xfId="172" applyNumberFormat="1" applyFont="1" applyFill="1" applyBorder="1" applyAlignment="1">
      <alignment vertical="center"/>
    </xf>
    <xf numFmtId="4" fontId="49" fillId="58" borderId="22" xfId="172" applyNumberFormat="1" applyFont="1" applyFill="1" applyBorder="1" applyAlignment="1">
      <alignment vertical="center"/>
    </xf>
    <xf numFmtId="0" fontId="50" fillId="61" borderId="21" xfId="172" applyFont="1" applyFill="1" applyBorder="1" applyAlignment="1">
      <alignment horizontal="center" vertical="center" wrapText="1"/>
    </xf>
    <xf numFmtId="0" fontId="50" fillId="61" borderId="40" xfId="172" applyFont="1" applyFill="1" applyBorder="1" applyAlignment="1">
      <alignment horizontal="center" vertical="center" wrapText="1"/>
    </xf>
    <xf numFmtId="49" fontId="50" fillId="61" borderId="41" xfId="172" applyNumberFormat="1" applyFont="1" applyFill="1" applyBorder="1" applyAlignment="1">
      <alignment horizontal="center" vertical="center" wrapText="1"/>
    </xf>
    <xf numFmtId="49" fontId="50" fillId="61" borderId="17" xfId="172" applyNumberFormat="1" applyFont="1" applyFill="1" applyBorder="1" applyAlignment="1">
      <alignment horizontal="center" vertical="center" wrapText="1"/>
    </xf>
    <xf numFmtId="0" fontId="50" fillId="61" borderId="17" xfId="172" applyFont="1" applyFill="1" applyBorder="1" applyAlignment="1">
      <alignment horizontal="left" vertical="center" wrapText="1"/>
    </xf>
    <xf numFmtId="4" fontId="50" fillId="61" borderId="17" xfId="172" applyNumberFormat="1" applyFont="1" applyFill="1" applyBorder="1" applyAlignment="1">
      <alignment vertical="center"/>
    </xf>
    <xf numFmtId="166" fontId="50" fillId="61" borderId="17" xfId="172" applyNumberFormat="1" applyFont="1" applyFill="1" applyBorder="1" applyAlignment="1">
      <alignment vertical="center"/>
    </xf>
    <xf numFmtId="4" fontId="50" fillId="61" borderId="22" xfId="172" applyNumberFormat="1" applyFont="1" applyFill="1" applyBorder="1" applyAlignment="1">
      <alignment vertical="center"/>
    </xf>
    <xf numFmtId="0" fontId="57" fillId="0" borderId="0" xfId="152" applyFont="1"/>
    <xf numFmtId="0" fontId="22" fillId="61" borderId="21" xfId="172" applyFont="1" applyFill="1" applyBorder="1" applyAlignment="1">
      <alignment horizontal="center" vertical="center" wrapText="1"/>
    </xf>
    <xf numFmtId="0" fontId="22" fillId="61" borderId="40" xfId="172" applyFont="1" applyFill="1" applyBorder="1" applyAlignment="1">
      <alignment horizontal="center" vertical="center" wrapText="1"/>
    </xf>
    <xf numFmtId="0" fontId="22" fillId="61" borderId="41" xfId="172" applyFont="1" applyFill="1" applyBorder="1" applyAlignment="1">
      <alignment horizontal="center" vertical="center" wrapText="1"/>
    </xf>
    <xf numFmtId="0" fontId="22" fillId="61" borderId="17" xfId="172" applyFont="1" applyFill="1" applyBorder="1" applyAlignment="1">
      <alignment horizontal="center" vertical="center" wrapText="1"/>
    </xf>
    <xf numFmtId="49" fontId="22" fillId="61" borderId="17" xfId="172" applyNumberFormat="1" applyFont="1" applyFill="1" applyBorder="1" applyAlignment="1">
      <alignment horizontal="center" vertical="center" wrapText="1"/>
    </xf>
    <xf numFmtId="0" fontId="22" fillId="61" borderId="17" xfId="172" applyFont="1" applyFill="1" applyBorder="1" applyAlignment="1">
      <alignment horizontal="left" vertical="center" wrapText="1"/>
    </xf>
    <xf numFmtId="4" fontId="22" fillId="61" borderId="17" xfId="172" applyNumberFormat="1" applyFont="1" applyFill="1" applyBorder="1" applyAlignment="1">
      <alignment vertical="center"/>
    </xf>
    <xf numFmtId="166" fontId="22" fillId="0" borderId="17" xfId="172" applyNumberFormat="1" applyFont="1" applyFill="1" applyBorder="1" applyAlignment="1">
      <alignment vertical="center"/>
    </xf>
    <xf numFmtId="4" fontId="22" fillId="61" borderId="22" xfId="172" applyNumberFormat="1" applyFont="1" applyFill="1" applyBorder="1" applyAlignment="1">
      <alignment vertical="center"/>
    </xf>
    <xf numFmtId="0" fontId="50" fillId="0" borderId="17" xfId="172" applyFont="1" applyFill="1" applyBorder="1" applyAlignment="1">
      <alignment horizontal="left" vertical="center" wrapText="1"/>
    </xf>
    <xf numFmtId="0" fontId="22" fillId="61" borderId="37" xfId="172" applyFont="1" applyFill="1" applyBorder="1" applyAlignment="1">
      <alignment horizontal="center" vertical="center" wrapText="1"/>
    </xf>
    <xf numFmtId="0" fontId="22" fillId="61" borderId="42" xfId="172" applyFont="1" applyFill="1" applyBorder="1" applyAlignment="1">
      <alignment horizontal="center" vertical="center" wrapText="1"/>
    </xf>
    <xf numFmtId="0" fontId="22" fillId="61" borderId="43" xfId="172" applyFont="1" applyFill="1" applyBorder="1" applyAlignment="1">
      <alignment horizontal="center" vertical="center" wrapText="1"/>
    </xf>
    <xf numFmtId="0" fontId="22" fillId="61" borderId="38" xfId="172" applyFont="1" applyFill="1" applyBorder="1" applyAlignment="1">
      <alignment horizontal="center" vertical="center" wrapText="1"/>
    </xf>
    <xf numFmtId="0" fontId="22" fillId="61" borderId="38" xfId="172" applyFont="1" applyFill="1" applyBorder="1" applyAlignment="1">
      <alignment horizontal="left" vertical="center" wrapText="1"/>
    </xf>
    <xf numFmtId="4" fontId="22" fillId="61" borderId="38" xfId="172" applyNumberFormat="1" applyFont="1" applyFill="1" applyBorder="1" applyAlignment="1">
      <alignment vertical="center"/>
    </xf>
    <xf numFmtId="4" fontId="22" fillId="61" borderId="39" xfId="172" applyNumberFormat="1" applyFont="1" applyFill="1" applyBorder="1" applyAlignment="1">
      <alignment vertical="center"/>
    </xf>
    <xf numFmtId="0" fontId="25" fillId="0" borderId="21" xfId="1" applyFont="1" applyFill="1" applyBorder="1" applyAlignment="1">
      <alignment vertical="center" wrapText="1"/>
    </xf>
    <xf numFmtId="0" fontId="25" fillId="0" borderId="21" xfId="1" applyFont="1" applyFill="1" applyBorder="1" applyAlignment="1">
      <alignment horizontal="left" vertical="center" wrapText="1" indent="1"/>
    </xf>
    <xf numFmtId="0" fontId="25" fillId="0" borderId="21" xfId="1" applyFont="1" applyBorder="1" applyAlignment="1">
      <alignment horizontal="left" vertical="center" wrapText="1" indent="1"/>
    </xf>
    <xf numFmtId="167" fontId="51" fillId="0" borderId="0" xfId="0" applyNumberFormat="1" applyFont="1"/>
    <xf numFmtId="49" fontId="21" fillId="58" borderId="23" xfId="0" applyNumberFormat="1" applyFont="1" applyFill="1" applyBorder="1" applyAlignment="1">
      <alignment horizontal="center" vertical="center"/>
    </xf>
    <xf numFmtId="0" fontId="21" fillId="58" borderId="24" xfId="0" applyFont="1" applyFill="1" applyBorder="1" applyAlignment="1">
      <alignment horizontal="right" vertical="center"/>
    </xf>
    <xf numFmtId="49" fontId="21" fillId="58" borderId="24" xfId="0" applyNumberFormat="1" applyFont="1" applyFill="1" applyBorder="1" applyAlignment="1">
      <alignment horizontal="center" vertical="center"/>
    </xf>
    <xf numFmtId="0" fontId="21" fillId="58" borderId="24" xfId="0" applyFont="1" applyFill="1" applyBorder="1" applyAlignment="1">
      <alignment horizontal="center" vertical="center"/>
    </xf>
    <xf numFmtId="0" fontId="21" fillId="58" borderId="24" xfId="0" applyFont="1" applyFill="1" applyBorder="1" applyAlignment="1">
      <alignment horizontal="left" vertical="center" wrapText="1"/>
    </xf>
    <xf numFmtId="4" fontId="21" fillId="58" borderId="24" xfId="0" applyNumberFormat="1" applyFont="1" applyFill="1" applyBorder="1" applyAlignment="1">
      <alignment horizontal="right" vertical="center" wrapText="1"/>
    </xf>
    <xf numFmtId="4" fontId="21" fillId="58" borderId="25" xfId="0" applyNumberFormat="1" applyFont="1" applyFill="1" applyBorder="1" applyAlignment="1">
      <alignment horizontal="right" vertical="center"/>
    </xf>
    <xf numFmtId="49" fontId="50" fillId="0" borderId="36" xfId="2" applyNumberFormat="1" applyFont="1" applyFill="1" applyBorder="1" applyAlignment="1">
      <alignment horizontal="center" vertical="center"/>
    </xf>
    <xf numFmtId="0" fontId="50" fillId="0" borderId="11" xfId="2" applyFont="1" applyFill="1" applyBorder="1" applyAlignment="1">
      <alignment horizontal="right" vertical="center"/>
    </xf>
    <xf numFmtId="0" fontId="50" fillId="0" borderId="11" xfId="2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left" vertical="center" wrapText="1"/>
    </xf>
    <xf numFmtId="2" fontId="50" fillId="0" borderId="11" xfId="0" applyNumberFormat="1" applyFont="1" applyFill="1" applyBorder="1" applyAlignment="1">
      <alignment vertical="center"/>
    </xf>
    <xf numFmtId="4" fontId="50" fillId="0" borderId="12" xfId="0" applyNumberFormat="1" applyFont="1" applyFill="1" applyBorder="1" applyAlignment="1">
      <alignment vertical="center"/>
    </xf>
    <xf numFmtId="4" fontId="18" fillId="0" borderId="0" xfId="172" applyNumberFormat="1"/>
    <xf numFmtId="4" fontId="18" fillId="0" borderId="0" xfId="172" applyNumberFormat="1" applyAlignment="1"/>
    <xf numFmtId="4" fontId="26" fillId="0" borderId="0" xfId="0" applyNumberFormat="1" applyFont="1" applyFill="1" applyAlignment="1">
      <alignment vertical="center"/>
    </xf>
    <xf numFmtId="4" fontId="49" fillId="34" borderId="11" xfId="0" applyNumberFormat="1" applyFont="1" applyFill="1" applyBorder="1" applyAlignment="1">
      <alignment horizontal="center" vertical="center" wrapText="1"/>
    </xf>
    <xf numFmtId="4" fontId="50" fillId="0" borderId="11" xfId="0" applyNumberFormat="1" applyFont="1" applyFill="1" applyBorder="1" applyAlignment="1">
      <alignment vertical="center"/>
    </xf>
    <xf numFmtId="4" fontId="22" fillId="0" borderId="17" xfId="0" applyNumberFormat="1" applyFont="1" applyFill="1" applyBorder="1" applyAlignment="1">
      <alignment vertical="center"/>
    </xf>
    <xf numFmtId="4" fontId="50" fillId="0" borderId="17" xfId="0" applyNumberFormat="1" applyFont="1" applyFill="1" applyBorder="1" applyAlignment="1">
      <alignment vertical="center"/>
    </xf>
    <xf numFmtId="4" fontId="26" fillId="0" borderId="17" xfId="0" applyNumberFormat="1" applyFont="1" applyFill="1" applyBorder="1" applyAlignment="1">
      <alignment vertical="center"/>
    </xf>
    <xf numFmtId="4" fontId="26" fillId="0" borderId="38" xfId="0" applyNumberFormat="1" applyFont="1" applyFill="1" applyBorder="1" applyAlignment="1">
      <alignment vertical="center"/>
    </xf>
    <xf numFmtId="4" fontId="0" fillId="0" borderId="0" xfId="0" applyNumberFormat="1"/>
    <xf numFmtId="0" fontId="22" fillId="0" borderId="38" xfId="2" applyFont="1" applyFill="1" applyBorder="1" applyAlignment="1">
      <alignment horizontal="right" vertical="center"/>
    </xf>
    <xf numFmtId="0" fontId="19" fillId="33" borderId="10" xfId="1" applyFont="1" applyFill="1" applyBorder="1" applyAlignment="1">
      <alignment horizontal="center"/>
    </xf>
    <xf numFmtId="0" fontId="46" fillId="0" borderId="0" xfId="171" applyFont="1" applyFill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171" applyFont="1" applyAlignment="1">
      <alignment horizontal="center"/>
    </xf>
    <xf numFmtId="0" fontId="53" fillId="0" borderId="0" xfId="152" applyFont="1" applyFill="1" applyAlignment="1">
      <alignment horizontal="center"/>
    </xf>
    <xf numFmtId="0" fontId="47" fillId="0" borderId="0" xfId="152" applyFont="1" applyFill="1" applyAlignment="1">
      <alignment horizontal="center"/>
    </xf>
    <xf numFmtId="0" fontId="47" fillId="0" borderId="0" xfId="152" applyFont="1" applyAlignment="1">
      <alignment horizontal="center"/>
    </xf>
    <xf numFmtId="0" fontId="49" fillId="34" borderId="11" xfId="172" applyFont="1" applyFill="1" applyBorder="1" applyAlignment="1">
      <alignment horizontal="center" vertical="center" wrapText="1"/>
    </xf>
    <xf numFmtId="0" fontId="49" fillId="58" borderId="17" xfId="172" applyFont="1" applyFill="1" applyBorder="1" applyAlignment="1">
      <alignment horizontal="center" vertical="center"/>
    </xf>
  </cellXfs>
  <cellStyles count="223">
    <cellStyle name="20 % – Zvýraznění1 2" xfId="3"/>
    <cellStyle name="20 % – Zvýraznění1 3" xfId="4"/>
    <cellStyle name="20 % – Zvýraznění1 4" xfId="5"/>
    <cellStyle name="20 % – Zvýraznění1 5" xfId="6"/>
    <cellStyle name="20 % – Zvýraznění1 6" xfId="7"/>
    <cellStyle name="20 % – Zvýraznění1 7" xfId="8"/>
    <cellStyle name="20 % – Zvýraznění1 8" xfId="9"/>
    <cellStyle name="20 % – Zvýraznění2 2" xfId="10"/>
    <cellStyle name="20 % – Zvýraznění2 3" xfId="11"/>
    <cellStyle name="20 % – Zvýraznění2 4" xfId="12"/>
    <cellStyle name="20 % – Zvýraznění2 5" xfId="13"/>
    <cellStyle name="20 % – Zvýraznění2 6" xfId="14"/>
    <cellStyle name="20 % – Zvýraznění2 7" xfId="15"/>
    <cellStyle name="20 % – Zvýraznění2 8" xfId="16"/>
    <cellStyle name="20 % – Zvýraznění3 2" xfId="17"/>
    <cellStyle name="20 % – Zvýraznění3 3" xfId="18"/>
    <cellStyle name="20 % – Zvýraznění3 4" xfId="19"/>
    <cellStyle name="20 % – Zvýraznění3 5" xfId="20"/>
    <cellStyle name="20 % – Zvýraznění3 6" xfId="21"/>
    <cellStyle name="20 % – Zvýraznění3 7" xfId="22"/>
    <cellStyle name="20 % – Zvýraznění3 8" xfId="23"/>
    <cellStyle name="20 % – Zvýraznění4 2" xfId="24"/>
    <cellStyle name="20 % – Zvýraznění4 3" xfId="25"/>
    <cellStyle name="20 % – Zvýraznění4 4" xfId="26"/>
    <cellStyle name="20 % – Zvýraznění4 5" xfId="27"/>
    <cellStyle name="20 % – Zvýraznění4 6" xfId="28"/>
    <cellStyle name="20 % – Zvýraznění4 7" xfId="29"/>
    <cellStyle name="20 % – Zvýraznění4 8" xfId="30"/>
    <cellStyle name="20 % – Zvýraznění5 2" xfId="31"/>
    <cellStyle name="20 % – Zvýraznění5 3" xfId="32"/>
    <cellStyle name="20 % – Zvýraznění5 4" xfId="33"/>
    <cellStyle name="20 % – Zvýraznění5 5" xfId="34"/>
    <cellStyle name="20 % – Zvýraznění5 6" xfId="35"/>
    <cellStyle name="20 % – Zvýraznění5 7" xfId="36"/>
    <cellStyle name="20 % – Zvýraznění5 8" xfId="37"/>
    <cellStyle name="20 % – Zvýraznění6 2" xfId="38"/>
    <cellStyle name="20 % – Zvýraznění6 3" xfId="39"/>
    <cellStyle name="20 % – Zvýraznění6 4" xfId="40"/>
    <cellStyle name="20 % – Zvýraznění6 5" xfId="41"/>
    <cellStyle name="20 % – Zvýraznění6 6" xfId="42"/>
    <cellStyle name="20 % – Zvýraznění6 7" xfId="43"/>
    <cellStyle name="20 % – Zvýraznění6 8" xfId="44"/>
    <cellStyle name="40 % – Zvýraznění1 2" xfId="45"/>
    <cellStyle name="40 % – Zvýraznění1 3" xfId="46"/>
    <cellStyle name="40 % – Zvýraznění1 4" xfId="47"/>
    <cellStyle name="40 % – Zvýraznění1 5" xfId="48"/>
    <cellStyle name="40 % – Zvýraznění1 6" xfId="49"/>
    <cellStyle name="40 % – Zvýraznění1 7" xfId="50"/>
    <cellStyle name="40 % – Zvýraznění1 8" xfId="51"/>
    <cellStyle name="40 % – Zvýraznění2 2" xfId="52"/>
    <cellStyle name="40 % – Zvýraznění2 3" xfId="53"/>
    <cellStyle name="40 % – Zvýraznění2 4" xfId="54"/>
    <cellStyle name="40 % – Zvýraznění2 5" xfId="55"/>
    <cellStyle name="40 % – Zvýraznění2 6" xfId="56"/>
    <cellStyle name="40 % – Zvýraznění2 7" xfId="57"/>
    <cellStyle name="40 % – Zvýraznění2 8" xfId="58"/>
    <cellStyle name="40 % – Zvýraznění3 2" xfId="59"/>
    <cellStyle name="40 % – Zvýraznění3 3" xfId="60"/>
    <cellStyle name="40 % – Zvýraznění3 4" xfId="61"/>
    <cellStyle name="40 % – Zvýraznění3 5" xfId="62"/>
    <cellStyle name="40 % – Zvýraznění3 6" xfId="63"/>
    <cellStyle name="40 % – Zvýraznění3 7" xfId="64"/>
    <cellStyle name="40 % – Zvýraznění3 8" xfId="65"/>
    <cellStyle name="40 % – Zvýraznění4 2" xfId="66"/>
    <cellStyle name="40 % – Zvýraznění4 3" xfId="67"/>
    <cellStyle name="40 % – Zvýraznění4 4" xfId="68"/>
    <cellStyle name="40 % – Zvýraznění4 5" xfId="69"/>
    <cellStyle name="40 % – Zvýraznění4 6" xfId="70"/>
    <cellStyle name="40 % – Zvýraznění4 7" xfId="71"/>
    <cellStyle name="40 % – Zvýraznění4 8" xfId="72"/>
    <cellStyle name="40 % – Zvýraznění5 2" xfId="73"/>
    <cellStyle name="40 % – Zvýraznění5 3" xfId="74"/>
    <cellStyle name="40 % – Zvýraznění5 4" xfId="75"/>
    <cellStyle name="40 % – Zvýraznění5 5" xfId="76"/>
    <cellStyle name="40 % – Zvýraznění5 6" xfId="77"/>
    <cellStyle name="40 % – Zvýraznění5 7" xfId="78"/>
    <cellStyle name="40 % – Zvýraznění5 8" xfId="79"/>
    <cellStyle name="40 % – Zvýraznění6 2" xfId="80"/>
    <cellStyle name="40 % – Zvýraznění6 3" xfId="81"/>
    <cellStyle name="40 % – Zvýraznění6 4" xfId="82"/>
    <cellStyle name="40 % – Zvýraznění6 5" xfId="83"/>
    <cellStyle name="40 % – Zvýraznění6 6" xfId="84"/>
    <cellStyle name="40 % – Zvýraznění6 7" xfId="85"/>
    <cellStyle name="40 % – Zvýraznění6 8" xfId="86"/>
    <cellStyle name="60 % – Zvýraznění1 2" xfId="87"/>
    <cellStyle name="60 % – Zvýraznění1 3" xfId="88"/>
    <cellStyle name="60 % – Zvýraznění1 4" xfId="89"/>
    <cellStyle name="60 % – Zvýraznění2 2" xfId="90"/>
    <cellStyle name="60 % – Zvýraznění2 3" xfId="91"/>
    <cellStyle name="60 % – Zvýraznění2 4" xfId="92"/>
    <cellStyle name="60 % – Zvýraznění3 2" xfId="93"/>
    <cellStyle name="60 % – Zvýraznění3 3" xfId="94"/>
    <cellStyle name="60 % – Zvýraznění3 4" xfId="95"/>
    <cellStyle name="60 % – Zvýraznění4 2" xfId="96"/>
    <cellStyle name="60 % – Zvýraznění4 3" xfId="97"/>
    <cellStyle name="60 % – Zvýraznění4 4" xfId="98"/>
    <cellStyle name="60 % – Zvýraznění5 2" xfId="99"/>
    <cellStyle name="60 % – Zvýraznění5 3" xfId="100"/>
    <cellStyle name="60 % – Zvýraznění5 4" xfId="101"/>
    <cellStyle name="60 % – Zvýraznění6 2" xfId="102"/>
    <cellStyle name="60 % – Zvýraznění6 3" xfId="103"/>
    <cellStyle name="60 % – Zvýraznění6 4" xfId="104"/>
    <cellStyle name="Celkem 2" xfId="105"/>
    <cellStyle name="Celkem 3" xfId="106"/>
    <cellStyle name="Celkem 4" xfId="107"/>
    <cellStyle name="Čárka 2" xfId="108"/>
    <cellStyle name="Čárka 3" xfId="109"/>
    <cellStyle name="čárky 2" xfId="110"/>
    <cellStyle name="čárky 2 2" xfId="111"/>
    <cellStyle name="čárky 3" xfId="112"/>
    <cellStyle name="čárky 3 2" xfId="113"/>
    <cellStyle name="Chybně 2" xfId="114"/>
    <cellStyle name="Chybně 3" xfId="115"/>
    <cellStyle name="Chybně 4" xfId="116"/>
    <cellStyle name="Kontrolní buňka 2" xfId="117"/>
    <cellStyle name="Kontrolní buňka 3" xfId="118"/>
    <cellStyle name="Kontrolní buňka 4" xfId="119"/>
    <cellStyle name="Nadpis 1 2" xfId="120"/>
    <cellStyle name="Nadpis 1 3" xfId="121"/>
    <cellStyle name="Nadpis 1 4" xfId="122"/>
    <cellStyle name="Nadpis 2 2" xfId="123"/>
    <cellStyle name="Nadpis 2 3" xfId="124"/>
    <cellStyle name="Nadpis 2 4" xfId="125"/>
    <cellStyle name="Nadpis 3 2" xfId="126"/>
    <cellStyle name="Nadpis 3 3" xfId="127"/>
    <cellStyle name="Nadpis 3 4" xfId="128"/>
    <cellStyle name="Nadpis 4 2" xfId="129"/>
    <cellStyle name="Nadpis 4 3" xfId="130"/>
    <cellStyle name="Nadpis 4 4" xfId="131"/>
    <cellStyle name="Název 2" xfId="132"/>
    <cellStyle name="Název 3" xfId="133"/>
    <cellStyle name="Název 4" xfId="134"/>
    <cellStyle name="Neutrální 2" xfId="135"/>
    <cellStyle name="Neutrální 3" xfId="136"/>
    <cellStyle name="Neutrální 4" xfId="137"/>
    <cellStyle name="Normální" xfId="0" builtinId="0"/>
    <cellStyle name="Normální 10" xfId="138"/>
    <cellStyle name="Normální 10 2" xfId="139"/>
    <cellStyle name="Normální 11" xfId="1"/>
    <cellStyle name="Normální 11 2" xfId="140"/>
    <cellStyle name="Normální 12" xfId="141"/>
    <cellStyle name="Normální 13" xfId="142"/>
    <cellStyle name="Normální 14" xfId="143"/>
    <cellStyle name="Normální 14 2" xfId="144"/>
    <cellStyle name="Normální 15" xfId="145"/>
    <cellStyle name="Normální 16" xfId="146"/>
    <cellStyle name="Normální 17" xfId="147"/>
    <cellStyle name="Normální 18" xfId="148"/>
    <cellStyle name="Normální 19" xfId="149"/>
    <cellStyle name="normální 2" xfId="150"/>
    <cellStyle name="normální 2 2" xfId="151"/>
    <cellStyle name="Normální 2 2 2" xfId="152"/>
    <cellStyle name="Normální 20" xfId="153"/>
    <cellStyle name="Normální 21" xfId="154"/>
    <cellStyle name="Normální 22" xfId="155"/>
    <cellStyle name="Normální 23" xfId="156"/>
    <cellStyle name="Normální 24" xfId="157"/>
    <cellStyle name="Normální 25" xfId="158"/>
    <cellStyle name="Normální 3" xfId="159"/>
    <cellStyle name="Normální 3 2" xfId="160"/>
    <cellStyle name="Normální 3 3" xfId="161"/>
    <cellStyle name="Normální 4" xfId="162"/>
    <cellStyle name="Normální 4 2" xfId="163"/>
    <cellStyle name="Normální 4 2 2" xfId="164"/>
    <cellStyle name="Normální 5" xfId="165"/>
    <cellStyle name="Normální 6" xfId="166"/>
    <cellStyle name="Normální 7" xfId="167"/>
    <cellStyle name="Normální 8" xfId="168"/>
    <cellStyle name="Normální 9" xfId="169"/>
    <cellStyle name="Normální 9 2" xfId="170"/>
    <cellStyle name="normální_2. Rozpočet 2007 - tabulky" xfId="171"/>
    <cellStyle name="Normální_List1" xfId="2"/>
    <cellStyle name="normální_Rozpis výdajů 03 bez PO" xfId="172"/>
    <cellStyle name="normální_Rozpis výdajů 03 bez PO 2" xfId="173"/>
    <cellStyle name="normální_Rozpis výdajů 03 bez PO 3" xfId="174"/>
    <cellStyle name="normální_Rozpočet 2004 (ZK)" xfId="175"/>
    <cellStyle name="Poznámka 2" xfId="176"/>
    <cellStyle name="Poznámka 3" xfId="177"/>
    <cellStyle name="Poznámka 4" xfId="178"/>
    <cellStyle name="Poznámka 5" xfId="179"/>
    <cellStyle name="Poznámka 6" xfId="180"/>
    <cellStyle name="Poznámka 7" xfId="181"/>
    <cellStyle name="Poznámka 8" xfId="182"/>
    <cellStyle name="Propojená buňka 2" xfId="183"/>
    <cellStyle name="Propojená buňka 3" xfId="184"/>
    <cellStyle name="Propojená buňka 4" xfId="185"/>
    <cellStyle name="S8M1" xfId="186"/>
    <cellStyle name="Správně 2" xfId="187"/>
    <cellStyle name="Správně 3" xfId="188"/>
    <cellStyle name="Správně 4" xfId="189"/>
    <cellStyle name="Text upozornění 2" xfId="190"/>
    <cellStyle name="Text upozornění 3" xfId="191"/>
    <cellStyle name="Text upozornění 4" xfId="192"/>
    <cellStyle name="Vstup 2" xfId="193"/>
    <cellStyle name="Vstup 3" xfId="194"/>
    <cellStyle name="Vstup 4" xfId="195"/>
    <cellStyle name="Výpočet 2" xfId="196"/>
    <cellStyle name="Výpočet 3" xfId="197"/>
    <cellStyle name="Výpočet 4" xfId="198"/>
    <cellStyle name="Výstup 2" xfId="199"/>
    <cellStyle name="Výstup 3" xfId="200"/>
    <cellStyle name="Výstup 4" xfId="201"/>
    <cellStyle name="Vysvětlující text 2" xfId="202"/>
    <cellStyle name="Vysvětlující text 3" xfId="203"/>
    <cellStyle name="Vysvětlující text 4" xfId="204"/>
    <cellStyle name="Zvýraznění 1 2" xfId="205"/>
    <cellStyle name="Zvýraznění 1 3" xfId="206"/>
    <cellStyle name="Zvýraznění 1 4" xfId="207"/>
    <cellStyle name="Zvýraznění 2 2" xfId="208"/>
    <cellStyle name="Zvýraznění 2 3" xfId="209"/>
    <cellStyle name="Zvýraznění 2 4" xfId="210"/>
    <cellStyle name="Zvýraznění 3 2" xfId="211"/>
    <cellStyle name="Zvýraznění 3 3" xfId="212"/>
    <cellStyle name="Zvýraznění 3 4" xfId="213"/>
    <cellStyle name="Zvýraznění 4 2" xfId="214"/>
    <cellStyle name="Zvýraznění 4 3" xfId="215"/>
    <cellStyle name="Zvýraznění 4 4" xfId="216"/>
    <cellStyle name="Zvýraznění 5 2" xfId="217"/>
    <cellStyle name="Zvýraznění 5 3" xfId="218"/>
    <cellStyle name="Zvýraznění 5 4" xfId="219"/>
    <cellStyle name="Zvýraznění 6 2" xfId="220"/>
    <cellStyle name="Zvýraznění 6 3" xfId="221"/>
    <cellStyle name="Zvýraznění 6 4" xfId="2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ecknovav/AppData/Local/Microsoft/Windows/Temporary%20Internet%20Files/Content.Outlook/HRP9LXMP/ZR-RO_310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"/>
      <sheetName val="923 03"/>
      <sheetName val="příjmy do usnesení"/>
    </sheetNames>
    <sheetDataSet>
      <sheetData sheetId="0">
        <row r="10">
          <cell r="I10">
            <v>83095572.200000033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47"/>
  <sheetViews>
    <sheetView zoomScaleNormal="100" workbookViewId="0">
      <selection activeCell="H20" sqref="H20"/>
    </sheetView>
  </sheetViews>
  <sheetFormatPr defaultRowHeight="12.75" x14ac:dyDescent="0.2"/>
  <cols>
    <col min="1" max="1" width="36.5703125" style="3" bestFit="1" customWidth="1"/>
    <col min="2" max="2" width="7.28515625" style="3" customWidth="1"/>
    <col min="3" max="3" width="13.85546875" style="3" customWidth="1"/>
    <col min="4" max="4" width="10" style="3" bestFit="1" customWidth="1"/>
    <col min="5" max="5" width="14.140625" style="3" customWidth="1"/>
    <col min="6" max="231" width="9.140625" style="3"/>
    <col min="232" max="232" width="36.5703125" style="3" bestFit="1" customWidth="1"/>
    <col min="233" max="233" width="7.28515625" style="3" customWidth="1"/>
    <col min="234" max="234" width="13.85546875" style="3" customWidth="1"/>
    <col min="235" max="235" width="10" style="3" bestFit="1" customWidth="1"/>
    <col min="236" max="236" width="14.140625" style="3" customWidth="1"/>
    <col min="237" max="240" width="9.140625" style="3"/>
    <col min="241" max="241" width="11.7109375" style="3" bestFit="1" customWidth="1"/>
    <col min="242" max="487" width="9.140625" style="3"/>
    <col min="488" max="488" width="36.5703125" style="3" bestFit="1" customWidth="1"/>
    <col min="489" max="489" width="7.28515625" style="3" customWidth="1"/>
    <col min="490" max="490" width="13.85546875" style="3" customWidth="1"/>
    <col min="491" max="491" width="10" style="3" bestFit="1" customWidth="1"/>
    <col min="492" max="492" width="14.140625" style="3" customWidth="1"/>
    <col min="493" max="496" width="9.140625" style="3"/>
    <col min="497" max="497" width="11.7109375" style="3" bestFit="1" customWidth="1"/>
    <col min="498" max="743" width="9.140625" style="3"/>
    <col min="744" max="744" width="36.5703125" style="3" bestFit="1" customWidth="1"/>
    <col min="745" max="745" width="7.28515625" style="3" customWidth="1"/>
    <col min="746" max="746" width="13.85546875" style="3" customWidth="1"/>
    <col min="747" max="747" width="10" style="3" bestFit="1" customWidth="1"/>
    <col min="748" max="748" width="14.140625" style="3" customWidth="1"/>
    <col min="749" max="752" width="9.140625" style="3"/>
    <col min="753" max="753" width="11.7109375" style="3" bestFit="1" customWidth="1"/>
    <col min="754" max="999" width="9.140625" style="3"/>
    <col min="1000" max="1000" width="36.5703125" style="3" bestFit="1" customWidth="1"/>
    <col min="1001" max="1001" width="7.28515625" style="3" customWidth="1"/>
    <col min="1002" max="1002" width="13.85546875" style="3" customWidth="1"/>
    <col min="1003" max="1003" width="10" style="3" bestFit="1" customWidth="1"/>
    <col min="1004" max="1004" width="14.140625" style="3" customWidth="1"/>
    <col min="1005" max="1008" width="9.140625" style="3"/>
    <col min="1009" max="1009" width="11.7109375" style="3" bestFit="1" customWidth="1"/>
    <col min="1010" max="1255" width="9.140625" style="3"/>
    <col min="1256" max="1256" width="36.5703125" style="3" bestFit="1" customWidth="1"/>
    <col min="1257" max="1257" width="7.28515625" style="3" customWidth="1"/>
    <col min="1258" max="1258" width="13.85546875" style="3" customWidth="1"/>
    <col min="1259" max="1259" width="10" style="3" bestFit="1" customWidth="1"/>
    <col min="1260" max="1260" width="14.140625" style="3" customWidth="1"/>
    <col min="1261" max="1264" width="9.140625" style="3"/>
    <col min="1265" max="1265" width="11.7109375" style="3" bestFit="1" customWidth="1"/>
    <col min="1266" max="1511" width="9.140625" style="3"/>
    <col min="1512" max="1512" width="36.5703125" style="3" bestFit="1" customWidth="1"/>
    <col min="1513" max="1513" width="7.28515625" style="3" customWidth="1"/>
    <col min="1514" max="1514" width="13.85546875" style="3" customWidth="1"/>
    <col min="1515" max="1515" width="10" style="3" bestFit="1" customWidth="1"/>
    <col min="1516" max="1516" width="14.140625" style="3" customWidth="1"/>
    <col min="1517" max="1520" width="9.140625" style="3"/>
    <col min="1521" max="1521" width="11.7109375" style="3" bestFit="1" customWidth="1"/>
    <col min="1522" max="1767" width="9.140625" style="3"/>
    <col min="1768" max="1768" width="36.5703125" style="3" bestFit="1" customWidth="1"/>
    <col min="1769" max="1769" width="7.28515625" style="3" customWidth="1"/>
    <col min="1770" max="1770" width="13.85546875" style="3" customWidth="1"/>
    <col min="1771" max="1771" width="10" style="3" bestFit="1" customWidth="1"/>
    <col min="1772" max="1772" width="14.140625" style="3" customWidth="1"/>
    <col min="1773" max="1776" width="9.140625" style="3"/>
    <col min="1777" max="1777" width="11.7109375" style="3" bestFit="1" customWidth="1"/>
    <col min="1778" max="2023" width="9.140625" style="3"/>
    <col min="2024" max="2024" width="36.5703125" style="3" bestFit="1" customWidth="1"/>
    <col min="2025" max="2025" width="7.28515625" style="3" customWidth="1"/>
    <col min="2026" max="2026" width="13.85546875" style="3" customWidth="1"/>
    <col min="2027" max="2027" width="10" style="3" bestFit="1" customWidth="1"/>
    <col min="2028" max="2028" width="14.140625" style="3" customWidth="1"/>
    <col min="2029" max="2032" width="9.140625" style="3"/>
    <col min="2033" max="2033" width="11.7109375" style="3" bestFit="1" customWidth="1"/>
    <col min="2034" max="2279" width="9.140625" style="3"/>
    <col min="2280" max="2280" width="36.5703125" style="3" bestFit="1" customWidth="1"/>
    <col min="2281" max="2281" width="7.28515625" style="3" customWidth="1"/>
    <col min="2282" max="2282" width="13.85546875" style="3" customWidth="1"/>
    <col min="2283" max="2283" width="10" style="3" bestFit="1" customWidth="1"/>
    <col min="2284" max="2284" width="14.140625" style="3" customWidth="1"/>
    <col min="2285" max="2288" width="9.140625" style="3"/>
    <col min="2289" max="2289" width="11.7109375" style="3" bestFit="1" customWidth="1"/>
    <col min="2290" max="2535" width="9.140625" style="3"/>
    <col min="2536" max="2536" width="36.5703125" style="3" bestFit="1" customWidth="1"/>
    <col min="2537" max="2537" width="7.28515625" style="3" customWidth="1"/>
    <col min="2538" max="2538" width="13.85546875" style="3" customWidth="1"/>
    <col min="2539" max="2539" width="10" style="3" bestFit="1" customWidth="1"/>
    <col min="2540" max="2540" width="14.140625" style="3" customWidth="1"/>
    <col min="2541" max="2544" width="9.140625" style="3"/>
    <col min="2545" max="2545" width="11.7109375" style="3" bestFit="1" customWidth="1"/>
    <col min="2546" max="2791" width="9.140625" style="3"/>
    <col min="2792" max="2792" width="36.5703125" style="3" bestFit="1" customWidth="1"/>
    <col min="2793" max="2793" width="7.28515625" style="3" customWidth="1"/>
    <col min="2794" max="2794" width="13.85546875" style="3" customWidth="1"/>
    <col min="2795" max="2795" width="10" style="3" bestFit="1" customWidth="1"/>
    <col min="2796" max="2796" width="14.140625" style="3" customWidth="1"/>
    <col min="2797" max="2800" width="9.140625" style="3"/>
    <col min="2801" max="2801" width="11.7109375" style="3" bestFit="1" customWidth="1"/>
    <col min="2802" max="3047" width="9.140625" style="3"/>
    <col min="3048" max="3048" width="36.5703125" style="3" bestFit="1" customWidth="1"/>
    <col min="3049" max="3049" width="7.28515625" style="3" customWidth="1"/>
    <col min="3050" max="3050" width="13.85546875" style="3" customWidth="1"/>
    <col min="3051" max="3051" width="10" style="3" bestFit="1" customWidth="1"/>
    <col min="3052" max="3052" width="14.140625" style="3" customWidth="1"/>
    <col min="3053" max="3056" width="9.140625" style="3"/>
    <col min="3057" max="3057" width="11.7109375" style="3" bestFit="1" customWidth="1"/>
    <col min="3058" max="3303" width="9.140625" style="3"/>
    <col min="3304" max="3304" width="36.5703125" style="3" bestFit="1" customWidth="1"/>
    <col min="3305" max="3305" width="7.28515625" style="3" customWidth="1"/>
    <col min="3306" max="3306" width="13.85546875" style="3" customWidth="1"/>
    <col min="3307" max="3307" width="10" style="3" bestFit="1" customWidth="1"/>
    <col min="3308" max="3308" width="14.140625" style="3" customWidth="1"/>
    <col min="3309" max="3312" width="9.140625" style="3"/>
    <col min="3313" max="3313" width="11.7109375" style="3" bestFit="1" customWidth="1"/>
    <col min="3314" max="3559" width="9.140625" style="3"/>
    <col min="3560" max="3560" width="36.5703125" style="3" bestFit="1" customWidth="1"/>
    <col min="3561" max="3561" width="7.28515625" style="3" customWidth="1"/>
    <col min="3562" max="3562" width="13.85546875" style="3" customWidth="1"/>
    <col min="3563" max="3563" width="10" style="3" bestFit="1" customWidth="1"/>
    <col min="3564" max="3564" width="14.140625" style="3" customWidth="1"/>
    <col min="3565" max="3568" width="9.140625" style="3"/>
    <col min="3569" max="3569" width="11.7109375" style="3" bestFit="1" customWidth="1"/>
    <col min="3570" max="3815" width="9.140625" style="3"/>
    <col min="3816" max="3816" width="36.5703125" style="3" bestFit="1" customWidth="1"/>
    <col min="3817" max="3817" width="7.28515625" style="3" customWidth="1"/>
    <col min="3818" max="3818" width="13.85546875" style="3" customWidth="1"/>
    <col min="3819" max="3819" width="10" style="3" bestFit="1" customWidth="1"/>
    <col min="3820" max="3820" width="14.140625" style="3" customWidth="1"/>
    <col min="3821" max="3824" width="9.140625" style="3"/>
    <col min="3825" max="3825" width="11.7109375" style="3" bestFit="1" customWidth="1"/>
    <col min="3826" max="4071" width="9.140625" style="3"/>
    <col min="4072" max="4072" width="36.5703125" style="3" bestFit="1" customWidth="1"/>
    <col min="4073" max="4073" width="7.28515625" style="3" customWidth="1"/>
    <col min="4074" max="4074" width="13.85546875" style="3" customWidth="1"/>
    <col min="4075" max="4075" width="10" style="3" bestFit="1" customWidth="1"/>
    <col min="4076" max="4076" width="14.140625" style="3" customWidth="1"/>
    <col min="4077" max="4080" width="9.140625" style="3"/>
    <col min="4081" max="4081" width="11.7109375" style="3" bestFit="1" customWidth="1"/>
    <col min="4082" max="4327" width="9.140625" style="3"/>
    <col min="4328" max="4328" width="36.5703125" style="3" bestFit="1" customWidth="1"/>
    <col min="4329" max="4329" width="7.28515625" style="3" customWidth="1"/>
    <col min="4330" max="4330" width="13.85546875" style="3" customWidth="1"/>
    <col min="4331" max="4331" width="10" style="3" bestFit="1" customWidth="1"/>
    <col min="4332" max="4332" width="14.140625" style="3" customWidth="1"/>
    <col min="4333" max="4336" width="9.140625" style="3"/>
    <col min="4337" max="4337" width="11.7109375" style="3" bestFit="1" customWidth="1"/>
    <col min="4338" max="4583" width="9.140625" style="3"/>
    <col min="4584" max="4584" width="36.5703125" style="3" bestFit="1" customWidth="1"/>
    <col min="4585" max="4585" width="7.28515625" style="3" customWidth="1"/>
    <col min="4586" max="4586" width="13.85546875" style="3" customWidth="1"/>
    <col min="4587" max="4587" width="10" style="3" bestFit="1" customWidth="1"/>
    <col min="4588" max="4588" width="14.140625" style="3" customWidth="1"/>
    <col min="4589" max="4592" width="9.140625" style="3"/>
    <col min="4593" max="4593" width="11.7109375" style="3" bestFit="1" customWidth="1"/>
    <col min="4594" max="4839" width="9.140625" style="3"/>
    <col min="4840" max="4840" width="36.5703125" style="3" bestFit="1" customWidth="1"/>
    <col min="4841" max="4841" width="7.28515625" style="3" customWidth="1"/>
    <col min="4842" max="4842" width="13.85546875" style="3" customWidth="1"/>
    <col min="4843" max="4843" width="10" style="3" bestFit="1" customWidth="1"/>
    <col min="4844" max="4844" width="14.140625" style="3" customWidth="1"/>
    <col min="4845" max="4848" width="9.140625" style="3"/>
    <col min="4849" max="4849" width="11.7109375" style="3" bestFit="1" customWidth="1"/>
    <col min="4850" max="5095" width="9.140625" style="3"/>
    <col min="5096" max="5096" width="36.5703125" style="3" bestFit="1" customWidth="1"/>
    <col min="5097" max="5097" width="7.28515625" style="3" customWidth="1"/>
    <col min="5098" max="5098" width="13.85546875" style="3" customWidth="1"/>
    <col min="5099" max="5099" width="10" style="3" bestFit="1" customWidth="1"/>
    <col min="5100" max="5100" width="14.140625" style="3" customWidth="1"/>
    <col min="5101" max="5104" width="9.140625" style="3"/>
    <col min="5105" max="5105" width="11.7109375" style="3" bestFit="1" customWidth="1"/>
    <col min="5106" max="5351" width="9.140625" style="3"/>
    <col min="5352" max="5352" width="36.5703125" style="3" bestFit="1" customWidth="1"/>
    <col min="5353" max="5353" width="7.28515625" style="3" customWidth="1"/>
    <col min="5354" max="5354" width="13.85546875" style="3" customWidth="1"/>
    <col min="5355" max="5355" width="10" style="3" bestFit="1" customWidth="1"/>
    <col min="5356" max="5356" width="14.140625" style="3" customWidth="1"/>
    <col min="5357" max="5360" width="9.140625" style="3"/>
    <col min="5361" max="5361" width="11.7109375" style="3" bestFit="1" customWidth="1"/>
    <col min="5362" max="5607" width="9.140625" style="3"/>
    <col min="5608" max="5608" width="36.5703125" style="3" bestFit="1" customWidth="1"/>
    <col min="5609" max="5609" width="7.28515625" style="3" customWidth="1"/>
    <col min="5610" max="5610" width="13.85546875" style="3" customWidth="1"/>
    <col min="5611" max="5611" width="10" style="3" bestFit="1" customWidth="1"/>
    <col min="5612" max="5612" width="14.140625" style="3" customWidth="1"/>
    <col min="5613" max="5616" width="9.140625" style="3"/>
    <col min="5617" max="5617" width="11.7109375" style="3" bestFit="1" customWidth="1"/>
    <col min="5618" max="5863" width="9.140625" style="3"/>
    <col min="5864" max="5864" width="36.5703125" style="3" bestFit="1" customWidth="1"/>
    <col min="5865" max="5865" width="7.28515625" style="3" customWidth="1"/>
    <col min="5866" max="5866" width="13.85546875" style="3" customWidth="1"/>
    <col min="5867" max="5867" width="10" style="3" bestFit="1" customWidth="1"/>
    <col min="5868" max="5868" width="14.140625" style="3" customWidth="1"/>
    <col min="5869" max="5872" width="9.140625" style="3"/>
    <col min="5873" max="5873" width="11.7109375" style="3" bestFit="1" customWidth="1"/>
    <col min="5874" max="6119" width="9.140625" style="3"/>
    <col min="6120" max="6120" width="36.5703125" style="3" bestFit="1" customWidth="1"/>
    <col min="6121" max="6121" width="7.28515625" style="3" customWidth="1"/>
    <col min="6122" max="6122" width="13.85546875" style="3" customWidth="1"/>
    <col min="6123" max="6123" width="10" style="3" bestFit="1" customWidth="1"/>
    <col min="6124" max="6124" width="14.140625" style="3" customWidth="1"/>
    <col min="6125" max="6128" width="9.140625" style="3"/>
    <col min="6129" max="6129" width="11.7109375" style="3" bestFit="1" customWidth="1"/>
    <col min="6130" max="6375" width="9.140625" style="3"/>
    <col min="6376" max="6376" width="36.5703125" style="3" bestFit="1" customWidth="1"/>
    <col min="6377" max="6377" width="7.28515625" style="3" customWidth="1"/>
    <col min="6378" max="6378" width="13.85546875" style="3" customWidth="1"/>
    <col min="6379" max="6379" width="10" style="3" bestFit="1" customWidth="1"/>
    <col min="6380" max="6380" width="14.140625" style="3" customWidth="1"/>
    <col min="6381" max="6384" width="9.140625" style="3"/>
    <col min="6385" max="6385" width="11.7109375" style="3" bestFit="1" customWidth="1"/>
    <col min="6386" max="6631" width="9.140625" style="3"/>
    <col min="6632" max="6632" width="36.5703125" style="3" bestFit="1" customWidth="1"/>
    <col min="6633" max="6633" width="7.28515625" style="3" customWidth="1"/>
    <col min="6634" max="6634" width="13.85546875" style="3" customWidth="1"/>
    <col min="6635" max="6635" width="10" style="3" bestFit="1" customWidth="1"/>
    <col min="6636" max="6636" width="14.140625" style="3" customWidth="1"/>
    <col min="6637" max="6640" width="9.140625" style="3"/>
    <col min="6641" max="6641" width="11.7109375" style="3" bestFit="1" customWidth="1"/>
    <col min="6642" max="6887" width="9.140625" style="3"/>
    <col min="6888" max="6888" width="36.5703125" style="3" bestFit="1" customWidth="1"/>
    <col min="6889" max="6889" width="7.28515625" style="3" customWidth="1"/>
    <col min="6890" max="6890" width="13.85546875" style="3" customWidth="1"/>
    <col min="6891" max="6891" width="10" style="3" bestFit="1" customWidth="1"/>
    <col min="6892" max="6892" width="14.140625" style="3" customWidth="1"/>
    <col min="6893" max="6896" width="9.140625" style="3"/>
    <col min="6897" max="6897" width="11.7109375" style="3" bestFit="1" customWidth="1"/>
    <col min="6898" max="7143" width="9.140625" style="3"/>
    <col min="7144" max="7144" width="36.5703125" style="3" bestFit="1" customWidth="1"/>
    <col min="7145" max="7145" width="7.28515625" style="3" customWidth="1"/>
    <col min="7146" max="7146" width="13.85546875" style="3" customWidth="1"/>
    <col min="7147" max="7147" width="10" style="3" bestFit="1" customWidth="1"/>
    <col min="7148" max="7148" width="14.140625" style="3" customWidth="1"/>
    <col min="7149" max="7152" width="9.140625" style="3"/>
    <col min="7153" max="7153" width="11.7109375" style="3" bestFit="1" customWidth="1"/>
    <col min="7154" max="7399" width="9.140625" style="3"/>
    <col min="7400" max="7400" width="36.5703125" style="3" bestFit="1" customWidth="1"/>
    <col min="7401" max="7401" width="7.28515625" style="3" customWidth="1"/>
    <col min="7402" max="7402" width="13.85546875" style="3" customWidth="1"/>
    <col min="7403" max="7403" width="10" style="3" bestFit="1" customWidth="1"/>
    <col min="7404" max="7404" width="14.140625" style="3" customWidth="1"/>
    <col min="7405" max="7408" width="9.140625" style="3"/>
    <col min="7409" max="7409" width="11.7109375" style="3" bestFit="1" customWidth="1"/>
    <col min="7410" max="7655" width="9.140625" style="3"/>
    <col min="7656" max="7656" width="36.5703125" style="3" bestFit="1" customWidth="1"/>
    <col min="7657" max="7657" width="7.28515625" style="3" customWidth="1"/>
    <col min="7658" max="7658" width="13.85546875" style="3" customWidth="1"/>
    <col min="7659" max="7659" width="10" style="3" bestFit="1" customWidth="1"/>
    <col min="7660" max="7660" width="14.140625" style="3" customWidth="1"/>
    <col min="7661" max="7664" width="9.140625" style="3"/>
    <col min="7665" max="7665" width="11.7109375" style="3" bestFit="1" customWidth="1"/>
    <col min="7666" max="7911" width="9.140625" style="3"/>
    <col min="7912" max="7912" width="36.5703125" style="3" bestFit="1" customWidth="1"/>
    <col min="7913" max="7913" width="7.28515625" style="3" customWidth="1"/>
    <col min="7914" max="7914" width="13.85546875" style="3" customWidth="1"/>
    <col min="7915" max="7915" width="10" style="3" bestFit="1" customWidth="1"/>
    <col min="7916" max="7916" width="14.140625" style="3" customWidth="1"/>
    <col min="7917" max="7920" width="9.140625" style="3"/>
    <col min="7921" max="7921" width="11.7109375" style="3" bestFit="1" customWidth="1"/>
    <col min="7922" max="8167" width="9.140625" style="3"/>
    <col min="8168" max="8168" width="36.5703125" style="3" bestFit="1" customWidth="1"/>
    <col min="8169" max="8169" width="7.28515625" style="3" customWidth="1"/>
    <col min="8170" max="8170" width="13.85546875" style="3" customWidth="1"/>
    <col min="8171" max="8171" width="10" style="3" bestFit="1" customWidth="1"/>
    <col min="8172" max="8172" width="14.140625" style="3" customWidth="1"/>
    <col min="8173" max="8176" width="9.140625" style="3"/>
    <col min="8177" max="8177" width="11.7109375" style="3" bestFit="1" customWidth="1"/>
    <col min="8178" max="8423" width="9.140625" style="3"/>
    <col min="8424" max="8424" width="36.5703125" style="3" bestFit="1" customWidth="1"/>
    <col min="8425" max="8425" width="7.28515625" style="3" customWidth="1"/>
    <col min="8426" max="8426" width="13.85546875" style="3" customWidth="1"/>
    <col min="8427" max="8427" width="10" style="3" bestFit="1" customWidth="1"/>
    <col min="8428" max="8428" width="14.140625" style="3" customWidth="1"/>
    <col min="8429" max="8432" width="9.140625" style="3"/>
    <col min="8433" max="8433" width="11.7109375" style="3" bestFit="1" customWidth="1"/>
    <col min="8434" max="8679" width="9.140625" style="3"/>
    <col min="8680" max="8680" width="36.5703125" style="3" bestFit="1" customWidth="1"/>
    <col min="8681" max="8681" width="7.28515625" style="3" customWidth="1"/>
    <col min="8682" max="8682" width="13.85546875" style="3" customWidth="1"/>
    <col min="8683" max="8683" width="10" style="3" bestFit="1" customWidth="1"/>
    <col min="8684" max="8684" width="14.140625" style="3" customWidth="1"/>
    <col min="8685" max="8688" width="9.140625" style="3"/>
    <col min="8689" max="8689" width="11.7109375" style="3" bestFit="1" customWidth="1"/>
    <col min="8690" max="8935" width="9.140625" style="3"/>
    <col min="8936" max="8936" width="36.5703125" style="3" bestFit="1" customWidth="1"/>
    <col min="8937" max="8937" width="7.28515625" style="3" customWidth="1"/>
    <col min="8938" max="8938" width="13.85546875" style="3" customWidth="1"/>
    <col min="8939" max="8939" width="10" style="3" bestFit="1" customWidth="1"/>
    <col min="8940" max="8940" width="14.140625" style="3" customWidth="1"/>
    <col min="8941" max="8944" width="9.140625" style="3"/>
    <col min="8945" max="8945" width="11.7109375" style="3" bestFit="1" customWidth="1"/>
    <col min="8946" max="9191" width="9.140625" style="3"/>
    <col min="9192" max="9192" width="36.5703125" style="3" bestFit="1" customWidth="1"/>
    <col min="9193" max="9193" width="7.28515625" style="3" customWidth="1"/>
    <col min="9194" max="9194" width="13.85546875" style="3" customWidth="1"/>
    <col min="9195" max="9195" width="10" style="3" bestFit="1" customWidth="1"/>
    <col min="9196" max="9196" width="14.140625" style="3" customWidth="1"/>
    <col min="9197" max="9200" width="9.140625" style="3"/>
    <col min="9201" max="9201" width="11.7109375" style="3" bestFit="1" customWidth="1"/>
    <col min="9202" max="9447" width="9.140625" style="3"/>
    <col min="9448" max="9448" width="36.5703125" style="3" bestFit="1" customWidth="1"/>
    <col min="9449" max="9449" width="7.28515625" style="3" customWidth="1"/>
    <col min="9450" max="9450" width="13.85546875" style="3" customWidth="1"/>
    <col min="9451" max="9451" width="10" style="3" bestFit="1" customWidth="1"/>
    <col min="9452" max="9452" width="14.140625" style="3" customWidth="1"/>
    <col min="9453" max="9456" width="9.140625" style="3"/>
    <col min="9457" max="9457" width="11.7109375" style="3" bestFit="1" customWidth="1"/>
    <col min="9458" max="9703" width="9.140625" style="3"/>
    <col min="9704" max="9704" width="36.5703125" style="3" bestFit="1" customWidth="1"/>
    <col min="9705" max="9705" width="7.28515625" style="3" customWidth="1"/>
    <col min="9706" max="9706" width="13.85546875" style="3" customWidth="1"/>
    <col min="9707" max="9707" width="10" style="3" bestFit="1" customWidth="1"/>
    <col min="9708" max="9708" width="14.140625" style="3" customWidth="1"/>
    <col min="9709" max="9712" width="9.140625" style="3"/>
    <col min="9713" max="9713" width="11.7109375" style="3" bestFit="1" customWidth="1"/>
    <col min="9714" max="9959" width="9.140625" style="3"/>
    <col min="9960" max="9960" width="36.5703125" style="3" bestFit="1" customWidth="1"/>
    <col min="9961" max="9961" width="7.28515625" style="3" customWidth="1"/>
    <col min="9962" max="9962" width="13.85546875" style="3" customWidth="1"/>
    <col min="9963" max="9963" width="10" style="3" bestFit="1" customWidth="1"/>
    <col min="9964" max="9964" width="14.140625" style="3" customWidth="1"/>
    <col min="9965" max="9968" width="9.140625" style="3"/>
    <col min="9969" max="9969" width="11.7109375" style="3" bestFit="1" customWidth="1"/>
    <col min="9970" max="10215" width="9.140625" style="3"/>
    <col min="10216" max="10216" width="36.5703125" style="3" bestFit="1" customWidth="1"/>
    <col min="10217" max="10217" width="7.28515625" style="3" customWidth="1"/>
    <col min="10218" max="10218" width="13.85546875" style="3" customWidth="1"/>
    <col min="10219" max="10219" width="10" style="3" bestFit="1" customWidth="1"/>
    <col min="10220" max="10220" width="14.140625" style="3" customWidth="1"/>
    <col min="10221" max="10224" width="9.140625" style="3"/>
    <col min="10225" max="10225" width="11.7109375" style="3" bestFit="1" customWidth="1"/>
    <col min="10226" max="10471" width="9.140625" style="3"/>
    <col min="10472" max="10472" width="36.5703125" style="3" bestFit="1" customWidth="1"/>
    <col min="10473" max="10473" width="7.28515625" style="3" customWidth="1"/>
    <col min="10474" max="10474" width="13.85546875" style="3" customWidth="1"/>
    <col min="10475" max="10475" width="10" style="3" bestFit="1" customWidth="1"/>
    <col min="10476" max="10476" width="14.140625" style="3" customWidth="1"/>
    <col min="10477" max="10480" width="9.140625" style="3"/>
    <col min="10481" max="10481" width="11.7109375" style="3" bestFit="1" customWidth="1"/>
    <col min="10482" max="10727" width="9.140625" style="3"/>
    <col min="10728" max="10728" width="36.5703125" style="3" bestFit="1" customWidth="1"/>
    <col min="10729" max="10729" width="7.28515625" style="3" customWidth="1"/>
    <col min="10730" max="10730" width="13.85546875" style="3" customWidth="1"/>
    <col min="10731" max="10731" width="10" style="3" bestFit="1" customWidth="1"/>
    <col min="10732" max="10732" width="14.140625" style="3" customWidth="1"/>
    <col min="10733" max="10736" width="9.140625" style="3"/>
    <col min="10737" max="10737" width="11.7109375" style="3" bestFit="1" customWidth="1"/>
    <col min="10738" max="10983" width="9.140625" style="3"/>
    <col min="10984" max="10984" width="36.5703125" style="3" bestFit="1" customWidth="1"/>
    <col min="10985" max="10985" width="7.28515625" style="3" customWidth="1"/>
    <col min="10986" max="10986" width="13.85546875" style="3" customWidth="1"/>
    <col min="10987" max="10987" width="10" style="3" bestFit="1" customWidth="1"/>
    <col min="10988" max="10988" width="14.140625" style="3" customWidth="1"/>
    <col min="10989" max="10992" width="9.140625" style="3"/>
    <col min="10993" max="10993" width="11.7109375" style="3" bestFit="1" customWidth="1"/>
    <col min="10994" max="11239" width="9.140625" style="3"/>
    <col min="11240" max="11240" width="36.5703125" style="3" bestFit="1" customWidth="1"/>
    <col min="11241" max="11241" width="7.28515625" style="3" customWidth="1"/>
    <col min="11242" max="11242" width="13.85546875" style="3" customWidth="1"/>
    <col min="11243" max="11243" width="10" style="3" bestFit="1" customWidth="1"/>
    <col min="11244" max="11244" width="14.140625" style="3" customWidth="1"/>
    <col min="11245" max="11248" width="9.140625" style="3"/>
    <col min="11249" max="11249" width="11.7109375" style="3" bestFit="1" customWidth="1"/>
    <col min="11250" max="11495" width="9.140625" style="3"/>
    <col min="11496" max="11496" width="36.5703125" style="3" bestFit="1" customWidth="1"/>
    <col min="11497" max="11497" width="7.28515625" style="3" customWidth="1"/>
    <col min="11498" max="11498" width="13.85546875" style="3" customWidth="1"/>
    <col min="11499" max="11499" width="10" style="3" bestFit="1" customWidth="1"/>
    <col min="11500" max="11500" width="14.140625" style="3" customWidth="1"/>
    <col min="11501" max="11504" width="9.140625" style="3"/>
    <col min="11505" max="11505" width="11.7109375" style="3" bestFit="1" customWidth="1"/>
    <col min="11506" max="11751" width="9.140625" style="3"/>
    <col min="11752" max="11752" width="36.5703125" style="3" bestFit="1" customWidth="1"/>
    <col min="11753" max="11753" width="7.28515625" style="3" customWidth="1"/>
    <col min="11754" max="11754" width="13.85546875" style="3" customWidth="1"/>
    <col min="11755" max="11755" width="10" style="3" bestFit="1" customWidth="1"/>
    <col min="11756" max="11756" width="14.140625" style="3" customWidth="1"/>
    <col min="11757" max="11760" width="9.140625" style="3"/>
    <col min="11761" max="11761" width="11.7109375" style="3" bestFit="1" customWidth="1"/>
    <col min="11762" max="12007" width="9.140625" style="3"/>
    <col min="12008" max="12008" width="36.5703125" style="3" bestFit="1" customWidth="1"/>
    <col min="12009" max="12009" width="7.28515625" style="3" customWidth="1"/>
    <col min="12010" max="12010" width="13.85546875" style="3" customWidth="1"/>
    <col min="12011" max="12011" width="10" style="3" bestFit="1" customWidth="1"/>
    <col min="12012" max="12012" width="14.140625" style="3" customWidth="1"/>
    <col min="12013" max="12016" width="9.140625" style="3"/>
    <col min="12017" max="12017" width="11.7109375" style="3" bestFit="1" customWidth="1"/>
    <col min="12018" max="12263" width="9.140625" style="3"/>
    <col min="12264" max="12264" width="36.5703125" style="3" bestFit="1" customWidth="1"/>
    <col min="12265" max="12265" width="7.28515625" style="3" customWidth="1"/>
    <col min="12266" max="12266" width="13.85546875" style="3" customWidth="1"/>
    <col min="12267" max="12267" width="10" style="3" bestFit="1" customWidth="1"/>
    <col min="12268" max="12268" width="14.140625" style="3" customWidth="1"/>
    <col min="12269" max="12272" width="9.140625" style="3"/>
    <col min="12273" max="12273" width="11.7109375" style="3" bestFit="1" customWidth="1"/>
    <col min="12274" max="12519" width="9.140625" style="3"/>
    <col min="12520" max="12520" width="36.5703125" style="3" bestFit="1" customWidth="1"/>
    <col min="12521" max="12521" width="7.28515625" style="3" customWidth="1"/>
    <col min="12522" max="12522" width="13.85546875" style="3" customWidth="1"/>
    <col min="12523" max="12523" width="10" style="3" bestFit="1" customWidth="1"/>
    <col min="12524" max="12524" width="14.140625" style="3" customWidth="1"/>
    <col min="12525" max="12528" width="9.140625" style="3"/>
    <col min="12529" max="12529" width="11.7109375" style="3" bestFit="1" customWidth="1"/>
    <col min="12530" max="12775" width="9.140625" style="3"/>
    <col min="12776" max="12776" width="36.5703125" style="3" bestFit="1" customWidth="1"/>
    <col min="12777" max="12777" width="7.28515625" style="3" customWidth="1"/>
    <col min="12778" max="12778" width="13.85546875" style="3" customWidth="1"/>
    <col min="12779" max="12779" width="10" style="3" bestFit="1" customWidth="1"/>
    <col min="12780" max="12780" width="14.140625" style="3" customWidth="1"/>
    <col min="12781" max="12784" width="9.140625" style="3"/>
    <col min="12785" max="12785" width="11.7109375" style="3" bestFit="1" customWidth="1"/>
    <col min="12786" max="13031" width="9.140625" style="3"/>
    <col min="13032" max="13032" width="36.5703125" style="3" bestFit="1" customWidth="1"/>
    <col min="13033" max="13033" width="7.28515625" style="3" customWidth="1"/>
    <col min="13034" max="13034" width="13.85546875" style="3" customWidth="1"/>
    <col min="13035" max="13035" width="10" style="3" bestFit="1" customWidth="1"/>
    <col min="13036" max="13036" width="14.140625" style="3" customWidth="1"/>
    <col min="13037" max="13040" width="9.140625" style="3"/>
    <col min="13041" max="13041" width="11.7109375" style="3" bestFit="1" customWidth="1"/>
    <col min="13042" max="13287" width="9.140625" style="3"/>
    <col min="13288" max="13288" width="36.5703125" style="3" bestFit="1" customWidth="1"/>
    <col min="13289" max="13289" width="7.28515625" style="3" customWidth="1"/>
    <col min="13290" max="13290" width="13.85546875" style="3" customWidth="1"/>
    <col min="13291" max="13291" width="10" style="3" bestFit="1" customWidth="1"/>
    <col min="13292" max="13292" width="14.140625" style="3" customWidth="1"/>
    <col min="13293" max="13296" width="9.140625" style="3"/>
    <col min="13297" max="13297" width="11.7109375" style="3" bestFit="1" customWidth="1"/>
    <col min="13298" max="13543" width="9.140625" style="3"/>
    <col min="13544" max="13544" width="36.5703125" style="3" bestFit="1" customWidth="1"/>
    <col min="13545" max="13545" width="7.28515625" style="3" customWidth="1"/>
    <col min="13546" max="13546" width="13.85546875" style="3" customWidth="1"/>
    <col min="13547" max="13547" width="10" style="3" bestFit="1" customWidth="1"/>
    <col min="13548" max="13548" width="14.140625" style="3" customWidth="1"/>
    <col min="13549" max="13552" width="9.140625" style="3"/>
    <col min="13553" max="13553" width="11.7109375" style="3" bestFit="1" customWidth="1"/>
    <col min="13554" max="13799" width="9.140625" style="3"/>
    <col min="13800" max="13800" width="36.5703125" style="3" bestFit="1" customWidth="1"/>
    <col min="13801" max="13801" width="7.28515625" style="3" customWidth="1"/>
    <col min="13802" max="13802" width="13.85546875" style="3" customWidth="1"/>
    <col min="13803" max="13803" width="10" style="3" bestFit="1" customWidth="1"/>
    <col min="13804" max="13804" width="14.140625" style="3" customWidth="1"/>
    <col min="13805" max="13808" width="9.140625" style="3"/>
    <col min="13809" max="13809" width="11.7109375" style="3" bestFit="1" customWidth="1"/>
    <col min="13810" max="14055" width="9.140625" style="3"/>
    <col min="14056" max="14056" width="36.5703125" style="3" bestFit="1" customWidth="1"/>
    <col min="14057" max="14057" width="7.28515625" style="3" customWidth="1"/>
    <col min="14058" max="14058" width="13.85546875" style="3" customWidth="1"/>
    <col min="14059" max="14059" width="10" style="3" bestFit="1" customWidth="1"/>
    <col min="14060" max="14060" width="14.140625" style="3" customWidth="1"/>
    <col min="14061" max="14064" width="9.140625" style="3"/>
    <col min="14065" max="14065" width="11.7109375" style="3" bestFit="1" customWidth="1"/>
    <col min="14066" max="14311" width="9.140625" style="3"/>
    <col min="14312" max="14312" width="36.5703125" style="3" bestFit="1" customWidth="1"/>
    <col min="14313" max="14313" width="7.28515625" style="3" customWidth="1"/>
    <col min="14314" max="14314" width="13.85546875" style="3" customWidth="1"/>
    <col min="14315" max="14315" width="10" style="3" bestFit="1" customWidth="1"/>
    <col min="14316" max="14316" width="14.140625" style="3" customWidth="1"/>
    <col min="14317" max="14320" width="9.140625" style="3"/>
    <col min="14321" max="14321" width="11.7109375" style="3" bestFit="1" customWidth="1"/>
    <col min="14322" max="14567" width="9.140625" style="3"/>
    <col min="14568" max="14568" width="36.5703125" style="3" bestFit="1" customWidth="1"/>
    <col min="14569" max="14569" width="7.28515625" style="3" customWidth="1"/>
    <col min="14570" max="14570" width="13.85546875" style="3" customWidth="1"/>
    <col min="14571" max="14571" width="10" style="3" bestFit="1" customWidth="1"/>
    <col min="14572" max="14572" width="14.140625" style="3" customWidth="1"/>
    <col min="14573" max="14576" width="9.140625" style="3"/>
    <col min="14577" max="14577" width="11.7109375" style="3" bestFit="1" customWidth="1"/>
    <col min="14578" max="14823" width="9.140625" style="3"/>
    <col min="14824" max="14824" width="36.5703125" style="3" bestFit="1" customWidth="1"/>
    <col min="14825" max="14825" width="7.28515625" style="3" customWidth="1"/>
    <col min="14826" max="14826" width="13.85546875" style="3" customWidth="1"/>
    <col min="14827" max="14827" width="10" style="3" bestFit="1" customWidth="1"/>
    <col min="14828" max="14828" width="14.140625" style="3" customWidth="1"/>
    <col min="14829" max="14832" width="9.140625" style="3"/>
    <col min="14833" max="14833" width="11.7109375" style="3" bestFit="1" customWidth="1"/>
    <col min="14834" max="15079" width="9.140625" style="3"/>
    <col min="15080" max="15080" width="36.5703125" style="3" bestFit="1" customWidth="1"/>
    <col min="15081" max="15081" width="7.28515625" style="3" customWidth="1"/>
    <col min="15082" max="15082" width="13.85546875" style="3" customWidth="1"/>
    <col min="15083" max="15083" width="10" style="3" bestFit="1" customWidth="1"/>
    <col min="15084" max="15084" width="14.140625" style="3" customWidth="1"/>
    <col min="15085" max="15088" width="9.140625" style="3"/>
    <col min="15089" max="15089" width="11.7109375" style="3" bestFit="1" customWidth="1"/>
    <col min="15090" max="15335" width="9.140625" style="3"/>
    <col min="15336" max="15336" width="36.5703125" style="3" bestFit="1" customWidth="1"/>
    <col min="15337" max="15337" width="7.28515625" style="3" customWidth="1"/>
    <col min="15338" max="15338" width="13.85546875" style="3" customWidth="1"/>
    <col min="15339" max="15339" width="10" style="3" bestFit="1" customWidth="1"/>
    <col min="15340" max="15340" width="14.140625" style="3" customWidth="1"/>
    <col min="15341" max="15344" width="9.140625" style="3"/>
    <col min="15345" max="15345" width="11.7109375" style="3" bestFit="1" customWidth="1"/>
    <col min="15346" max="15591" width="9.140625" style="3"/>
    <col min="15592" max="15592" width="36.5703125" style="3" bestFit="1" customWidth="1"/>
    <col min="15593" max="15593" width="7.28515625" style="3" customWidth="1"/>
    <col min="15594" max="15594" width="13.85546875" style="3" customWidth="1"/>
    <col min="15595" max="15595" width="10" style="3" bestFit="1" customWidth="1"/>
    <col min="15596" max="15596" width="14.140625" style="3" customWidth="1"/>
    <col min="15597" max="15600" width="9.140625" style="3"/>
    <col min="15601" max="15601" width="11.7109375" style="3" bestFit="1" customWidth="1"/>
    <col min="15602" max="15847" width="9.140625" style="3"/>
    <col min="15848" max="15848" width="36.5703125" style="3" bestFit="1" customWidth="1"/>
    <col min="15849" max="15849" width="7.28515625" style="3" customWidth="1"/>
    <col min="15850" max="15850" width="13.85546875" style="3" customWidth="1"/>
    <col min="15851" max="15851" width="10" style="3" bestFit="1" customWidth="1"/>
    <col min="15852" max="15852" width="14.140625" style="3" customWidth="1"/>
    <col min="15853" max="15856" width="9.140625" style="3"/>
    <col min="15857" max="15857" width="11.7109375" style="3" bestFit="1" customWidth="1"/>
    <col min="15858" max="16103" width="9.140625" style="3"/>
    <col min="16104" max="16104" width="36.5703125" style="3" bestFit="1" customWidth="1"/>
    <col min="16105" max="16105" width="7.28515625" style="3" customWidth="1"/>
    <col min="16106" max="16106" width="13.85546875" style="3" customWidth="1"/>
    <col min="16107" max="16107" width="10" style="3" bestFit="1" customWidth="1"/>
    <col min="16108" max="16108" width="14.140625" style="3" customWidth="1"/>
    <col min="16109" max="16112" width="9.140625" style="3"/>
    <col min="16113" max="16113" width="11.7109375" style="3" bestFit="1" customWidth="1"/>
    <col min="16114" max="16384" width="9.140625" style="3"/>
  </cols>
  <sheetData>
    <row r="1" spans="1:5" x14ac:dyDescent="0.2">
      <c r="E1" s="50" t="s">
        <v>64</v>
      </c>
    </row>
    <row r="2" spans="1:5" ht="13.5" thickBot="1" x14ac:dyDescent="0.25">
      <c r="A2" s="189" t="s">
        <v>0</v>
      </c>
      <c r="B2" s="189"/>
      <c r="C2" s="1"/>
      <c r="D2" s="1"/>
      <c r="E2" s="2" t="s">
        <v>1</v>
      </c>
    </row>
    <row r="3" spans="1:5" ht="25.5" customHeight="1" thickBot="1" x14ac:dyDescent="0.25">
      <c r="A3" s="6" t="s">
        <v>4</v>
      </c>
      <c r="B3" s="7" t="s">
        <v>5</v>
      </c>
      <c r="C3" s="8" t="s">
        <v>6</v>
      </c>
      <c r="D3" s="7" t="s">
        <v>43</v>
      </c>
      <c r="E3" s="9" t="s">
        <v>6</v>
      </c>
    </row>
    <row r="4" spans="1:5" ht="15" customHeight="1" x14ac:dyDescent="0.2">
      <c r="A4" s="11" t="s">
        <v>7</v>
      </c>
      <c r="B4" s="12" t="s">
        <v>8</v>
      </c>
      <c r="C4" s="13">
        <f>C5+C6+C7</f>
        <v>2397051.4699999997</v>
      </c>
      <c r="D4" s="13">
        <f>D5+D6+D7</f>
        <v>135.37351999999998</v>
      </c>
      <c r="E4" s="14">
        <f t="shared" ref="E4:E27" si="0">C4+D4</f>
        <v>2397186.8435199996</v>
      </c>
    </row>
    <row r="5" spans="1:5" ht="15" customHeight="1" x14ac:dyDescent="0.2">
      <c r="A5" s="15" t="s">
        <v>9</v>
      </c>
      <c r="B5" s="16" t="s">
        <v>10</v>
      </c>
      <c r="C5" s="17">
        <v>2220280.09</v>
      </c>
      <c r="D5" s="18">
        <v>0</v>
      </c>
      <c r="E5" s="19">
        <f t="shared" si="0"/>
        <v>2220280.09</v>
      </c>
    </row>
    <row r="6" spans="1:5" ht="15" customHeight="1" x14ac:dyDescent="0.2">
      <c r="A6" s="15" t="s">
        <v>11</v>
      </c>
      <c r="B6" s="16" t="s">
        <v>12</v>
      </c>
      <c r="C6" s="17">
        <v>175245.82000000004</v>
      </c>
      <c r="D6" s="20">
        <v>135.37351999999998</v>
      </c>
      <c r="E6" s="19">
        <f t="shared" si="0"/>
        <v>175381.19352000003</v>
      </c>
    </row>
    <row r="7" spans="1:5" ht="15" customHeight="1" x14ac:dyDescent="0.2">
      <c r="A7" s="15" t="s">
        <v>13</v>
      </c>
      <c r="B7" s="16" t="s">
        <v>14</v>
      </c>
      <c r="C7" s="17">
        <v>1525.56</v>
      </c>
      <c r="D7" s="17">
        <v>0</v>
      </c>
      <c r="E7" s="19">
        <f t="shared" si="0"/>
        <v>1525.56</v>
      </c>
    </row>
    <row r="8" spans="1:5" ht="15" customHeight="1" x14ac:dyDescent="0.2">
      <c r="A8" s="21" t="s">
        <v>15</v>
      </c>
      <c r="B8" s="16" t="s">
        <v>16</v>
      </c>
      <c r="C8" s="22">
        <f>C9+C16</f>
        <v>5025632.8558100024</v>
      </c>
      <c r="D8" s="22">
        <f>D9+D16</f>
        <v>82960.198680000001</v>
      </c>
      <c r="E8" s="23">
        <f t="shared" si="0"/>
        <v>5108593.0544900028</v>
      </c>
    </row>
    <row r="9" spans="1:5" ht="15" customHeight="1" x14ac:dyDescent="0.2">
      <c r="A9" s="15" t="s">
        <v>17</v>
      </c>
      <c r="B9" s="16" t="s">
        <v>18</v>
      </c>
      <c r="C9" s="17">
        <f>C10+C11+C12+C15</f>
        <v>4243613.0802600021</v>
      </c>
      <c r="D9" s="17">
        <f>D10+D11+D12+D15+D14+D13</f>
        <v>3405.9547400000001</v>
      </c>
      <c r="E9" s="24">
        <f t="shared" si="0"/>
        <v>4247019.035000002</v>
      </c>
    </row>
    <row r="10" spans="1:5" ht="15" customHeight="1" x14ac:dyDescent="0.2">
      <c r="A10" s="163" t="s">
        <v>19</v>
      </c>
      <c r="B10" s="16" t="s">
        <v>20</v>
      </c>
      <c r="C10" s="17">
        <v>61072</v>
      </c>
      <c r="D10" s="17">
        <v>0</v>
      </c>
      <c r="E10" s="24">
        <f t="shared" si="0"/>
        <v>61072</v>
      </c>
    </row>
    <row r="11" spans="1:5" ht="15" customHeight="1" x14ac:dyDescent="0.2">
      <c r="A11" s="163" t="s">
        <v>21</v>
      </c>
      <c r="B11" s="16" t="s">
        <v>18</v>
      </c>
      <c r="C11" s="17">
        <v>4171312.2202600013</v>
      </c>
      <c r="D11" s="17">
        <v>672.80614000000003</v>
      </c>
      <c r="E11" s="24">
        <f t="shared" si="0"/>
        <v>4171985.0264000013</v>
      </c>
    </row>
    <row r="12" spans="1:5" ht="15" customHeight="1" x14ac:dyDescent="0.2">
      <c r="A12" s="163" t="s">
        <v>22</v>
      </c>
      <c r="B12" s="16" t="s">
        <v>23</v>
      </c>
      <c r="C12" s="17">
        <v>11228.86</v>
      </c>
      <c r="D12" s="17">
        <v>0</v>
      </c>
      <c r="E12" s="24">
        <f>SUM(C12:D12)</f>
        <v>11228.86</v>
      </c>
    </row>
    <row r="13" spans="1:5" ht="15" customHeight="1" x14ac:dyDescent="0.2">
      <c r="A13" s="162" t="s">
        <v>24</v>
      </c>
      <c r="B13" s="16">
        <v>4121</v>
      </c>
      <c r="C13" s="17">
        <v>25572.21</v>
      </c>
      <c r="D13" s="17">
        <v>0</v>
      </c>
      <c r="E13" s="24">
        <f>SUM(C13:D13)</f>
        <v>25572.21</v>
      </c>
    </row>
    <row r="14" spans="1:5" ht="15" customHeight="1" x14ac:dyDescent="0.2">
      <c r="A14" s="162" t="s">
        <v>124</v>
      </c>
      <c r="B14" s="16" t="s">
        <v>25</v>
      </c>
      <c r="C14" s="17">
        <v>0</v>
      </c>
      <c r="D14" s="17">
        <v>1071.9299799999999</v>
      </c>
      <c r="E14" s="24">
        <f>SUM(C14:D14)</f>
        <v>1071.9299799999999</v>
      </c>
    </row>
    <row r="15" spans="1:5" ht="15" customHeight="1" x14ac:dyDescent="0.2">
      <c r="A15" s="162" t="s">
        <v>125</v>
      </c>
      <c r="B15" s="16" t="s">
        <v>23</v>
      </c>
      <c r="C15" s="17">
        <v>0</v>
      </c>
      <c r="D15" s="17">
        <v>1661.2186200000001</v>
      </c>
      <c r="E15" s="24">
        <f>SUM(C15:D15)</f>
        <v>1661.2186200000001</v>
      </c>
    </row>
    <row r="16" spans="1:5" ht="15" customHeight="1" x14ac:dyDescent="0.2">
      <c r="A16" s="161" t="s">
        <v>26</v>
      </c>
      <c r="B16" s="16" t="s">
        <v>27</v>
      </c>
      <c r="C16" s="17">
        <f>C17+C19+C20</f>
        <v>782019.77555000002</v>
      </c>
      <c r="D16" s="17">
        <f>D17+D19+D20+D18</f>
        <v>79554.24394</v>
      </c>
      <c r="E16" s="24">
        <f t="shared" si="0"/>
        <v>861574.01948999998</v>
      </c>
    </row>
    <row r="17" spans="1:5" ht="15" customHeight="1" x14ac:dyDescent="0.2">
      <c r="A17" s="162" t="s">
        <v>28</v>
      </c>
      <c r="B17" s="16" t="s">
        <v>27</v>
      </c>
      <c r="C17" s="17">
        <v>780525.10554999998</v>
      </c>
      <c r="D17" s="17">
        <v>18501.619119999999</v>
      </c>
      <c r="E17" s="24">
        <f t="shared" si="0"/>
        <v>799026.72467000003</v>
      </c>
    </row>
    <row r="18" spans="1:5" ht="15" customHeight="1" x14ac:dyDescent="0.2">
      <c r="A18" s="162" t="s">
        <v>29</v>
      </c>
      <c r="B18" s="16">
        <v>4221</v>
      </c>
      <c r="C18" s="17">
        <v>6412.8700000000008</v>
      </c>
      <c r="D18" s="17">
        <v>215.34152</v>
      </c>
      <c r="E18" s="24">
        <f>SUM(C18:D18)</f>
        <v>6628.2115200000007</v>
      </c>
    </row>
    <row r="19" spans="1:5" ht="15" customHeight="1" x14ac:dyDescent="0.2">
      <c r="A19" s="162" t="s">
        <v>126</v>
      </c>
      <c r="B19" s="16">
        <v>4223</v>
      </c>
      <c r="C19" s="17">
        <v>0</v>
      </c>
      <c r="D19" s="17">
        <v>58799.125170000007</v>
      </c>
      <c r="E19" s="24">
        <f>SUM(C19:D19)</f>
        <v>58799.125170000007</v>
      </c>
    </row>
    <row r="20" spans="1:5" ht="15" customHeight="1" x14ac:dyDescent="0.2">
      <c r="A20" s="163" t="s">
        <v>30</v>
      </c>
      <c r="B20" s="16">
        <v>4232</v>
      </c>
      <c r="C20" s="17">
        <v>1494.67</v>
      </c>
      <c r="D20" s="17">
        <v>2038.1581299999998</v>
      </c>
      <c r="E20" s="24">
        <f>SUM(C20:D20)</f>
        <v>3532.8281299999999</v>
      </c>
    </row>
    <row r="21" spans="1:5" ht="15" customHeight="1" x14ac:dyDescent="0.2">
      <c r="A21" s="21" t="s">
        <v>31</v>
      </c>
      <c r="B21" s="27" t="s">
        <v>32</v>
      </c>
      <c r="C21" s="22">
        <f>C4+C8</f>
        <v>7422684.3258100022</v>
      </c>
      <c r="D21" s="22">
        <f>D4+D8</f>
        <v>83095.572199999995</v>
      </c>
      <c r="E21" s="23">
        <f t="shared" si="0"/>
        <v>7505779.8980100024</v>
      </c>
    </row>
    <row r="22" spans="1:5" ht="15" customHeight="1" x14ac:dyDescent="0.2">
      <c r="A22" s="21" t="s">
        <v>33</v>
      </c>
      <c r="B22" s="27" t="s">
        <v>34</v>
      </c>
      <c r="C22" s="22">
        <f>SUM(C23:C26)</f>
        <v>999724.52</v>
      </c>
      <c r="D22" s="22">
        <f>SUM(D23:D26)</f>
        <v>0</v>
      </c>
      <c r="E22" s="23">
        <f t="shared" si="0"/>
        <v>999724.52</v>
      </c>
    </row>
    <row r="23" spans="1:5" ht="15" customHeight="1" x14ac:dyDescent="0.2">
      <c r="A23" s="15" t="s">
        <v>35</v>
      </c>
      <c r="B23" s="16" t="s">
        <v>36</v>
      </c>
      <c r="C23" s="17">
        <v>84875.51</v>
      </c>
      <c r="D23" s="17">
        <v>0</v>
      </c>
      <c r="E23" s="24">
        <f t="shared" si="0"/>
        <v>84875.51</v>
      </c>
    </row>
    <row r="24" spans="1:5" ht="15" customHeight="1" x14ac:dyDescent="0.2">
      <c r="A24" s="15" t="s">
        <v>37</v>
      </c>
      <c r="B24" s="16">
        <v>8115</v>
      </c>
      <c r="C24" s="17">
        <v>1011724.01</v>
      </c>
      <c r="D24" s="17">
        <v>0</v>
      </c>
      <c r="E24" s="24">
        <f>SUM(C24:D24)</f>
        <v>1011724.01</v>
      </c>
    </row>
    <row r="25" spans="1:5" ht="15" customHeight="1" x14ac:dyDescent="0.2">
      <c r="A25" s="15" t="s">
        <v>38</v>
      </c>
      <c r="B25" s="16">
        <v>8123</v>
      </c>
      <c r="C25" s="17">
        <v>0</v>
      </c>
      <c r="D25" s="17">
        <v>0</v>
      </c>
      <c r="E25" s="24">
        <f>C25+D25</f>
        <v>0</v>
      </c>
    </row>
    <row r="26" spans="1:5" ht="21" customHeight="1" thickBot="1" x14ac:dyDescent="0.25">
      <c r="A26" s="29" t="s">
        <v>39</v>
      </c>
      <c r="B26" s="30">
        <v>-8124</v>
      </c>
      <c r="C26" s="31">
        <v>-96875</v>
      </c>
      <c r="D26" s="31">
        <v>0</v>
      </c>
      <c r="E26" s="32">
        <f>C26+D26</f>
        <v>-96875</v>
      </c>
    </row>
    <row r="27" spans="1:5" ht="15.75" customHeight="1" thickBot="1" x14ac:dyDescent="0.25">
      <c r="A27" s="33" t="s">
        <v>40</v>
      </c>
      <c r="B27" s="34"/>
      <c r="C27" s="35">
        <f>C4+C8+C22</f>
        <v>8422408.8458100017</v>
      </c>
      <c r="D27" s="35">
        <f>D21+D22</f>
        <v>83095.572199999995</v>
      </c>
      <c r="E27" s="36">
        <f t="shared" si="0"/>
        <v>8505504.418010002</v>
      </c>
    </row>
    <row r="28" spans="1:5" ht="15" customHeight="1" thickBot="1" x14ac:dyDescent="0.25">
      <c r="A28" s="189" t="s">
        <v>41</v>
      </c>
      <c r="B28" s="189"/>
      <c r="C28" s="37"/>
      <c r="D28" s="37"/>
      <c r="E28" s="38" t="s">
        <v>1</v>
      </c>
    </row>
    <row r="29" spans="1:5" ht="25.5" customHeight="1" thickBot="1" x14ac:dyDescent="0.25">
      <c r="A29" s="6" t="s">
        <v>42</v>
      </c>
      <c r="B29" s="7" t="s">
        <v>2</v>
      </c>
      <c r="C29" s="8" t="s">
        <v>6</v>
      </c>
      <c r="D29" s="7" t="s">
        <v>43</v>
      </c>
      <c r="E29" s="9" t="s">
        <v>6</v>
      </c>
    </row>
    <row r="30" spans="1:5" ht="15" customHeight="1" x14ac:dyDescent="0.2">
      <c r="A30" s="39" t="s">
        <v>44</v>
      </c>
      <c r="B30" s="40" t="s">
        <v>45</v>
      </c>
      <c r="C30" s="20">
        <v>26192.5</v>
      </c>
      <c r="D30" s="20">
        <v>0</v>
      </c>
      <c r="E30" s="41">
        <f>C30+D30</f>
        <v>26192.5</v>
      </c>
    </row>
    <row r="31" spans="1:5" ht="15" customHeight="1" x14ac:dyDescent="0.2">
      <c r="A31" s="42" t="s">
        <v>46</v>
      </c>
      <c r="B31" s="16" t="s">
        <v>45</v>
      </c>
      <c r="C31" s="17">
        <v>242789.92</v>
      </c>
      <c r="D31" s="20">
        <v>0</v>
      </c>
      <c r="E31" s="41">
        <f t="shared" ref="E31:E45" si="1">C31+D31</f>
        <v>242789.92</v>
      </c>
    </row>
    <row r="32" spans="1:5" ht="15" customHeight="1" x14ac:dyDescent="0.2">
      <c r="A32" s="42" t="s">
        <v>47</v>
      </c>
      <c r="B32" s="16" t="s">
        <v>45</v>
      </c>
      <c r="C32" s="17">
        <v>890235.68</v>
      </c>
      <c r="D32" s="20">
        <v>0</v>
      </c>
      <c r="E32" s="41">
        <f t="shared" si="1"/>
        <v>890235.68</v>
      </c>
    </row>
    <row r="33" spans="1:5" ht="15" customHeight="1" x14ac:dyDescent="0.2">
      <c r="A33" s="42" t="s">
        <v>48</v>
      </c>
      <c r="B33" s="16" t="s">
        <v>45</v>
      </c>
      <c r="C33" s="17">
        <v>696154.43</v>
      </c>
      <c r="D33" s="20">
        <v>0</v>
      </c>
      <c r="E33" s="41">
        <f t="shared" si="1"/>
        <v>696154.43</v>
      </c>
    </row>
    <row r="34" spans="1:5" ht="15" customHeight="1" x14ac:dyDescent="0.2">
      <c r="A34" s="42" t="s">
        <v>49</v>
      </c>
      <c r="B34" s="16" t="s">
        <v>45</v>
      </c>
      <c r="C34" s="17">
        <v>3709243.9900000007</v>
      </c>
      <c r="D34" s="20">
        <v>0</v>
      </c>
      <c r="E34" s="41">
        <f>C34+D34</f>
        <v>3709243.9900000007</v>
      </c>
    </row>
    <row r="35" spans="1:5" ht="15" customHeight="1" x14ac:dyDescent="0.2">
      <c r="A35" s="42" t="s">
        <v>50</v>
      </c>
      <c r="B35" s="16" t="s">
        <v>51</v>
      </c>
      <c r="C35" s="17">
        <v>493259.41999999993</v>
      </c>
      <c r="D35" s="20">
        <v>0</v>
      </c>
      <c r="E35" s="41">
        <f t="shared" si="1"/>
        <v>493259.41999999993</v>
      </c>
    </row>
    <row r="36" spans="1:5" ht="15" customHeight="1" x14ac:dyDescent="0.2">
      <c r="A36" s="42" t="s">
        <v>52</v>
      </c>
      <c r="B36" s="16" t="s">
        <v>45</v>
      </c>
      <c r="C36" s="17">
        <v>43634.82</v>
      </c>
      <c r="D36" s="20">
        <v>0</v>
      </c>
      <c r="E36" s="41">
        <f t="shared" si="1"/>
        <v>43634.82</v>
      </c>
    </row>
    <row r="37" spans="1:5" ht="15" customHeight="1" x14ac:dyDescent="0.2">
      <c r="A37" s="42" t="s">
        <v>53</v>
      </c>
      <c r="B37" s="16" t="s">
        <v>54</v>
      </c>
      <c r="C37" s="17">
        <v>961135.55</v>
      </c>
      <c r="D37" s="20">
        <v>0</v>
      </c>
      <c r="E37" s="41">
        <f t="shared" si="1"/>
        <v>961135.55</v>
      </c>
    </row>
    <row r="38" spans="1:5" ht="15" customHeight="1" x14ac:dyDescent="0.2">
      <c r="A38" s="42" t="s">
        <v>55</v>
      </c>
      <c r="B38" s="16" t="s">
        <v>54</v>
      </c>
      <c r="C38" s="17">
        <v>0</v>
      </c>
      <c r="D38" s="20">
        <v>0</v>
      </c>
      <c r="E38" s="41">
        <f t="shared" si="1"/>
        <v>0</v>
      </c>
    </row>
    <row r="39" spans="1:5" ht="15" customHeight="1" x14ac:dyDescent="0.2">
      <c r="A39" s="42" t="s">
        <v>56</v>
      </c>
      <c r="B39" s="16" t="s">
        <v>51</v>
      </c>
      <c r="C39" s="17">
        <v>1172430.9799999995</v>
      </c>
      <c r="D39" s="20">
        <v>83095.572199999995</v>
      </c>
      <c r="E39" s="41">
        <f t="shared" si="1"/>
        <v>1255526.5521999996</v>
      </c>
    </row>
    <row r="40" spans="1:5" ht="15" customHeight="1" x14ac:dyDescent="0.2">
      <c r="A40" s="42" t="s">
        <v>57</v>
      </c>
      <c r="B40" s="16" t="s">
        <v>51</v>
      </c>
      <c r="C40" s="17">
        <v>22000</v>
      </c>
      <c r="D40" s="20">
        <v>0</v>
      </c>
      <c r="E40" s="41">
        <f t="shared" si="1"/>
        <v>22000</v>
      </c>
    </row>
    <row r="41" spans="1:5" ht="15" customHeight="1" x14ac:dyDescent="0.2">
      <c r="A41" s="42" t="s">
        <v>58</v>
      </c>
      <c r="B41" s="16" t="s">
        <v>45</v>
      </c>
      <c r="C41" s="17">
        <v>5434.02</v>
      </c>
      <c r="D41" s="20">
        <v>0</v>
      </c>
      <c r="E41" s="41">
        <f t="shared" si="1"/>
        <v>5434.02</v>
      </c>
    </row>
    <row r="42" spans="1:5" ht="15" customHeight="1" x14ac:dyDescent="0.2">
      <c r="A42" s="42" t="s">
        <v>59</v>
      </c>
      <c r="B42" s="16" t="s">
        <v>51</v>
      </c>
      <c r="C42" s="17">
        <v>108923.1</v>
      </c>
      <c r="D42" s="20">
        <v>0</v>
      </c>
      <c r="E42" s="41">
        <f>C42+D42</f>
        <v>108923.1</v>
      </c>
    </row>
    <row r="43" spans="1:5" ht="15" customHeight="1" x14ac:dyDescent="0.2">
      <c r="A43" s="42" t="s">
        <v>60</v>
      </c>
      <c r="B43" s="16" t="s">
        <v>51</v>
      </c>
      <c r="C43" s="17">
        <v>5317.28</v>
      </c>
      <c r="D43" s="20">
        <v>0</v>
      </c>
      <c r="E43" s="41">
        <f t="shared" si="1"/>
        <v>5317.28</v>
      </c>
    </row>
    <row r="44" spans="1:5" ht="15" customHeight="1" x14ac:dyDescent="0.2">
      <c r="A44" s="42" t="s">
        <v>61</v>
      </c>
      <c r="B44" s="16" t="s">
        <v>51</v>
      </c>
      <c r="C44" s="17">
        <v>73602.25</v>
      </c>
      <c r="D44" s="20">
        <v>0</v>
      </c>
      <c r="E44" s="41">
        <f t="shared" si="1"/>
        <v>73602.25</v>
      </c>
    </row>
    <row r="45" spans="1:5" ht="15.75" thickBot="1" x14ac:dyDescent="0.25">
      <c r="A45" s="42" t="s">
        <v>62</v>
      </c>
      <c r="B45" s="16" t="s">
        <v>51</v>
      </c>
      <c r="C45" s="17">
        <v>4039.9870000000001</v>
      </c>
      <c r="D45" s="20">
        <v>0</v>
      </c>
      <c r="E45" s="41">
        <f t="shared" si="1"/>
        <v>4039.9870000000001</v>
      </c>
    </row>
    <row r="46" spans="1:5" ht="15" thickBot="1" x14ac:dyDescent="0.25">
      <c r="A46" s="43" t="s">
        <v>63</v>
      </c>
      <c r="B46" s="34"/>
      <c r="C46" s="35">
        <f>C30+C31+C32+C33+C34+C35+C36+C37+C38+C39+C40+C41+C42+C43+C44+C45</f>
        <v>8454393.9270000011</v>
      </c>
      <c r="D46" s="35">
        <f>SUM(D30:D45)</f>
        <v>83095.572199999995</v>
      </c>
      <c r="E46" s="36">
        <f>SUM(E30:E45)</f>
        <v>8537489.4991999995</v>
      </c>
    </row>
    <row r="47" spans="1:5" x14ac:dyDescent="0.2">
      <c r="C47" s="28"/>
      <c r="E47" s="28"/>
    </row>
  </sheetData>
  <mergeCells count="2">
    <mergeCell ref="A2:B2"/>
    <mergeCell ref="A28:B28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64"/>
  <sheetViews>
    <sheetView zoomScaleNormal="100" workbookViewId="0">
      <selection activeCell="I63" sqref="I63"/>
    </sheetView>
  </sheetViews>
  <sheetFormatPr defaultRowHeight="15" x14ac:dyDescent="0.25"/>
  <cols>
    <col min="1" max="1" width="1.28515625" customWidth="1"/>
    <col min="2" max="2" width="4.7109375" style="104" customWidth="1"/>
    <col min="3" max="3" width="9.28515625" style="105" customWidth="1"/>
    <col min="4" max="4" width="4.28515625" customWidth="1"/>
    <col min="5" max="5" width="5.28515625" customWidth="1"/>
    <col min="6" max="6" width="8" style="106" customWidth="1"/>
    <col min="7" max="7" width="40.140625" style="107" customWidth="1"/>
    <col min="8" max="8" width="5.7109375" customWidth="1"/>
    <col min="9" max="9" width="13.42578125" style="187" customWidth="1"/>
    <col min="10" max="10" width="12.140625" customWidth="1"/>
    <col min="12" max="12" width="10.85546875" bestFit="1" customWidth="1"/>
    <col min="15" max="15" width="13.42578125" customWidth="1"/>
    <col min="18" max="18" width="12.42578125" bestFit="1" customWidth="1"/>
  </cols>
  <sheetData>
    <row r="1" spans="2:12" s="51" customFormat="1" ht="12.75" x14ac:dyDescent="0.2">
      <c r="B1" s="44"/>
      <c r="C1" s="45"/>
      <c r="D1" s="44"/>
      <c r="E1" s="46"/>
      <c r="F1" s="47"/>
      <c r="G1" s="48"/>
      <c r="H1" s="49"/>
      <c r="I1" s="178"/>
      <c r="J1" s="50" t="s">
        <v>64</v>
      </c>
    </row>
    <row r="2" spans="2:12" s="52" customFormat="1" ht="18" x14ac:dyDescent="0.25">
      <c r="B2" s="190" t="s">
        <v>65</v>
      </c>
      <c r="C2" s="190"/>
      <c r="D2" s="190"/>
      <c r="E2" s="190"/>
      <c r="F2" s="190"/>
      <c r="G2" s="190"/>
      <c r="H2" s="190"/>
      <c r="I2" s="190"/>
      <c r="J2" s="190"/>
    </row>
    <row r="3" spans="2:12" s="52" customFormat="1" ht="12.75" x14ac:dyDescent="0.2">
      <c r="B3" s="53"/>
      <c r="C3" s="54"/>
      <c r="D3" s="53"/>
      <c r="E3" s="55"/>
      <c r="F3" s="56"/>
      <c r="G3" s="57"/>
      <c r="H3" s="58"/>
      <c r="I3" s="179"/>
    </row>
    <row r="4" spans="2:12" s="52" customFormat="1" ht="15.75" customHeight="1" x14ac:dyDescent="0.25">
      <c r="B4" s="191" t="s">
        <v>66</v>
      </c>
      <c r="C4" s="191"/>
      <c r="D4" s="191"/>
      <c r="E4" s="191"/>
      <c r="F4" s="191"/>
      <c r="G4" s="191"/>
      <c r="H4" s="191"/>
      <c r="I4" s="191"/>
      <c r="J4" s="191"/>
    </row>
    <row r="5" spans="2:12" s="52" customFormat="1" ht="12.75" x14ac:dyDescent="0.2">
      <c r="B5" s="53"/>
      <c r="C5" s="54"/>
      <c r="D5" s="53"/>
      <c r="E5" s="55"/>
      <c r="F5" s="56"/>
      <c r="G5" s="57"/>
      <c r="H5" s="58"/>
      <c r="I5" s="179"/>
    </row>
    <row r="6" spans="2:12" s="52" customFormat="1" ht="12.75" x14ac:dyDescent="0.2">
      <c r="B6" s="192" t="s">
        <v>67</v>
      </c>
      <c r="C6" s="192"/>
      <c r="D6" s="192"/>
      <c r="E6" s="192"/>
      <c r="F6" s="192"/>
      <c r="G6" s="192"/>
      <c r="H6" s="192"/>
      <c r="I6" s="192"/>
      <c r="J6" s="192"/>
    </row>
    <row r="7" spans="2:12" s="66" customFormat="1" ht="12" thickBot="1" x14ac:dyDescent="0.25">
      <c r="B7" s="59"/>
      <c r="C7" s="60"/>
      <c r="D7" s="61"/>
      <c r="E7" s="62"/>
      <c r="F7" s="62"/>
      <c r="G7" s="63"/>
      <c r="H7" s="64"/>
      <c r="I7" s="180"/>
      <c r="J7" s="65" t="s">
        <v>68</v>
      </c>
    </row>
    <row r="8" spans="2:12" s="72" customFormat="1" ht="22.5" x14ac:dyDescent="0.25">
      <c r="B8" s="67" t="s">
        <v>69</v>
      </c>
      <c r="C8" s="68" t="s">
        <v>70</v>
      </c>
      <c r="D8" s="69" t="s">
        <v>71</v>
      </c>
      <c r="E8" s="4" t="s">
        <v>2</v>
      </c>
      <c r="F8" s="4" t="s">
        <v>72</v>
      </c>
      <c r="G8" s="70" t="s">
        <v>4</v>
      </c>
      <c r="H8" s="71" t="s">
        <v>73</v>
      </c>
      <c r="I8" s="181" t="s">
        <v>74</v>
      </c>
      <c r="J8" s="5" t="s">
        <v>3</v>
      </c>
      <c r="L8" s="73"/>
    </row>
    <row r="9" spans="2:12" s="72" customFormat="1" ht="18" customHeight="1" thickBot="1" x14ac:dyDescent="0.3">
      <c r="B9" s="165" t="s">
        <v>75</v>
      </c>
      <c r="C9" s="166" t="s">
        <v>75</v>
      </c>
      <c r="D9" s="167" t="s">
        <v>75</v>
      </c>
      <c r="E9" s="168" t="s">
        <v>75</v>
      </c>
      <c r="F9" s="168" t="s">
        <v>75</v>
      </c>
      <c r="G9" s="169" t="s">
        <v>76</v>
      </c>
      <c r="H9" s="170">
        <f>H10+H13+H16+H21+H24+H27+H19+H30+H42</f>
        <v>0</v>
      </c>
      <c r="I9" s="170">
        <f>I10+I13+I16+I19+I21+I24+I27+I30+I33+I36+I39+I42+I45+I47+I49+I52+I55+I58+I60+I63</f>
        <v>83095572.200000033</v>
      </c>
      <c r="J9" s="171">
        <f t="shared" ref="J9:J44" si="0">H9+I9</f>
        <v>83095572.200000033</v>
      </c>
    </row>
    <row r="10" spans="2:12" s="74" customFormat="1" ht="22.5" customHeight="1" x14ac:dyDescent="0.25">
      <c r="B10" s="172" t="s">
        <v>77</v>
      </c>
      <c r="C10" s="173">
        <v>150020000</v>
      </c>
      <c r="D10" s="174" t="s">
        <v>75</v>
      </c>
      <c r="E10" s="174" t="s">
        <v>75</v>
      </c>
      <c r="F10" s="174" t="s">
        <v>75</v>
      </c>
      <c r="G10" s="175" t="s">
        <v>78</v>
      </c>
      <c r="H10" s="176">
        <f>SUM(H12:H12)</f>
        <v>0</v>
      </c>
      <c r="I10" s="182">
        <f>SUM(I11:I12)</f>
        <v>2157059.6399999997</v>
      </c>
      <c r="J10" s="177">
        <f t="shared" si="0"/>
        <v>2157059.6399999997</v>
      </c>
    </row>
    <row r="11" spans="2:12" x14ac:dyDescent="0.25">
      <c r="B11" s="75">
        <v>2301</v>
      </c>
      <c r="C11" s="76">
        <v>150020000</v>
      </c>
      <c r="D11" s="10">
        <v>0</v>
      </c>
      <c r="E11" s="25">
        <v>4232</v>
      </c>
      <c r="F11" s="25">
        <v>41500000</v>
      </c>
      <c r="G11" s="77" t="s">
        <v>79</v>
      </c>
      <c r="H11" s="78">
        <v>0</v>
      </c>
      <c r="I11" s="183">
        <v>2038158.13</v>
      </c>
      <c r="J11" s="79">
        <f>H11+I11</f>
        <v>2038158.13</v>
      </c>
    </row>
    <row r="12" spans="2:12" x14ac:dyDescent="0.25">
      <c r="B12" s="75">
        <v>2301</v>
      </c>
      <c r="C12" s="76">
        <v>150020000</v>
      </c>
      <c r="D12" s="10">
        <v>0</v>
      </c>
      <c r="E12" s="25">
        <v>4216</v>
      </c>
      <c r="F12" s="25">
        <v>41117883</v>
      </c>
      <c r="G12" s="77" t="s">
        <v>80</v>
      </c>
      <c r="H12" s="78">
        <v>0</v>
      </c>
      <c r="I12" s="183">
        <v>118901.51</v>
      </c>
      <c r="J12" s="79">
        <f>H12+I12</f>
        <v>118901.51</v>
      </c>
    </row>
    <row r="13" spans="2:12" s="74" customFormat="1" ht="20.25" customHeight="1" x14ac:dyDescent="0.25">
      <c r="B13" s="80" t="s">
        <v>81</v>
      </c>
      <c r="C13" s="81">
        <v>256211437</v>
      </c>
      <c r="D13" s="82" t="s">
        <v>75</v>
      </c>
      <c r="E13" s="82" t="s">
        <v>75</v>
      </c>
      <c r="F13" s="82" t="s">
        <v>75</v>
      </c>
      <c r="G13" s="83" t="s">
        <v>82</v>
      </c>
      <c r="H13" s="84">
        <f>SUM(H14:H15)</f>
        <v>0</v>
      </c>
      <c r="I13" s="184">
        <f>SUM(I14:I15)</f>
        <v>7156065.6200000001</v>
      </c>
      <c r="J13" s="85">
        <f>H13+I13</f>
        <v>7156065.6200000001</v>
      </c>
    </row>
    <row r="14" spans="2:12" s="74" customFormat="1" x14ac:dyDescent="0.25">
      <c r="B14" s="86">
        <v>2314</v>
      </c>
      <c r="C14" s="87">
        <v>256211437</v>
      </c>
      <c r="D14" s="26">
        <v>0</v>
      </c>
      <c r="E14" s="10">
        <v>4123</v>
      </c>
      <c r="F14" s="10">
        <v>38585005</v>
      </c>
      <c r="G14" s="77" t="s">
        <v>83</v>
      </c>
      <c r="H14" s="88">
        <v>0</v>
      </c>
      <c r="I14" s="185">
        <v>506670.93</v>
      </c>
      <c r="J14" s="89">
        <f t="shared" ref="J14:J18" si="1">H14+I14</f>
        <v>506670.93</v>
      </c>
    </row>
    <row r="15" spans="2:12" s="91" customFormat="1" x14ac:dyDescent="0.25">
      <c r="B15" s="86">
        <v>2314</v>
      </c>
      <c r="C15" s="87">
        <v>256211437</v>
      </c>
      <c r="D15" s="26">
        <v>0</v>
      </c>
      <c r="E15" s="10">
        <v>4223</v>
      </c>
      <c r="F15" s="10">
        <v>38585505</v>
      </c>
      <c r="G15" s="90" t="s">
        <v>84</v>
      </c>
      <c r="H15" s="88">
        <v>0</v>
      </c>
      <c r="I15" s="185">
        <v>6649394.6900000004</v>
      </c>
      <c r="J15" s="89">
        <f t="shared" si="1"/>
        <v>6649394.6900000004</v>
      </c>
    </row>
    <row r="16" spans="2:12" s="92" customFormat="1" ht="25.5" customHeight="1" x14ac:dyDescent="0.25">
      <c r="B16" s="80" t="s">
        <v>81</v>
      </c>
      <c r="C16" s="81">
        <v>256451448</v>
      </c>
      <c r="D16" s="82" t="s">
        <v>75</v>
      </c>
      <c r="E16" s="82" t="s">
        <v>75</v>
      </c>
      <c r="F16" s="82" t="s">
        <v>75</v>
      </c>
      <c r="G16" s="83" t="s">
        <v>85</v>
      </c>
      <c r="H16" s="84">
        <f>SUM(H17:H18)</f>
        <v>0</v>
      </c>
      <c r="I16" s="184">
        <f>SUM(I17:I18)</f>
        <v>4309043.4000000004</v>
      </c>
      <c r="J16" s="85">
        <f t="shared" si="1"/>
        <v>4309043.4000000004</v>
      </c>
    </row>
    <row r="17" spans="2:14" x14ac:dyDescent="0.25">
      <c r="B17" s="86">
        <v>2314</v>
      </c>
      <c r="C17" s="76">
        <v>256451448</v>
      </c>
      <c r="D17" s="26">
        <v>0</v>
      </c>
      <c r="E17" s="25">
        <v>4216</v>
      </c>
      <c r="F17" s="25">
        <v>54515835</v>
      </c>
      <c r="G17" s="77" t="s">
        <v>80</v>
      </c>
      <c r="H17" s="88">
        <v>0</v>
      </c>
      <c r="I17" s="183">
        <v>4069652.1</v>
      </c>
      <c r="J17" s="89">
        <f t="shared" si="1"/>
        <v>4069652.1</v>
      </c>
    </row>
    <row r="18" spans="2:14" s="74" customFormat="1" x14ac:dyDescent="0.25">
      <c r="B18" s="75">
        <v>2314</v>
      </c>
      <c r="C18" s="76">
        <v>256451448</v>
      </c>
      <c r="D18" s="10">
        <v>0</v>
      </c>
      <c r="E18" s="25">
        <v>4213</v>
      </c>
      <c r="F18" s="25">
        <v>54190877</v>
      </c>
      <c r="G18" s="77" t="s">
        <v>86</v>
      </c>
      <c r="H18" s="78">
        <v>0</v>
      </c>
      <c r="I18" s="183">
        <v>239391.3</v>
      </c>
      <c r="J18" s="79">
        <f t="shared" si="1"/>
        <v>239391.3</v>
      </c>
    </row>
    <row r="19" spans="2:14" s="74" customFormat="1" ht="24" customHeight="1" x14ac:dyDescent="0.25">
      <c r="B19" s="80">
        <v>2306</v>
      </c>
      <c r="C19" s="93">
        <v>650470000</v>
      </c>
      <c r="D19" s="82" t="s">
        <v>75</v>
      </c>
      <c r="E19" s="82" t="s">
        <v>75</v>
      </c>
      <c r="F19" s="82" t="s">
        <v>75</v>
      </c>
      <c r="G19" s="83" t="s">
        <v>87</v>
      </c>
      <c r="H19" s="84">
        <f>SUM(H20:H32)</f>
        <v>0</v>
      </c>
      <c r="I19" s="184">
        <f>SUM(I20)</f>
        <v>15893.3</v>
      </c>
      <c r="J19" s="85">
        <f>H19+I19</f>
        <v>15893.3</v>
      </c>
      <c r="N19" s="164"/>
    </row>
    <row r="20" spans="2:14" x14ac:dyDescent="0.25">
      <c r="B20" s="86">
        <v>2306</v>
      </c>
      <c r="C20" s="87">
        <v>650470000</v>
      </c>
      <c r="D20" s="26">
        <v>0</v>
      </c>
      <c r="E20" s="10">
        <v>4123</v>
      </c>
      <c r="F20" s="10">
        <v>38585005</v>
      </c>
      <c r="G20" s="77" t="s">
        <v>83</v>
      </c>
      <c r="H20" s="88">
        <v>0</v>
      </c>
      <c r="I20" s="183">
        <v>15893.3</v>
      </c>
      <c r="J20" s="79">
        <f>H20+I20</f>
        <v>15893.3</v>
      </c>
    </row>
    <row r="21" spans="2:14" s="74" customFormat="1" ht="22.5" x14ac:dyDescent="0.25">
      <c r="B21" s="80" t="s">
        <v>88</v>
      </c>
      <c r="C21" s="94" t="s">
        <v>89</v>
      </c>
      <c r="D21" s="95" t="s">
        <v>75</v>
      </c>
      <c r="E21" s="95" t="s">
        <v>75</v>
      </c>
      <c r="F21" s="95" t="s">
        <v>75</v>
      </c>
      <c r="G21" s="83" t="s">
        <v>90</v>
      </c>
      <c r="H21" s="84">
        <f>SUM(H23)</f>
        <v>0</v>
      </c>
      <c r="I21" s="184">
        <f>SUM(I22:I23)</f>
        <v>1526851.9499999993</v>
      </c>
      <c r="J21" s="85">
        <f t="shared" si="0"/>
        <v>1526851.9499999993</v>
      </c>
    </row>
    <row r="22" spans="2:14" x14ac:dyDescent="0.25">
      <c r="B22" s="75">
        <v>2306</v>
      </c>
      <c r="C22" s="96">
        <v>650670000</v>
      </c>
      <c r="D22" s="25">
        <v>0</v>
      </c>
      <c r="E22" s="25">
        <v>4223</v>
      </c>
      <c r="F22" s="25">
        <v>38585505</v>
      </c>
      <c r="G22" s="77" t="s">
        <v>84</v>
      </c>
      <c r="H22" s="88">
        <v>0</v>
      </c>
      <c r="I22" s="185">
        <v>1449622.9499999993</v>
      </c>
      <c r="J22" s="89">
        <f t="shared" si="0"/>
        <v>1449622.9499999993</v>
      </c>
    </row>
    <row r="23" spans="2:14" x14ac:dyDescent="0.25">
      <c r="B23" s="75">
        <v>2306</v>
      </c>
      <c r="C23" s="96">
        <v>650670000</v>
      </c>
      <c r="D23" s="25">
        <v>0</v>
      </c>
      <c r="E23" s="25">
        <v>4123</v>
      </c>
      <c r="F23" s="25">
        <v>38585005</v>
      </c>
      <c r="G23" s="77" t="s">
        <v>83</v>
      </c>
      <c r="H23" s="88">
        <v>0</v>
      </c>
      <c r="I23" s="185">
        <v>77229</v>
      </c>
      <c r="J23" s="89">
        <f t="shared" si="0"/>
        <v>77229</v>
      </c>
    </row>
    <row r="24" spans="2:14" s="74" customFormat="1" x14ac:dyDescent="0.25">
      <c r="B24" s="80">
        <v>2306</v>
      </c>
      <c r="C24" s="94">
        <v>650680000</v>
      </c>
      <c r="D24" s="95" t="s">
        <v>75</v>
      </c>
      <c r="E24" s="95" t="s">
        <v>75</v>
      </c>
      <c r="F24" s="95" t="s">
        <v>75</v>
      </c>
      <c r="G24" s="83" t="s">
        <v>91</v>
      </c>
      <c r="H24" s="84">
        <f>SUM(H26)</f>
        <v>0</v>
      </c>
      <c r="I24" s="184">
        <f>SUM(I25:I26)</f>
        <v>4041786.5100000016</v>
      </c>
      <c r="J24" s="85">
        <f t="shared" si="0"/>
        <v>4041786.5100000016</v>
      </c>
    </row>
    <row r="25" spans="2:14" x14ac:dyDescent="0.25">
      <c r="B25" s="75">
        <v>2306</v>
      </c>
      <c r="C25" s="96">
        <v>650680000</v>
      </c>
      <c r="D25" s="25">
        <v>0</v>
      </c>
      <c r="E25" s="25">
        <v>4223</v>
      </c>
      <c r="F25" s="25">
        <v>38585505</v>
      </c>
      <c r="G25" s="77" t="s">
        <v>84</v>
      </c>
      <c r="H25" s="88">
        <v>0</v>
      </c>
      <c r="I25" s="185">
        <v>3958396.5100000016</v>
      </c>
      <c r="J25" s="89">
        <f t="shared" si="0"/>
        <v>3958396.5100000016</v>
      </c>
    </row>
    <row r="26" spans="2:14" x14ac:dyDescent="0.25">
      <c r="B26" s="75">
        <v>2306</v>
      </c>
      <c r="C26" s="96">
        <v>650680000</v>
      </c>
      <c r="D26" s="25">
        <v>0</v>
      </c>
      <c r="E26" s="25">
        <v>4123</v>
      </c>
      <c r="F26" s="25">
        <v>38585005</v>
      </c>
      <c r="G26" s="77" t="s">
        <v>83</v>
      </c>
      <c r="H26" s="88">
        <v>0</v>
      </c>
      <c r="I26" s="185">
        <v>83390</v>
      </c>
      <c r="J26" s="89">
        <f t="shared" si="0"/>
        <v>83390</v>
      </c>
    </row>
    <row r="27" spans="2:14" s="74" customFormat="1" ht="39" customHeight="1" x14ac:dyDescent="0.25">
      <c r="B27" s="80">
        <v>2306</v>
      </c>
      <c r="C27" s="81">
        <v>650650000</v>
      </c>
      <c r="D27" s="82" t="s">
        <v>75</v>
      </c>
      <c r="E27" s="82" t="s">
        <v>75</v>
      </c>
      <c r="F27" s="82" t="s">
        <v>75</v>
      </c>
      <c r="G27" s="83" t="s">
        <v>92</v>
      </c>
      <c r="H27" s="84">
        <f>SUM(H28:H29)</f>
        <v>0</v>
      </c>
      <c r="I27" s="184">
        <f>SUM(I28:I29)</f>
        <v>4100191.8999999985</v>
      </c>
      <c r="J27" s="85">
        <f t="shared" si="0"/>
        <v>4100191.8999999985</v>
      </c>
    </row>
    <row r="28" spans="2:14" x14ac:dyDescent="0.25">
      <c r="B28" s="86">
        <v>2306</v>
      </c>
      <c r="C28" s="76">
        <v>650650000</v>
      </c>
      <c r="D28" s="26">
        <v>0</v>
      </c>
      <c r="E28" s="26">
        <v>4223</v>
      </c>
      <c r="F28" s="26">
        <v>38585505</v>
      </c>
      <c r="G28" s="90" t="s">
        <v>84</v>
      </c>
      <c r="H28" s="88">
        <v>0</v>
      </c>
      <c r="I28" s="183">
        <v>3979636.8999999985</v>
      </c>
      <c r="J28" s="89">
        <f t="shared" si="0"/>
        <v>3979636.8999999985</v>
      </c>
    </row>
    <row r="29" spans="2:14" s="74" customFormat="1" x14ac:dyDescent="0.25">
      <c r="B29" s="86">
        <v>2306</v>
      </c>
      <c r="C29" s="76">
        <v>650650000</v>
      </c>
      <c r="D29" s="26">
        <v>0</v>
      </c>
      <c r="E29" s="26">
        <v>4123</v>
      </c>
      <c r="F29" s="26">
        <v>38585005</v>
      </c>
      <c r="G29" s="90" t="s">
        <v>83</v>
      </c>
      <c r="H29" s="88">
        <v>0</v>
      </c>
      <c r="I29" s="183">
        <v>120555</v>
      </c>
      <c r="J29" s="89">
        <f t="shared" si="0"/>
        <v>120555</v>
      </c>
    </row>
    <row r="30" spans="2:14" ht="22.5" x14ac:dyDescent="0.25">
      <c r="B30" s="80">
        <v>2306</v>
      </c>
      <c r="C30" s="93">
        <v>650690000</v>
      </c>
      <c r="D30" s="82" t="s">
        <v>75</v>
      </c>
      <c r="E30" s="82" t="s">
        <v>75</v>
      </c>
      <c r="F30" s="82" t="s">
        <v>75</v>
      </c>
      <c r="G30" s="83" t="s">
        <v>93</v>
      </c>
      <c r="H30" s="84">
        <f>SUM(H31:H43)</f>
        <v>0</v>
      </c>
      <c r="I30" s="184">
        <f>SUM(I31:I32)</f>
        <v>5709106.7300000004</v>
      </c>
      <c r="J30" s="85">
        <f t="shared" si="0"/>
        <v>5709106.7300000004</v>
      </c>
    </row>
    <row r="31" spans="2:14" s="74" customFormat="1" x14ac:dyDescent="0.25">
      <c r="B31" s="86">
        <v>2306</v>
      </c>
      <c r="C31" s="87">
        <v>650690000</v>
      </c>
      <c r="D31" s="26">
        <v>0</v>
      </c>
      <c r="E31" s="10">
        <v>4223</v>
      </c>
      <c r="F31" s="10">
        <v>38585505</v>
      </c>
      <c r="G31" s="90" t="s">
        <v>84</v>
      </c>
      <c r="H31" s="88">
        <v>0</v>
      </c>
      <c r="I31" s="183">
        <v>5619865.7300000004</v>
      </c>
      <c r="J31" s="79">
        <f t="shared" si="0"/>
        <v>5619865.7300000004</v>
      </c>
    </row>
    <row r="32" spans="2:14" s="91" customFormat="1" x14ac:dyDescent="0.25">
      <c r="B32" s="86">
        <v>2306</v>
      </c>
      <c r="C32" s="87">
        <v>650690000</v>
      </c>
      <c r="D32" s="26">
        <v>0</v>
      </c>
      <c r="E32" s="10">
        <v>4123</v>
      </c>
      <c r="F32" s="10">
        <v>38585005</v>
      </c>
      <c r="G32" s="90" t="s">
        <v>83</v>
      </c>
      <c r="H32" s="88">
        <v>0</v>
      </c>
      <c r="I32" s="185">
        <v>89241</v>
      </c>
      <c r="J32" s="89">
        <f t="shared" si="0"/>
        <v>89241</v>
      </c>
    </row>
    <row r="33" spans="2:10" x14ac:dyDescent="0.25">
      <c r="B33" s="80">
        <v>2306</v>
      </c>
      <c r="C33" s="93">
        <v>651160000</v>
      </c>
      <c r="D33" s="82" t="s">
        <v>75</v>
      </c>
      <c r="E33" s="82" t="s">
        <v>75</v>
      </c>
      <c r="F33" s="82" t="s">
        <v>75</v>
      </c>
      <c r="G33" s="83" t="s">
        <v>94</v>
      </c>
      <c r="H33" s="84">
        <f>SUM(H34:H43)</f>
        <v>0</v>
      </c>
      <c r="I33" s="184">
        <f>SUM(I34:I35)</f>
        <v>4683880.96</v>
      </c>
      <c r="J33" s="85">
        <f t="shared" si="0"/>
        <v>4683880.96</v>
      </c>
    </row>
    <row r="34" spans="2:10" s="74" customFormat="1" x14ac:dyDescent="0.25">
      <c r="B34" s="86">
        <v>2306</v>
      </c>
      <c r="C34" s="87">
        <v>651160000</v>
      </c>
      <c r="D34" s="26">
        <v>0</v>
      </c>
      <c r="E34" s="10">
        <v>4123</v>
      </c>
      <c r="F34" s="10">
        <v>38585005</v>
      </c>
      <c r="G34" s="90" t="s">
        <v>83</v>
      </c>
      <c r="H34" s="88">
        <v>0</v>
      </c>
      <c r="I34" s="183">
        <v>42284.57</v>
      </c>
      <c r="J34" s="79">
        <f t="shared" si="0"/>
        <v>42284.57</v>
      </c>
    </row>
    <row r="35" spans="2:10" s="91" customFormat="1" x14ac:dyDescent="0.25">
      <c r="B35" s="86">
        <v>2306</v>
      </c>
      <c r="C35" s="87">
        <v>651160000</v>
      </c>
      <c r="D35" s="26">
        <v>0</v>
      </c>
      <c r="E35" s="10">
        <v>4223</v>
      </c>
      <c r="F35" s="10">
        <v>38585505</v>
      </c>
      <c r="G35" s="90" t="s">
        <v>84</v>
      </c>
      <c r="H35" s="88">
        <v>0</v>
      </c>
      <c r="I35" s="185">
        <v>4641596.3899999997</v>
      </c>
      <c r="J35" s="89">
        <f t="shared" si="0"/>
        <v>4641596.3899999997</v>
      </c>
    </row>
    <row r="36" spans="2:10" ht="22.5" x14ac:dyDescent="0.25">
      <c r="B36" s="80">
        <v>2306</v>
      </c>
      <c r="C36" s="93">
        <v>651170000</v>
      </c>
      <c r="D36" s="82" t="s">
        <v>75</v>
      </c>
      <c r="E36" s="82" t="s">
        <v>75</v>
      </c>
      <c r="F36" s="82" t="s">
        <v>75</v>
      </c>
      <c r="G36" s="97" t="s">
        <v>95</v>
      </c>
      <c r="H36" s="84">
        <f>SUM(H37:H43)</f>
        <v>0</v>
      </c>
      <c r="I36" s="184">
        <f>SUM(I37:I38)</f>
        <v>25908549.410000004</v>
      </c>
      <c r="J36" s="85">
        <f t="shared" si="0"/>
        <v>25908549.410000004</v>
      </c>
    </row>
    <row r="37" spans="2:10" s="74" customFormat="1" x14ac:dyDescent="0.25">
      <c r="B37" s="86">
        <v>2306</v>
      </c>
      <c r="C37" s="87">
        <v>651170000</v>
      </c>
      <c r="D37" s="26">
        <v>0</v>
      </c>
      <c r="E37" s="10">
        <v>4223</v>
      </c>
      <c r="F37" s="10">
        <v>38585505</v>
      </c>
      <c r="G37" s="90" t="s">
        <v>84</v>
      </c>
      <c r="H37" s="88">
        <v>0</v>
      </c>
      <c r="I37" s="183">
        <v>25876100.840000004</v>
      </c>
      <c r="J37" s="79">
        <f t="shared" si="0"/>
        <v>25876100.840000004</v>
      </c>
    </row>
    <row r="38" spans="2:10" s="91" customFormat="1" x14ac:dyDescent="0.25">
      <c r="B38" s="86">
        <v>2306</v>
      </c>
      <c r="C38" s="87">
        <v>651170000</v>
      </c>
      <c r="D38" s="26">
        <v>0</v>
      </c>
      <c r="E38" s="10">
        <v>4123</v>
      </c>
      <c r="F38" s="10">
        <v>38585005</v>
      </c>
      <c r="G38" s="90" t="s">
        <v>83</v>
      </c>
      <c r="H38" s="88">
        <v>0</v>
      </c>
      <c r="I38" s="185">
        <v>32448.57</v>
      </c>
      <c r="J38" s="89">
        <f t="shared" si="0"/>
        <v>32448.57</v>
      </c>
    </row>
    <row r="39" spans="2:10" ht="22.5" x14ac:dyDescent="0.25">
      <c r="B39" s="80">
        <v>2302</v>
      </c>
      <c r="C39" s="93">
        <v>1750450000</v>
      </c>
      <c r="D39" s="82" t="s">
        <v>75</v>
      </c>
      <c r="E39" s="82" t="s">
        <v>75</v>
      </c>
      <c r="F39" s="82" t="s">
        <v>75</v>
      </c>
      <c r="G39" s="97" t="s">
        <v>96</v>
      </c>
      <c r="H39" s="84">
        <v>0</v>
      </c>
      <c r="I39" s="184">
        <f>SUM(I40:I41)</f>
        <v>1654363.19</v>
      </c>
      <c r="J39" s="85">
        <f t="shared" si="0"/>
        <v>1654363.19</v>
      </c>
    </row>
    <row r="40" spans="2:10" s="74" customFormat="1" ht="22.5" x14ac:dyDescent="0.25">
      <c r="B40" s="86">
        <v>2302</v>
      </c>
      <c r="C40" s="87">
        <v>1750450000</v>
      </c>
      <c r="D40" s="26">
        <v>0</v>
      </c>
      <c r="E40" s="10">
        <v>4116</v>
      </c>
      <c r="F40" s="10">
        <v>36517003</v>
      </c>
      <c r="G40" s="90" t="s">
        <v>97</v>
      </c>
      <c r="H40" s="88">
        <v>0</v>
      </c>
      <c r="I40" s="183">
        <v>661125.74</v>
      </c>
      <c r="J40" s="79">
        <f t="shared" si="0"/>
        <v>661125.74</v>
      </c>
    </row>
    <row r="41" spans="2:10" s="91" customFormat="1" x14ac:dyDescent="0.25">
      <c r="B41" s="86">
        <v>2302</v>
      </c>
      <c r="C41" s="87">
        <v>1750450000</v>
      </c>
      <c r="D41" s="26">
        <v>0</v>
      </c>
      <c r="E41" s="10">
        <v>4216</v>
      </c>
      <c r="F41" s="10">
        <v>36517871</v>
      </c>
      <c r="G41" s="90" t="s">
        <v>80</v>
      </c>
      <c r="H41" s="88">
        <v>0</v>
      </c>
      <c r="I41" s="185">
        <v>993237.45</v>
      </c>
      <c r="J41" s="89">
        <f t="shared" si="0"/>
        <v>993237.45</v>
      </c>
    </row>
    <row r="42" spans="2:10" ht="22.5" x14ac:dyDescent="0.25">
      <c r="B42" s="80">
        <v>2302</v>
      </c>
      <c r="C42" s="93">
        <v>256210000</v>
      </c>
      <c r="D42" s="82" t="s">
        <v>75</v>
      </c>
      <c r="E42" s="82" t="s">
        <v>75</v>
      </c>
      <c r="F42" s="82" t="s">
        <v>75</v>
      </c>
      <c r="G42" s="83" t="s">
        <v>98</v>
      </c>
      <c r="H42" s="84">
        <f>SUM(H43:H44)</f>
        <v>0</v>
      </c>
      <c r="I42" s="184">
        <f>SUM(I43:I44)</f>
        <v>95210.21</v>
      </c>
      <c r="J42" s="85">
        <f t="shared" si="0"/>
        <v>95210.21</v>
      </c>
    </row>
    <row r="43" spans="2:10" s="74" customFormat="1" ht="22.5" x14ac:dyDescent="0.25">
      <c r="B43" s="86">
        <v>2302</v>
      </c>
      <c r="C43" s="87">
        <v>256210000</v>
      </c>
      <c r="D43" s="26">
        <v>0</v>
      </c>
      <c r="E43" s="10">
        <v>4116</v>
      </c>
      <c r="F43" s="10">
        <v>41117007</v>
      </c>
      <c r="G43" s="90" t="s">
        <v>97</v>
      </c>
      <c r="H43" s="88">
        <v>0</v>
      </c>
      <c r="I43" s="183">
        <v>5291.6</v>
      </c>
      <c r="J43" s="79">
        <f t="shared" si="0"/>
        <v>5291.6</v>
      </c>
    </row>
    <row r="44" spans="2:10" s="91" customFormat="1" x14ac:dyDescent="0.25">
      <c r="B44" s="86">
        <v>2302</v>
      </c>
      <c r="C44" s="87">
        <v>256210000</v>
      </c>
      <c r="D44" s="26">
        <v>0</v>
      </c>
      <c r="E44" s="10">
        <v>4122</v>
      </c>
      <c r="F44" s="10">
        <v>41595113</v>
      </c>
      <c r="G44" s="90" t="s">
        <v>99</v>
      </c>
      <c r="H44" s="88">
        <v>0</v>
      </c>
      <c r="I44" s="185">
        <v>89918.61</v>
      </c>
      <c r="J44" s="89">
        <f t="shared" si="0"/>
        <v>89918.61</v>
      </c>
    </row>
    <row r="45" spans="2:10" s="74" customFormat="1" ht="24" customHeight="1" x14ac:dyDescent="0.25">
      <c r="B45" s="80">
        <v>2306</v>
      </c>
      <c r="C45" s="93">
        <v>650343005</v>
      </c>
      <c r="D45" s="82" t="s">
        <v>75</v>
      </c>
      <c r="E45" s="82" t="s">
        <v>75</v>
      </c>
      <c r="F45" s="82" t="s">
        <v>75</v>
      </c>
      <c r="G45" s="83" t="s">
        <v>100</v>
      </c>
      <c r="H45" s="84">
        <v>0</v>
      </c>
      <c r="I45" s="184">
        <f>SUM(I46)</f>
        <v>215341.52</v>
      </c>
      <c r="J45" s="85">
        <f>H45+I45</f>
        <v>215341.52</v>
      </c>
    </row>
    <row r="46" spans="2:10" x14ac:dyDescent="0.25">
      <c r="B46" s="86">
        <v>2306</v>
      </c>
      <c r="C46" s="87">
        <v>650343005</v>
      </c>
      <c r="D46" s="26">
        <v>0</v>
      </c>
      <c r="E46" s="10">
        <v>4221</v>
      </c>
      <c r="F46" s="10">
        <v>0</v>
      </c>
      <c r="G46" s="77" t="s">
        <v>101</v>
      </c>
      <c r="H46" s="88">
        <v>0</v>
      </c>
      <c r="I46" s="183">
        <v>215341.52</v>
      </c>
      <c r="J46" s="79">
        <f>H46+I46</f>
        <v>215341.52</v>
      </c>
    </row>
    <row r="47" spans="2:10" s="74" customFormat="1" ht="24" customHeight="1" x14ac:dyDescent="0.25">
      <c r="B47" s="80">
        <v>2306</v>
      </c>
      <c r="C47" s="93">
        <v>650471601</v>
      </c>
      <c r="D47" s="82" t="s">
        <v>75</v>
      </c>
      <c r="E47" s="82" t="s">
        <v>75</v>
      </c>
      <c r="F47" s="82" t="s">
        <v>75</v>
      </c>
      <c r="G47" s="83" t="s">
        <v>102</v>
      </c>
      <c r="H47" s="84">
        <v>0</v>
      </c>
      <c r="I47" s="184">
        <f>SUM(I48)</f>
        <v>135373.51999999999</v>
      </c>
      <c r="J47" s="85">
        <f>H47+I47</f>
        <v>135373.51999999999</v>
      </c>
    </row>
    <row r="48" spans="2:10" x14ac:dyDescent="0.25">
      <c r="B48" s="86">
        <v>2306</v>
      </c>
      <c r="C48" s="87">
        <v>650471601</v>
      </c>
      <c r="D48" s="26">
        <v>6402</v>
      </c>
      <c r="E48" s="10">
        <v>2229</v>
      </c>
      <c r="F48" s="10">
        <v>0</v>
      </c>
      <c r="G48" s="77" t="s">
        <v>103</v>
      </c>
      <c r="H48" s="88">
        <v>0</v>
      </c>
      <c r="I48" s="183">
        <v>135373.51999999999</v>
      </c>
      <c r="J48" s="79">
        <f>H48+I48</f>
        <v>135373.51999999999</v>
      </c>
    </row>
    <row r="49" spans="2:10" ht="22.5" x14ac:dyDescent="0.25">
      <c r="B49" s="80">
        <v>2314</v>
      </c>
      <c r="C49" s="93">
        <v>256021504</v>
      </c>
      <c r="D49" s="82" t="s">
        <v>75</v>
      </c>
      <c r="E49" s="82" t="s">
        <v>75</v>
      </c>
      <c r="F49" s="82" t="s">
        <v>75</v>
      </c>
      <c r="G49" s="83" t="s">
        <v>104</v>
      </c>
      <c r="H49" s="84">
        <f>SUM(H50:H51)</f>
        <v>0</v>
      </c>
      <c r="I49" s="184">
        <f>SUM(I50:I51)</f>
        <v>10916065.290000001</v>
      </c>
      <c r="J49" s="85">
        <f t="shared" ref="J49:J57" si="2">H49+I49</f>
        <v>10916065.290000001</v>
      </c>
    </row>
    <row r="50" spans="2:10" s="74" customFormat="1" ht="22.5" x14ac:dyDescent="0.25">
      <c r="B50" s="86">
        <v>2314</v>
      </c>
      <c r="C50" s="87">
        <v>256021504</v>
      </c>
      <c r="D50" s="26">
        <v>0</v>
      </c>
      <c r="E50" s="10">
        <v>4116</v>
      </c>
      <c r="F50" s="10">
        <v>36513003</v>
      </c>
      <c r="G50" s="90" t="s">
        <v>97</v>
      </c>
      <c r="H50" s="88">
        <v>0</v>
      </c>
      <c r="I50" s="183">
        <v>6388.7999999999993</v>
      </c>
      <c r="J50" s="79">
        <f t="shared" si="2"/>
        <v>6388.7999999999993</v>
      </c>
    </row>
    <row r="51" spans="2:10" s="91" customFormat="1" x14ac:dyDescent="0.25">
      <c r="B51" s="86">
        <v>2314</v>
      </c>
      <c r="C51" s="87">
        <v>256021504</v>
      </c>
      <c r="D51" s="26">
        <v>0</v>
      </c>
      <c r="E51" s="10">
        <v>4216</v>
      </c>
      <c r="F51" s="10">
        <v>36513899</v>
      </c>
      <c r="G51" s="90" t="s">
        <v>80</v>
      </c>
      <c r="H51" s="88">
        <v>0</v>
      </c>
      <c r="I51" s="185">
        <v>10909676.49</v>
      </c>
      <c r="J51" s="89">
        <f t="shared" si="2"/>
        <v>10909676.49</v>
      </c>
    </row>
    <row r="52" spans="2:10" ht="33.75" x14ac:dyDescent="0.25">
      <c r="B52" s="80">
        <v>2314</v>
      </c>
      <c r="C52" s="93">
        <v>256381442</v>
      </c>
      <c r="D52" s="82" t="s">
        <v>75</v>
      </c>
      <c r="E52" s="82" t="s">
        <v>75</v>
      </c>
      <c r="F52" s="82" t="s">
        <v>75</v>
      </c>
      <c r="G52" s="83" t="s">
        <v>105</v>
      </c>
      <c r="H52" s="84">
        <f>SUM(H53:H54)</f>
        <v>0</v>
      </c>
      <c r="I52" s="184">
        <f>SUM(I53:I54)</f>
        <v>93593.01</v>
      </c>
      <c r="J52" s="85">
        <f t="shared" si="2"/>
        <v>93593.01</v>
      </c>
    </row>
    <row r="53" spans="2:10" s="74" customFormat="1" x14ac:dyDescent="0.25">
      <c r="B53" s="86">
        <v>2314</v>
      </c>
      <c r="C53" s="87">
        <v>256381442</v>
      </c>
      <c r="D53" s="26">
        <v>0</v>
      </c>
      <c r="E53" s="10">
        <v>4213</v>
      </c>
      <c r="F53" s="10">
        <v>54190877</v>
      </c>
      <c r="G53" s="90" t="s">
        <v>86</v>
      </c>
      <c r="H53" s="88">
        <v>0</v>
      </c>
      <c r="I53" s="183">
        <v>5199.6099999999997</v>
      </c>
      <c r="J53" s="79">
        <f t="shared" si="2"/>
        <v>5199.6099999999997</v>
      </c>
    </row>
    <row r="54" spans="2:10" s="91" customFormat="1" x14ac:dyDescent="0.25">
      <c r="B54" s="86">
        <v>2314</v>
      </c>
      <c r="C54" s="87">
        <v>256381442</v>
      </c>
      <c r="D54" s="26">
        <v>0</v>
      </c>
      <c r="E54" s="10">
        <v>4216</v>
      </c>
      <c r="F54" s="10">
        <v>54515835</v>
      </c>
      <c r="G54" s="90" t="s">
        <v>80</v>
      </c>
      <c r="H54" s="88">
        <v>0</v>
      </c>
      <c r="I54" s="185">
        <v>88393.4</v>
      </c>
      <c r="J54" s="89">
        <f t="shared" si="2"/>
        <v>88393.4</v>
      </c>
    </row>
    <row r="55" spans="2:10" ht="36" customHeight="1" x14ac:dyDescent="0.25">
      <c r="B55" s="80">
        <v>2314</v>
      </c>
      <c r="C55" s="93">
        <v>256561442</v>
      </c>
      <c r="D55" s="82" t="s">
        <v>75</v>
      </c>
      <c r="E55" s="82" t="s">
        <v>75</v>
      </c>
      <c r="F55" s="82" t="s">
        <v>75</v>
      </c>
      <c r="G55" s="83" t="s">
        <v>106</v>
      </c>
      <c r="H55" s="84">
        <f>SUM(H56:H57)</f>
        <v>0</v>
      </c>
      <c r="I55" s="184">
        <f>SUM(I56:I57)</f>
        <v>2077167.26</v>
      </c>
      <c r="J55" s="85">
        <f t="shared" si="2"/>
        <v>2077167.26</v>
      </c>
    </row>
    <row r="56" spans="2:10" s="74" customFormat="1" x14ac:dyDescent="0.25">
      <c r="B56" s="86">
        <v>2314</v>
      </c>
      <c r="C56" s="87">
        <v>256561442</v>
      </c>
      <c r="D56" s="26">
        <v>0</v>
      </c>
      <c r="E56" s="10">
        <v>4213</v>
      </c>
      <c r="F56" s="10">
        <v>54190877</v>
      </c>
      <c r="G56" s="90" t="s">
        <v>86</v>
      </c>
      <c r="H56" s="88">
        <v>0</v>
      </c>
      <c r="I56" s="183">
        <v>115398.18</v>
      </c>
      <c r="J56" s="79">
        <f t="shared" si="2"/>
        <v>115398.18</v>
      </c>
    </row>
    <row r="57" spans="2:10" s="91" customFormat="1" x14ac:dyDescent="0.25">
      <c r="B57" s="86">
        <v>2314</v>
      </c>
      <c r="C57" s="87">
        <v>256561442</v>
      </c>
      <c r="D57" s="26">
        <v>0</v>
      </c>
      <c r="E57" s="10">
        <v>4216</v>
      </c>
      <c r="F57" s="10">
        <v>54515835</v>
      </c>
      <c r="G57" s="90" t="s">
        <v>80</v>
      </c>
      <c r="H57" s="88">
        <v>0</v>
      </c>
      <c r="I57" s="185">
        <v>1961769.08</v>
      </c>
      <c r="J57" s="89">
        <f t="shared" si="2"/>
        <v>1961769.08</v>
      </c>
    </row>
    <row r="58" spans="2:10" s="74" customFormat="1" ht="24" customHeight="1" x14ac:dyDescent="0.25">
      <c r="B58" s="80">
        <v>2307</v>
      </c>
      <c r="C58" s="93">
        <v>750110000</v>
      </c>
      <c r="D58" s="82" t="s">
        <v>75</v>
      </c>
      <c r="E58" s="82" t="s">
        <v>75</v>
      </c>
      <c r="F58" s="82" t="s">
        <v>75</v>
      </c>
      <c r="G58" s="83" t="s">
        <v>107</v>
      </c>
      <c r="H58" s="84">
        <v>0</v>
      </c>
      <c r="I58" s="184">
        <f>SUM(I59)</f>
        <v>1661218.62</v>
      </c>
      <c r="J58" s="85">
        <f>H58+I58</f>
        <v>1661218.62</v>
      </c>
    </row>
    <row r="59" spans="2:10" x14ac:dyDescent="0.25">
      <c r="B59" s="86">
        <v>2307</v>
      </c>
      <c r="C59" s="87">
        <v>750110000</v>
      </c>
      <c r="D59" s="26">
        <v>0</v>
      </c>
      <c r="E59" s="10">
        <v>4152</v>
      </c>
      <c r="F59" s="10">
        <v>41500000</v>
      </c>
      <c r="G59" s="77" t="s">
        <v>108</v>
      </c>
      <c r="H59" s="88">
        <v>0</v>
      </c>
      <c r="I59" s="183">
        <v>1661218.62</v>
      </c>
      <c r="J59" s="79">
        <f>H59+I59</f>
        <v>1661218.62</v>
      </c>
    </row>
    <row r="60" spans="2:10" ht="26.25" customHeight="1" x14ac:dyDescent="0.25">
      <c r="B60" s="80">
        <v>2306</v>
      </c>
      <c r="C60" s="93">
        <v>650640000</v>
      </c>
      <c r="D60" s="82" t="s">
        <v>75</v>
      </c>
      <c r="E60" s="82" t="s">
        <v>75</v>
      </c>
      <c r="F60" s="82" t="s">
        <v>75</v>
      </c>
      <c r="G60" s="83" t="s">
        <v>109</v>
      </c>
      <c r="H60" s="84">
        <f>SUM(H61:H62)</f>
        <v>0</v>
      </c>
      <c r="I60" s="184">
        <f>SUM(I61:I62)</f>
        <v>6063275.4600000009</v>
      </c>
      <c r="J60" s="85">
        <f t="shared" ref="J60:J64" si="3">H60+I60</f>
        <v>6063275.4600000009</v>
      </c>
    </row>
    <row r="61" spans="2:10" s="74" customFormat="1" x14ac:dyDescent="0.25">
      <c r="B61" s="86">
        <v>2306</v>
      </c>
      <c r="C61" s="87">
        <v>650640000</v>
      </c>
      <c r="D61" s="26">
        <v>0</v>
      </c>
      <c r="E61" s="10">
        <v>4223</v>
      </c>
      <c r="F61" s="10">
        <v>38585505</v>
      </c>
      <c r="G61" s="90" t="s">
        <v>84</v>
      </c>
      <c r="H61" s="88">
        <v>0</v>
      </c>
      <c r="I61" s="183">
        <v>6048976.4600000009</v>
      </c>
      <c r="J61" s="79">
        <f t="shared" si="3"/>
        <v>6048976.4600000009</v>
      </c>
    </row>
    <row r="62" spans="2:10" s="91" customFormat="1" x14ac:dyDescent="0.25">
      <c r="B62" s="86">
        <v>2306</v>
      </c>
      <c r="C62" s="87">
        <v>650640000</v>
      </c>
      <c r="D62" s="26">
        <v>0</v>
      </c>
      <c r="E62" s="10">
        <v>4123</v>
      </c>
      <c r="F62" s="10">
        <v>38585005</v>
      </c>
      <c r="G62" s="90" t="s">
        <v>83</v>
      </c>
      <c r="H62" s="88">
        <v>0</v>
      </c>
      <c r="I62" s="185">
        <v>14299</v>
      </c>
      <c r="J62" s="89">
        <f t="shared" si="3"/>
        <v>14299</v>
      </c>
    </row>
    <row r="63" spans="2:10" x14ac:dyDescent="0.25">
      <c r="B63" s="80">
        <v>2306</v>
      </c>
      <c r="C63" s="93">
        <v>651140000</v>
      </c>
      <c r="D63" s="82" t="s">
        <v>75</v>
      </c>
      <c r="E63" s="82" t="s">
        <v>75</v>
      </c>
      <c r="F63" s="82" t="s">
        <v>75</v>
      </c>
      <c r="G63" s="83" t="s">
        <v>127</v>
      </c>
      <c r="H63" s="84">
        <f>SUM(H64:H68)</f>
        <v>0</v>
      </c>
      <c r="I63" s="184">
        <f>SUM(I64:I64)</f>
        <v>575534.69999999995</v>
      </c>
      <c r="J63" s="85">
        <f t="shared" si="3"/>
        <v>575534.69999999995</v>
      </c>
    </row>
    <row r="64" spans="2:10" s="91" customFormat="1" ht="15.75" thickBot="1" x14ac:dyDescent="0.3">
      <c r="B64" s="98">
        <v>2306</v>
      </c>
      <c r="C64" s="188">
        <v>651140000</v>
      </c>
      <c r="D64" s="99">
        <v>0</v>
      </c>
      <c r="E64" s="100">
        <v>4223</v>
      </c>
      <c r="F64" s="100">
        <v>38585505</v>
      </c>
      <c r="G64" s="101" t="s">
        <v>84</v>
      </c>
      <c r="H64" s="102">
        <v>0</v>
      </c>
      <c r="I64" s="186">
        <v>575534.69999999995</v>
      </c>
      <c r="J64" s="103">
        <f t="shared" si="3"/>
        <v>575534.69999999995</v>
      </c>
    </row>
  </sheetData>
  <mergeCells count="3">
    <mergeCell ref="B2:J2"/>
    <mergeCell ref="B4:J4"/>
    <mergeCell ref="B6:J6"/>
  </mergeCells>
  <pageMargins left="3.937007874015748E-2" right="3.937007874015748E-2" top="3.937007874015748E-2" bottom="3.937007874015748E-2" header="0" footer="0"/>
  <pageSetup paperSize="9" scale="96" fitToHeight="2" orientation="portrait" r:id="rId1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7"/>
  <sheetViews>
    <sheetView tabSelected="1" workbookViewId="0">
      <selection activeCell="L10" sqref="L10"/>
    </sheetView>
  </sheetViews>
  <sheetFormatPr defaultColWidth="9.140625" defaultRowHeight="15" x14ac:dyDescent="0.25"/>
  <cols>
    <col min="1" max="1" width="3.140625" style="109" customWidth="1"/>
    <col min="2" max="2" width="5.7109375" style="109" customWidth="1"/>
    <col min="3" max="3" width="4.42578125" style="109" bestFit="1" customWidth="1"/>
    <col min="4" max="4" width="4.42578125" style="109" customWidth="1"/>
    <col min="5" max="5" width="7.85546875" style="109" bestFit="1" customWidth="1"/>
    <col min="6" max="6" width="32.5703125" style="109" customWidth="1"/>
    <col min="7" max="7" width="5.28515625" style="109" customWidth="1"/>
    <col min="8" max="8" width="8" style="109" customWidth="1"/>
    <col min="9" max="9" width="12" style="109" customWidth="1"/>
    <col min="10" max="10" width="9" style="109" customWidth="1"/>
    <col min="11" max="16384" width="9.140625" style="109"/>
  </cols>
  <sheetData>
    <row r="1" spans="1:10" ht="13.5" customHeight="1" x14ac:dyDescent="0.25">
      <c r="A1" s="108"/>
      <c r="B1" s="44"/>
      <c r="C1" s="108"/>
      <c r="D1" s="108"/>
      <c r="E1" s="108"/>
      <c r="F1" s="108"/>
      <c r="G1" s="108"/>
      <c r="H1" s="108"/>
      <c r="I1" s="51"/>
      <c r="J1" s="50" t="s">
        <v>64</v>
      </c>
    </row>
    <row r="2" spans="1:10" x14ac:dyDescent="0.25">
      <c r="A2" s="108"/>
      <c r="B2" s="44"/>
      <c r="C2" s="108"/>
      <c r="D2" s="108"/>
      <c r="E2" s="108"/>
      <c r="F2" s="108"/>
      <c r="G2" s="108"/>
      <c r="H2" s="108"/>
      <c r="I2" s="51"/>
      <c r="J2" s="50"/>
    </row>
    <row r="3" spans="1:10" ht="18" x14ac:dyDescent="0.25">
      <c r="A3" s="190" t="s">
        <v>65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1"/>
      <c r="J4" s="112"/>
    </row>
    <row r="5" spans="1:10" ht="15.75" x14ac:dyDescent="0.25">
      <c r="A5" s="194" t="s">
        <v>110</v>
      </c>
      <c r="B5" s="194"/>
      <c r="C5" s="194"/>
      <c r="D5" s="194"/>
      <c r="E5" s="194"/>
      <c r="F5" s="194"/>
      <c r="G5" s="194"/>
      <c r="H5" s="194"/>
      <c r="I5" s="194"/>
      <c r="J5" s="194"/>
    </row>
    <row r="6" spans="1:10" x14ac:dyDescent="0.25">
      <c r="A6" s="113"/>
      <c r="B6" s="114"/>
      <c r="C6" s="115"/>
      <c r="D6" s="114"/>
      <c r="E6" s="114"/>
      <c r="F6" s="114"/>
      <c r="G6" s="116"/>
      <c r="H6" s="117"/>
      <c r="I6" s="118"/>
      <c r="J6" s="119"/>
    </row>
    <row r="7" spans="1:10" ht="15.75" x14ac:dyDescent="0.25">
      <c r="A7" s="195" t="s">
        <v>111</v>
      </c>
      <c r="B7" s="195"/>
      <c r="C7" s="195"/>
      <c r="D7" s="195"/>
      <c r="E7" s="195"/>
      <c r="F7" s="195"/>
      <c r="G7" s="195"/>
      <c r="H7" s="195"/>
      <c r="I7" s="195"/>
      <c r="J7" s="195"/>
    </row>
    <row r="8" spans="1:10" ht="15.75" thickBot="1" x14ac:dyDescent="0.3">
      <c r="A8" s="120"/>
      <c r="B8" s="120"/>
      <c r="C8" s="120"/>
      <c r="D8" s="120"/>
      <c r="E8" s="120"/>
      <c r="F8" s="120"/>
      <c r="G8" s="121"/>
      <c r="H8" s="122"/>
      <c r="I8" s="123"/>
      <c r="J8" s="124" t="s">
        <v>1</v>
      </c>
    </row>
    <row r="9" spans="1:10" ht="22.5" x14ac:dyDescent="0.25">
      <c r="A9" s="125" t="s">
        <v>112</v>
      </c>
      <c r="B9" s="196" t="s">
        <v>113</v>
      </c>
      <c r="C9" s="196"/>
      <c r="D9" s="126" t="s">
        <v>71</v>
      </c>
      <c r="E9" s="126" t="s">
        <v>2</v>
      </c>
      <c r="F9" s="126" t="s">
        <v>114</v>
      </c>
      <c r="G9" s="127" t="s">
        <v>73</v>
      </c>
      <c r="H9" s="127" t="s">
        <v>128</v>
      </c>
      <c r="I9" s="127" t="s">
        <v>43</v>
      </c>
      <c r="J9" s="128" t="s">
        <v>129</v>
      </c>
    </row>
    <row r="10" spans="1:10" ht="22.5" x14ac:dyDescent="0.25">
      <c r="A10" s="129" t="s">
        <v>75</v>
      </c>
      <c r="B10" s="197" t="s">
        <v>75</v>
      </c>
      <c r="C10" s="197"/>
      <c r="D10" s="130"/>
      <c r="E10" s="130"/>
      <c r="F10" s="131" t="s">
        <v>115</v>
      </c>
      <c r="G10" s="132">
        <f>G11+G13+G16</f>
        <v>0</v>
      </c>
      <c r="H10" s="132">
        <f>H11+H13+H16</f>
        <v>9422.82</v>
      </c>
      <c r="I10" s="133">
        <f>I11+I13+I16</f>
        <v>83095.572200000039</v>
      </c>
      <c r="J10" s="134">
        <f>SUM(J11,J13,J16)</f>
        <v>92518.392200000046</v>
      </c>
    </row>
    <row r="11" spans="1:10" s="143" customFormat="1" x14ac:dyDescent="0.25">
      <c r="A11" s="135" t="s">
        <v>116</v>
      </c>
      <c r="B11" s="136">
        <v>30001</v>
      </c>
      <c r="C11" s="137" t="s">
        <v>117</v>
      </c>
      <c r="D11" s="138" t="s">
        <v>75</v>
      </c>
      <c r="E11" s="138" t="s">
        <v>75</v>
      </c>
      <c r="F11" s="139" t="s">
        <v>118</v>
      </c>
      <c r="G11" s="140">
        <f>G12</f>
        <v>0</v>
      </c>
      <c r="H11" s="140">
        <f>H12</f>
        <v>5672.08</v>
      </c>
      <c r="I11" s="141">
        <f>I12</f>
        <v>83095.572200000039</v>
      </c>
      <c r="J11" s="142">
        <f>SUM(G11+H11+I11)</f>
        <v>88767.65220000004</v>
      </c>
    </row>
    <row r="12" spans="1:10" x14ac:dyDescent="0.25">
      <c r="A12" s="144"/>
      <c r="B12" s="145"/>
      <c r="C12" s="146"/>
      <c r="D12" s="147">
        <v>6409</v>
      </c>
      <c r="E12" s="148">
        <v>5901</v>
      </c>
      <c r="F12" s="149" t="s">
        <v>119</v>
      </c>
      <c r="G12" s="150">
        <f>SUM(H18)</f>
        <v>0</v>
      </c>
      <c r="H12" s="150">
        <v>5672.08</v>
      </c>
      <c r="I12" s="151">
        <f>([1]Příjmy!I10)/1000</f>
        <v>83095.572200000039</v>
      </c>
      <c r="J12" s="152">
        <f>SUM(G12+H12+I12)</f>
        <v>88767.65220000004</v>
      </c>
    </row>
    <row r="13" spans="1:10" s="143" customFormat="1" ht="22.5" x14ac:dyDescent="0.25">
      <c r="A13" s="135" t="s">
        <v>116</v>
      </c>
      <c r="B13" s="136">
        <v>30002</v>
      </c>
      <c r="C13" s="137" t="s">
        <v>117</v>
      </c>
      <c r="D13" s="138" t="s">
        <v>75</v>
      </c>
      <c r="E13" s="138" t="s">
        <v>75</v>
      </c>
      <c r="F13" s="139" t="s">
        <v>120</v>
      </c>
      <c r="G13" s="140">
        <f>SUM(G14:G15)</f>
        <v>0</v>
      </c>
      <c r="H13" s="140">
        <f>SUM(H14:H15)</f>
        <v>3700.74</v>
      </c>
      <c r="I13" s="140">
        <f>SUM(I14:I15)</f>
        <v>0</v>
      </c>
      <c r="J13" s="142">
        <f t="shared" ref="J13:J17" si="0">SUM(G13:I13)</f>
        <v>3700.74</v>
      </c>
    </row>
    <row r="14" spans="1:10" x14ac:dyDescent="0.25">
      <c r="A14" s="144"/>
      <c r="B14" s="145"/>
      <c r="C14" s="146"/>
      <c r="D14" s="147">
        <v>6310</v>
      </c>
      <c r="E14" s="147">
        <v>5142</v>
      </c>
      <c r="F14" s="149" t="s">
        <v>121</v>
      </c>
      <c r="G14" s="150">
        <v>0</v>
      </c>
      <c r="H14" s="150">
        <v>3630.74</v>
      </c>
      <c r="I14" s="150">
        <v>0</v>
      </c>
      <c r="J14" s="152">
        <f t="shared" si="0"/>
        <v>3630.74</v>
      </c>
    </row>
    <row r="15" spans="1:10" x14ac:dyDescent="0.25">
      <c r="A15" s="144"/>
      <c r="B15" s="145"/>
      <c r="C15" s="146"/>
      <c r="D15" s="147">
        <v>6310</v>
      </c>
      <c r="E15" s="147">
        <v>5163</v>
      </c>
      <c r="F15" s="149" t="s">
        <v>122</v>
      </c>
      <c r="G15" s="150">
        <v>0</v>
      </c>
      <c r="H15" s="150">
        <v>70</v>
      </c>
      <c r="I15" s="150">
        <v>0</v>
      </c>
      <c r="J15" s="152">
        <f t="shared" si="0"/>
        <v>70</v>
      </c>
    </row>
    <row r="16" spans="1:10" s="143" customFormat="1" ht="22.5" x14ac:dyDescent="0.25">
      <c r="A16" s="135" t="s">
        <v>116</v>
      </c>
      <c r="B16" s="136">
        <v>30003</v>
      </c>
      <c r="C16" s="137" t="s">
        <v>117</v>
      </c>
      <c r="D16" s="138" t="s">
        <v>75</v>
      </c>
      <c r="E16" s="138" t="s">
        <v>75</v>
      </c>
      <c r="F16" s="153" t="s">
        <v>123</v>
      </c>
      <c r="G16" s="140">
        <f t="shared" ref="G16:I16" si="1">SUM(G17)</f>
        <v>0</v>
      </c>
      <c r="H16" s="140">
        <f>H17</f>
        <v>50</v>
      </c>
      <c r="I16" s="140">
        <f t="shared" si="1"/>
        <v>0</v>
      </c>
      <c r="J16" s="142">
        <f t="shared" si="0"/>
        <v>50</v>
      </c>
    </row>
    <row r="17" spans="1:10" ht="15.75" thickBot="1" x14ac:dyDescent="0.3">
      <c r="A17" s="154"/>
      <c r="B17" s="155"/>
      <c r="C17" s="156"/>
      <c r="D17" s="157">
        <v>6409</v>
      </c>
      <c r="E17" s="157">
        <v>5901</v>
      </c>
      <c r="F17" s="158" t="s">
        <v>119</v>
      </c>
      <c r="G17" s="159">
        <v>0</v>
      </c>
      <c r="H17" s="159">
        <v>50</v>
      </c>
      <c r="I17" s="159">
        <v>0</v>
      </c>
      <c r="J17" s="160">
        <f t="shared" si="0"/>
        <v>50</v>
      </c>
    </row>
  </sheetData>
  <mergeCells count="5">
    <mergeCell ref="A3:J3"/>
    <mergeCell ref="A5:J5"/>
    <mergeCell ref="A7:J7"/>
    <mergeCell ref="B9:C9"/>
    <mergeCell ref="B10:C10"/>
  </mergeCells>
  <printOptions horizontalCentered="1"/>
  <pageMargins left="0.19685039370078741" right="0.31496062992125984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Bilance PaV</vt:lpstr>
      <vt:lpstr>Příjmy</vt:lpstr>
      <vt:lpstr>923 03</vt:lpstr>
      <vt:lpstr>Příjmy!Názvy_tisku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Flecknova Vendulka</cp:lastModifiedBy>
  <cp:lastPrinted>2015-12-07T14:37:19Z</cp:lastPrinted>
  <dcterms:created xsi:type="dcterms:W3CDTF">2015-11-25T07:48:57Z</dcterms:created>
  <dcterms:modified xsi:type="dcterms:W3CDTF">2015-12-07T14:37:30Z</dcterms:modified>
</cp:coreProperties>
</file>