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48" windowWidth="15168" windowHeight="9096"/>
  </bookViews>
  <sheets>
    <sheet name="2012-2014" sheetId="1" r:id="rId1"/>
    <sheet name="2012" sheetId="2" r:id="rId2"/>
    <sheet name="2013" sheetId="3" r:id="rId3"/>
    <sheet name="2014" sheetId="4" r:id="rId4"/>
    <sheet name="2015" sheetId="5" r:id="rId5"/>
  </sheets>
  <calcPr calcId="145621"/>
</workbook>
</file>

<file path=xl/calcChain.xml><?xml version="1.0" encoding="utf-8"?>
<calcChain xmlns="http://schemas.openxmlformats.org/spreadsheetml/2006/main">
  <c r="G8" i="1" l="1"/>
  <c r="B18" i="5" l="1"/>
  <c r="E8" i="5" l="1"/>
  <c r="B5" i="5"/>
  <c r="B10" i="5"/>
  <c r="B13" i="5"/>
  <c r="B14" i="5" l="1"/>
  <c r="E14" i="5" s="1"/>
  <c r="E16" i="4"/>
  <c r="D19" i="5" l="1"/>
  <c r="C19" i="5"/>
  <c r="B19" i="5"/>
  <c r="E18" i="5"/>
  <c r="E17" i="5"/>
  <c r="E16" i="5"/>
  <c r="E15" i="5"/>
  <c r="E13" i="5"/>
  <c r="E12" i="5"/>
  <c r="E11" i="5"/>
  <c r="E10" i="5"/>
  <c r="D9" i="5"/>
  <c r="C9" i="5"/>
  <c r="C20" i="5" s="1"/>
  <c r="E7" i="5"/>
  <c r="B9" i="5"/>
  <c r="E5" i="5"/>
  <c r="B20" i="5" l="1"/>
  <c r="D20" i="5"/>
  <c r="E6" i="5"/>
  <c r="E9" i="5" s="1"/>
  <c r="G5" i="1" s="1"/>
  <c r="G7" i="1" s="1"/>
  <c r="E19" i="5"/>
  <c r="G6" i="1" s="1"/>
  <c r="B5" i="4"/>
  <c r="E5" i="4" s="1"/>
  <c r="B6" i="4"/>
  <c r="E26" i="3"/>
  <c r="D26" i="3"/>
  <c r="C26" i="3"/>
  <c r="B26" i="3"/>
  <c r="E19" i="2"/>
  <c r="D19" i="2"/>
  <c r="C19" i="2"/>
  <c r="E19" i="4"/>
  <c r="E10" i="4"/>
  <c r="E7" i="4"/>
  <c r="E14" i="3"/>
  <c r="E12" i="3"/>
  <c r="D24" i="4"/>
  <c r="C24" i="4"/>
  <c r="B24" i="4"/>
  <c r="E23" i="4"/>
  <c r="E22" i="4"/>
  <c r="E21" i="4"/>
  <c r="E20" i="4"/>
  <c r="E18" i="4"/>
  <c r="E17" i="4"/>
  <c r="E15" i="4"/>
  <c r="E14" i="4"/>
  <c r="E13" i="4"/>
  <c r="D12" i="4"/>
  <c r="D25" i="4" s="1"/>
  <c r="C12" i="4"/>
  <c r="C25" i="4" s="1"/>
  <c r="E9" i="4"/>
  <c r="E8" i="4"/>
  <c r="E20" i="5" l="1"/>
  <c r="B12" i="4"/>
  <c r="B25" i="4" s="1"/>
  <c r="E11" i="4"/>
  <c r="E24" i="4"/>
  <c r="D6" i="1" s="1"/>
  <c r="E6" i="4"/>
  <c r="E15" i="3"/>
  <c r="E12" i="4" l="1"/>
  <c r="E18" i="3"/>
  <c r="E20" i="3"/>
  <c r="E19" i="3"/>
  <c r="E25" i="4" l="1"/>
  <c r="D5" i="1"/>
  <c r="B6" i="3"/>
  <c r="E21" i="3" l="1"/>
  <c r="B5" i="2" l="1"/>
  <c r="E22" i="3"/>
  <c r="D25" i="3"/>
  <c r="C25" i="3"/>
  <c r="B25" i="3"/>
  <c r="E24" i="3"/>
  <c r="E23" i="3"/>
  <c r="E17" i="3"/>
  <c r="E16" i="3"/>
  <c r="E13" i="3"/>
  <c r="E11" i="3"/>
  <c r="D10" i="3"/>
  <c r="C10" i="3"/>
  <c r="B10" i="3"/>
  <c r="E9" i="3"/>
  <c r="E8" i="3"/>
  <c r="E7" i="3"/>
  <c r="E6" i="3"/>
  <c r="E5" i="3"/>
  <c r="E10" i="3" l="1"/>
  <c r="C5" i="1" s="1"/>
  <c r="E25" i="3"/>
  <c r="C6" i="1" l="1"/>
  <c r="E12" i="2" l="1"/>
  <c r="E11" i="2"/>
  <c r="E5" i="2"/>
  <c r="E17" i="2"/>
  <c r="E16" i="2"/>
  <c r="E15" i="2"/>
  <c r="E14" i="2"/>
  <c r="E13" i="2"/>
  <c r="E10" i="2"/>
  <c r="E8" i="2"/>
  <c r="E7" i="2"/>
  <c r="E6" i="2"/>
  <c r="D18" i="2"/>
  <c r="C18" i="2"/>
  <c r="B18" i="2"/>
  <c r="D9" i="2"/>
  <c r="C9" i="2"/>
  <c r="B9" i="2"/>
  <c r="D7" i="1"/>
  <c r="C7" i="1"/>
  <c r="E18" i="2" l="1"/>
  <c r="B6" i="1" s="1"/>
  <c r="E6" i="1" s="1"/>
  <c r="F6" i="1" s="1"/>
  <c r="E9" i="2"/>
  <c r="B5" i="1" s="1"/>
  <c r="B19" i="2"/>
  <c r="B7" i="1" l="1"/>
  <c r="E5" i="1"/>
  <c r="F5" i="1" l="1"/>
  <c r="E7" i="1"/>
  <c r="F7" i="1" s="1"/>
</calcChain>
</file>

<file path=xl/sharedStrings.xml><?xml version="1.0" encoding="utf-8"?>
<sst xmlns="http://schemas.openxmlformats.org/spreadsheetml/2006/main" count="177" uniqueCount="99">
  <si>
    <t>Celkem</t>
  </si>
  <si>
    <t>Investice</t>
  </si>
  <si>
    <t>Neinvestice</t>
  </si>
  <si>
    <t>Průměr 2012 - 2014</t>
  </si>
  <si>
    <t>Program pro financování silnic II. a III. třídy</t>
  </si>
  <si>
    <t>Akce</t>
  </si>
  <si>
    <r>
      <t xml:space="preserve">( částky jsou v </t>
    </r>
    <r>
      <rPr>
        <b/>
        <sz val="11"/>
        <color theme="1"/>
        <rFont val="Calibri"/>
        <family val="2"/>
        <charset val="238"/>
        <scheme val="minor"/>
      </rPr>
      <t>Kč</t>
    </r>
    <r>
      <rPr>
        <sz val="11"/>
        <color theme="1"/>
        <rFont val="Calibri"/>
        <family val="2"/>
        <charset val="238"/>
        <scheme val="minor"/>
      </rPr>
      <t xml:space="preserve"> )</t>
    </r>
  </si>
  <si>
    <t>Částka</t>
  </si>
  <si>
    <t>Vratka dotace</t>
  </si>
  <si>
    <t>kapitola 92406</t>
  </si>
  <si>
    <t>kapitola 92306</t>
  </si>
  <si>
    <t>Příjem dotace</t>
  </si>
  <si>
    <t>Poznámka</t>
  </si>
  <si>
    <t>Program pro financování silnic II. a III. třídy - skutečnost 2012</t>
  </si>
  <si>
    <t>ORG 0650455064</t>
  </si>
  <si>
    <t>mosty</t>
  </si>
  <si>
    <t>ROP 3 + ROP 4</t>
  </si>
  <si>
    <t>přeložka ČEZ - Č.Mládež II.</t>
  </si>
  <si>
    <t>revitalizace silnic II. a III. třídy</t>
  </si>
  <si>
    <t>zimní údržba</t>
  </si>
  <si>
    <t>běžná (letní) údržba</t>
  </si>
  <si>
    <t>silnice III/2887 Bozkov</t>
  </si>
  <si>
    <t>dotace Chrastava</t>
  </si>
  <si>
    <r>
      <rPr>
        <sz val="11"/>
        <rFont val="Calibri"/>
        <family val="2"/>
        <charset val="238"/>
        <scheme val="minor"/>
      </rPr>
      <t>již vyúčtováno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(OLP/1843/2012)</t>
    </r>
  </si>
  <si>
    <t>dotace Hrádek nad Nisou</t>
  </si>
  <si>
    <t>most přes Rousínovský potok</t>
  </si>
  <si>
    <t>neuznatelné náklady FSEU</t>
  </si>
  <si>
    <t>projektová dokumnetace</t>
  </si>
  <si>
    <r>
      <rPr>
        <sz val="11"/>
        <rFont val="Calibri"/>
        <family val="2"/>
        <charset val="238"/>
        <scheme val="minor"/>
      </rPr>
      <t>již vyúčtováno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(OLP/1729/2012)-kap.914</t>
    </r>
  </si>
  <si>
    <t>OLP/98/2012</t>
  </si>
  <si>
    <t>Program pro financování silnic II. a III. třídy - skutečnost 2013</t>
  </si>
  <si>
    <t>ORG 0650544007</t>
  </si>
  <si>
    <t>přečerpáno o 6.569.993,76 Kč</t>
  </si>
  <si>
    <t>Program pro financování silnic II. a III. třídy - skutečnost 2014</t>
  </si>
  <si>
    <t>část pro rok 2013 a část pro rok 2014</t>
  </si>
  <si>
    <t>nedočerpáno</t>
  </si>
  <si>
    <t>Cíl 3 - III/27014 Krompach - Jonsdorf</t>
  </si>
  <si>
    <t>Cíl 3 - příhr. sil.a mosty povodně 2010</t>
  </si>
  <si>
    <t>přeložka ČEZ - Tanvald</t>
  </si>
  <si>
    <t>přeložka ČEZ - Mimoň-humanizace</t>
  </si>
  <si>
    <r>
      <rPr>
        <sz val="11"/>
        <rFont val="Calibri"/>
        <family val="2"/>
        <charset val="238"/>
        <scheme val="minor"/>
      </rPr>
      <t>vyúčtováno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(OLP/635/2013), vratka 2014</t>
    </r>
  </si>
  <si>
    <r>
      <rPr>
        <sz val="11"/>
        <rFont val="Calibri"/>
        <family val="2"/>
        <charset val="238"/>
        <scheme val="minor"/>
      </rPr>
      <t>vyúčtováno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(OLP/636/2013), vratka 2014</t>
    </r>
  </si>
  <si>
    <t>OLP/3526/2013, přečerp. o 13.814,66 Kč</t>
  </si>
  <si>
    <t>OLP/3733/2012+OLP/644/2013</t>
  </si>
  <si>
    <t>OLP/1738/2013, přečerp. o 37.066,70 Kč</t>
  </si>
  <si>
    <t>OLP/434/2013</t>
  </si>
  <si>
    <t>Horka u Staré Paky – Dolní Branná</t>
  </si>
  <si>
    <t>OLP/1771/2013</t>
  </si>
  <si>
    <t>přeložka ČEZ - JBC, ul. B.Němcové</t>
  </si>
  <si>
    <t>příprava a PD pro ROP 4</t>
  </si>
  <si>
    <t>silnice Frýdlantsko - povodně 2010</t>
  </si>
  <si>
    <t>vratka Heřmanice-pov.2010 (v r. 2014)</t>
  </si>
  <si>
    <t>žádost Petera</t>
  </si>
  <si>
    <t>4 akce + rek.opěrné zdi (PD)</t>
  </si>
  <si>
    <r>
      <rPr>
        <sz val="11"/>
        <rFont val="Calibri"/>
        <family val="2"/>
        <charset val="238"/>
        <scheme val="minor"/>
      </rPr>
      <t>vyúčtováno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(OLP/929/2013), vratka 2014</t>
    </r>
  </si>
  <si>
    <r>
      <rPr>
        <sz val="11"/>
        <rFont val="Calibri"/>
        <family val="2"/>
        <charset val="238"/>
        <scheme val="minor"/>
      </rPr>
      <t>vyúčtováno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(OLP/930/2013), vratka 2014</t>
    </r>
  </si>
  <si>
    <t>Obec Mimoň (v r. 2013) - ROP</t>
  </si>
  <si>
    <t>Obec Mimoň (v r. 2014) - ROP</t>
  </si>
  <si>
    <t>Obec Záhoří (v r. 2012) - ROP</t>
  </si>
  <si>
    <t>Povodně 2013 - SFDI</t>
  </si>
  <si>
    <t>nejvíce PD</t>
  </si>
  <si>
    <t>Povodně 2013 od FSEU (v r. 2014)</t>
  </si>
  <si>
    <t xml:space="preserve">údržba Silnice LK, Jílové a Nedaříž </t>
  </si>
  <si>
    <t>kapitola 92406 - ztracená faktura</t>
  </si>
  <si>
    <t>8 akcí</t>
  </si>
  <si>
    <r>
      <rPr>
        <sz val="11"/>
        <rFont val="Calibri"/>
        <family val="2"/>
        <charset val="238"/>
        <scheme val="minor"/>
      </rPr>
      <t>vyúčtování</t>
    </r>
    <r>
      <rPr>
        <sz val="11"/>
        <color rgb="FFFF0000"/>
        <rFont val="Calibri"/>
        <family val="2"/>
        <charset val="238"/>
        <scheme val="minor"/>
      </rPr>
      <t xml:space="preserve"> 31.12.2015 </t>
    </r>
    <r>
      <rPr>
        <sz val="11"/>
        <rFont val="Calibri"/>
        <family val="2"/>
        <charset val="238"/>
        <scheme val="minor"/>
      </rPr>
      <t>(OLP/395/2012)</t>
    </r>
  </si>
  <si>
    <r>
      <rPr>
        <sz val="11"/>
        <rFont val="Calibri"/>
        <family val="2"/>
        <charset val="238"/>
        <scheme val="minor"/>
      </rPr>
      <t>vyúčtování</t>
    </r>
    <r>
      <rPr>
        <sz val="11"/>
        <color rgb="FFFF0000"/>
        <rFont val="Calibri"/>
        <family val="2"/>
        <charset val="238"/>
        <scheme val="minor"/>
      </rPr>
      <t xml:space="preserve"> 31.8.2015 </t>
    </r>
    <r>
      <rPr>
        <sz val="11"/>
        <rFont val="Calibri"/>
        <family val="2"/>
        <charset val="238"/>
        <scheme val="minor"/>
      </rPr>
      <t>(OLP/2477/2012)</t>
    </r>
  </si>
  <si>
    <t>příprava a PD - povodňové škody 2013</t>
  </si>
  <si>
    <t>PD - opravy mostů v havarijním stavu</t>
  </si>
  <si>
    <r>
      <rPr>
        <sz val="11"/>
        <rFont val="Calibri"/>
        <family val="2"/>
        <charset val="238"/>
        <scheme val="minor"/>
      </rPr>
      <t>vyúčtování</t>
    </r>
    <r>
      <rPr>
        <sz val="11"/>
        <color rgb="FFFF0000"/>
        <rFont val="Calibri"/>
        <family val="2"/>
        <charset val="238"/>
        <scheme val="minor"/>
      </rPr>
      <t xml:space="preserve"> 30.9.2015 </t>
    </r>
    <r>
      <rPr>
        <sz val="11"/>
        <rFont val="Calibri"/>
        <family val="2"/>
        <charset val="238"/>
        <scheme val="minor"/>
      </rPr>
      <t>(OLP/2718/2014)</t>
    </r>
  </si>
  <si>
    <t>Povodně 2013 od FSEU (v r. 2015)</t>
  </si>
  <si>
    <t>Dětřichov, Bělá, Vítkovice a Grunov 26834</t>
  </si>
  <si>
    <t>PD, TDI, BOZP a stavební práce</t>
  </si>
  <si>
    <t>ROP 3 + ROP 4 + ROP 6</t>
  </si>
  <si>
    <t>PD - dříve OPD</t>
  </si>
  <si>
    <t>přeložka ČEZ - Chrastava II. etapa</t>
  </si>
  <si>
    <r>
      <rPr>
        <sz val="11"/>
        <rFont val="Calibri"/>
        <family val="2"/>
        <charset val="238"/>
        <scheme val="minor"/>
      </rPr>
      <t>vyúčtováno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(OLP/1471/2014), vratka 2014</t>
    </r>
  </si>
  <si>
    <t>Obec Tanvald (v r. 2014) - ROP</t>
  </si>
  <si>
    <t>Cíl 3 – Od zámku Frýdlant k Czocha-PD</t>
  </si>
  <si>
    <r>
      <rPr>
        <sz val="11"/>
        <rFont val="Calibri"/>
        <family val="2"/>
        <charset val="238"/>
        <scheme val="minor"/>
      </rPr>
      <t>vyúčtování</t>
    </r>
    <r>
      <rPr>
        <sz val="11"/>
        <color rgb="FFFF0000"/>
        <rFont val="Calibri"/>
        <family val="2"/>
        <charset val="238"/>
        <scheme val="minor"/>
      </rPr>
      <t xml:space="preserve"> 30.6.2015 </t>
    </r>
    <r>
      <rPr>
        <sz val="11"/>
        <rFont val="Calibri"/>
        <family val="2"/>
        <charset val="238"/>
        <scheme val="minor"/>
      </rPr>
      <t>(OLP/1190/2014)</t>
    </r>
  </si>
  <si>
    <t>ORG 0650343005</t>
  </si>
  <si>
    <t>nedočerpáno (OLP/3671/2013)</t>
  </si>
  <si>
    <t>přečerpáno o 338.255,14 Kč</t>
  </si>
  <si>
    <t>výhled 2015</t>
  </si>
  <si>
    <t>Program pro financování silnic II. a III. třídy - předpoklad 2015</t>
  </si>
  <si>
    <r>
      <rPr>
        <sz val="11"/>
        <rFont val="Calibri"/>
        <family val="2"/>
        <charset val="238"/>
        <scheme val="minor"/>
      </rPr>
      <t>vyúčtování</t>
    </r>
    <r>
      <rPr>
        <sz val="11"/>
        <color rgb="FFFF0000"/>
        <rFont val="Calibri"/>
        <family val="2"/>
        <charset val="238"/>
        <scheme val="minor"/>
      </rPr>
      <t xml:space="preserve"> 31.12.2015 </t>
    </r>
    <r>
      <rPr>
        <sz val="11"/>
        <rFont val="Calibri"/>
        <family val="2"/>
        <charset val="238"/>
        <scheme val="minor"/>
      </rPr>
      <t>(OLP/3217/2015)</t>
    </r>
  </si>
  <si>
    <r>
      <rPr>
        <sz val="11"/>
        <rFont val="Calibri"/>
        <family val="2"/>
        <charset val="238"/>
        <scheme val="minor"/>
      </rPr>
      <t>vyúčtování</t>
    </r>
    <r>
      <rPr>
        <sz val="11"/>
        <color rgb="FFFF0000"/>
        <rFont val="Calibri"/>
        <family val="2"/>
        <charset val="238"/>
        <scheme val="minor"/>
      </rPr>
      <t xml:space="preserve"> 31.12.2015 </t>
    </r>
    <r>
      <rPr>
        <sz val="11"/>
        <rFont val="Calibri"/>
        <family val="2"/>
        <charset val="238"/>
        <scheme val="minor"/>
      </rPr>
      <t>(OLP/3218/2015)</t>
    </r>
  </si>
  <si>
    <r>
      <rPr>
        <sz val="11"/>
        <rFont val="Calibri"/>
        <family val="2"/>
        <charset val="238"/>
        <scheme val="minor"/>
      </rPr>
      <t>vyúčtování</t>
    </r>
    <r>
      <rPr>
        <sz val="11"/>
        <color rgb="FFFF0000"/>
        <rFont val="Calibri"/>
        <family val="2"/>
        <charset val="238"/>
        <scheme val="minor"/>
      </rPr>
      <t xml:space="preserve"> 31.12.2015 </t>
    </r>
    <r>
      <rPr>
        <sz val="11"/>
        <rFont val="Calibri"/>
        <family val="2"/>
        <charset val="238"/>
        <scheme val="minor"/>
      </rPr>
      <t>(OLP/3220/2015)</t>
    </r>
  </si>
  <si>
    <r>
      <rPr>
        <sz val="11"/>
        <rFont val="Calibri"/>
        <family val="2"/>
        <charset val="238"/>
        <scheme val="minor"/>
      </rPr>
      <t>vyúčtování</t>
    </r>
    <r>
      <rPr>
        <sz val="11"/>
        <color rgb="FFFF0000"/>
        <rFont val="Calibri"/>
        <family val="2"/>
        <charset val="238"/>
        <scheme val="minor"/>
      </rPr>
      <t xml:space="preserve"> 31.12.2015 </t>
    </r>
    <r>
      <rPr>
        <sz val="11"/>
        <rFont val="Calibri"/>
        <family val="2"/>
        <charset val="238"/>
        <scheme val="minor"/>
      </rPr>
      <t>(OLP/3221/2015)</t>
    </r>
  </si>
  <si>
    <t>příprava a PD havarijní úseky silnic</t>
  </si>
  <si>
    <t>odkanalizování Rovenska pod Tr.</t>
  </si>
  <si>
    <t>OLP/1472/2014</t>
  </si>
  <si>
    <t>IROP</t>
  </si>
  <si>
    <t>OLP/20/2015</t>
  </si>
  <si>
    <t>ROP 4 + ROP 6 (PD-neuznatelné)</t>
  </si>
  <si>
    <t>navýšení o vratku z r. 2014 bez 1,5 mil.Kč</t>
  </si>
  <si>
    <r>
      <rPr>
        <sz val="11"/>
        <rFont val="Calibri"/>
        <family val="2"/>
        <charset val="238"/>
        <scheme val="minor"/>
      </rPr>
      <t>vyúčtováno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(OLP/2719/2014), vratka 2015</t>
    </r>
  </si>
  <si>
    <t>na rok 2015 bude potřeba cca. 2 mil.Kč</t>
  </si>
  <si>
    <t>zatím chybí na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</si>
</sst>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0" fillId="0" borderId="24" xfId="0" applyNumberFormat="1" applyBorder="1" applyAlignment="1">
      <alignment vertical="center"/>
    </xf>
    <xf numFmtId="4" fontId="2" fillId="0" borderId="21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" fontId="0" fillId="0" borderId="17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12" xfId="0" applyNumberForma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0" fillId="0" borderId="19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16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3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25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4" fontId="2" fillId="0" borderId="28" xfId="0" applyNumberFormat="1" applyFont="1" applyBorder="1" applyAlignment="1">
      <alignment vertical="center"/>
    </xf>
    <xf numFmtId="4" fontId="2" fillId="0" borderId="29" xfId="0" applyNumberFormat="1" applyFont="1" applyBorder="1" applyAlignment="1">
      <alignment vertical="center"/>
    </xf>
    <xf numFmtId="4" fontId="2" fillId="0" borderId="30" xfId="0" applyNumberFormat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" fontId="2" fillId="2" borderId="18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0" borderId="26" xfId="0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4" fontId="4" fillId="0" borderId="16" xfId="0" applyNumberFormat="1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9" sqref="F9"/>
    </sheetView>
  </sheetViews>
  <sheetFormatPr defaultRowHeight="24.6" customHeight="1" x14ac:dyDescent="0.3"/>
  <cols>
    <col min="1" max="1" width="12" style="1" customWidth="1"/>
    <col min="2" max="5" width="16.21875" style="1" customWidth="1"/>
    <col min="6" max="6" width="17" style="1" bestFit="1" customWidth="1"/>
    <col min="7" max="7" width="16.21875" style="1" customWidth="1"/>
    <col min="8" max="16384" width="8.88671875" style="1"/>
  </cols>
  <sheetData>
    <row r="1" spans="1:7" ht="24.6" customHeight="1" x14ac:dyDescent="0.3">
      <c r="A1" s="55" t="s">
        <v>4</v>
      </c>
      <c r="B1" s="55"/>
      <c r="C1" s="55"/>
      <c r="D1" s="55"/>
      <c r="E1" s="55"/>
      <c r="F1" s="55"/>
      <c r="G1" s="55"/>
    </row>
    <row r="2" spans="1:7" ht="19.8" customHeight="1" x14ac:dyDescent="0.3">
      <c r="A2" s="56" t="s">
        <v>6</v>
      </c>
      <c r="B2" s="56"/>
      <c r="C2" s="56"/>
      <c r="D2" s="56"/>
      <c r="E2" s="56"/>
      <c r="F2" s="56"/>
      <c r="G2" s="56"/>
    </row>
    <row r="3" spans="1:7" ht="24.6" customHeight="1" thickBot="1" x14ac:dyDescent="0.35"/>
    <row r="4" spans="1:7" ht="24.6" customHeight="1" thickBot="1" x14ac:dyDescent="0.35">
      <c r="A4" s="2"/>
      <c r="B4" s="3">
        <v>2012</v>
      </c>
      <c r="C4" s="4">
        <v>2013</v>
      </c>
      <c r="D4" s="5">
        <v>2014</v>
      </c>
      <c r="E4" s="6" t="s">
        <v>0</v>
      </c>
      <c r="F4" s="53" t="s">
        <v>3</v>
      </c>
      <c r="G4" s="54" t="s">
        <v>83</v>
      </c>
    </row>
    <row r="5" spans="1:7" ht="24.6" customHeight="1" x14ac:dyDescent="0.3">
      <c r="A5" s="7" t="s">
        <v>2</v>
      </c>
      <c r="B5" s="8">
        <f>'2012'!E9</f>
        <v>301305685.36000001</v>
      </c>
      <c r="C5" s="9">
        <f>'2013'!E10</f>
        <v>247243437.66999999</v>
      </c>
      <c r="D5" s="10">
        <f>'2014'!E12</f>
        <v>212323775.29000002</v>
      </c>
      <c r="E5" s="11">
        <f>SUM(B5:D5)</f>
        <v>760872898.31999993</v>
      </c>
      <c r="F5" s="12">
        <f>E5/3</f>
        <v>253624299.43999997</v>
      </c>
      <c r="G5" s="12">
        <f>'2015'!E9</f>
        <v>258391888.35000002</v>
      </c>
    </row>
    <row r="6" spans="1:7" ht="24.6" customHeight="1" thickBot="1" x14ac:dyDescent="0.35">
      <c r="A6" s="13" t="s">
        <v>1</v>
      </c>
      <c r="B6" s="14">
        <f>'2012'!E18</f>
        <v>206039186.12</v>
      </c>
      <c r="C6" s="15">
        <f>'2013'!E25</f>
        <v>276971390.47000003</v>
      </c>
      <c r="D6" s="16">
        <f>'2014'!E24</f>
        <v>322182647.09999996</v>
      </c>
      <c r="E6" s="17">
        <f>SUM(B6:D6)</f>
        <v>805193223.69000006</v>
      </c>
      <c r="F6" s="18">
        <f t="shared" ref="F6:F7" si="0">E6/3</f>
        <v>268397741.23000002</v>
      </c>
      <c r="G6" s="18">
        <f>'2015'!E19</f>
        <v>204357742.02000001</v>
      </c>
    </row>
    <row r="7" spans="1:7" ht="24.6" customHeight="1" thickBot="1" x14ac:dyDescent="0.35">
      <c r="A7" s="6" t="s">
        <v>0</v>
      </c>
      <c r="B7" s="19">
        <f>SUM(B5:B6)</f>
        <v>507344871.48000002</v>
      </c>
      <c r="C7" s="20">
        <f t="shared" ref="C7:E7" si="1">SUM(C5:C6)</f>
        <v>524214828.13999999</v>
      </c>
      <c r="D7" s="21">
        <f t="shared" si="1"/>
        <v>534506422.38999999</v>
      </c>
      <c r="E7" s="22">
        <f t="shared" si="1"/>
        <v>1566066122.01</v>
      </c>
      <c r="F7" s="23">
        <f t="shared" si="0"/>
        <v>522022040.67000002</v>
      </c>
      <c r="G7" s="22">
        <f t="shared" ref="G7" si="2">SUM(G5:G6)</f>
        <v>462749630.37</v>
      </c>
    </row>
    <row r="8" spans="1:7" ht="24.6" customHeight="1" x14ac:dyDescent="0.3">
      <c r="F8" s="58" t="s">
        <v>98</v>
      </c>
      <c r="G8" s="57">
        <f>F7-G7</f>
        <v>59272410.300000012</v>
      </c>
    </row>
  </sheetData>
  <mergeCells count="2">
    <mergeCell ref="A1:G1"/>
    <mergeCell ref="A2:G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&amp;R&amp;F</oddHeader>
    <oddFooter>&amp;Lpracovní materiál Odboru dopravy
zpracoval: Pavel Schröter&amp;CTisk: &amp;D&amp;R&amp;A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F5" sqref="F5"/>
    </sheetView>
  </sheetViews>
  <sheetFormatPr defaultRowHeight="14.4" x14ac:dyDescent="0.3"/>
  <cols>
    <col min="1" max="1" width="25.44140625" style="1" bestFit="1" customWidth="1"/>
    <col min="2" max="5" width="16.21875" style="1" customWidth="1"/>
    <col min="6" max="6" width="34" style="1" bestFit="1" customWidth="1"/>
    <col min="7" max="16384" width="8.88671875" style="1"/>
  </cols>
  <sheetData>
    <row r="1" spans="1:6" ht="25.8" customHeight="1" x14ac:dyDescent="0.3">
      <c r="A1" s="55" t="s">
        <v>13</v>
      </c>
      <c r="B1" s="55"/>
      <c r="C1" s="55"/>
      <c r="D1" s="55"/>
      <c r="E1" s="55"/>
      <c r="F1" s="55"/>
    </row>
    <row r="2" spans="1:6" ht="19.8" customHeight="1" x14ac:dyDescent="0.3">
      <c r="A2" s="56" t="s">
        <v>6</v>
      </c>
      <c r="B2" s="56"/>
      <c r="C2" s="56"/>
      <c r="D2" s="56"/>
      <c r="E2" s="56"/>
      <c r="F2" s="56"/>
    </row>
    <row r="3" spans="1:6" ht="15" thickBot="1" x14ac:dyDescent="0.35"/>
    <row r="4" spans="1:6" ht="15" thickBot="1" x14ac:dyDescent="0.35">
      <c r="A4" s="2" t="s">
        <v>5</v>
      </c>
      <c r="B4" s="3" t="s">
        <v>7</v>
      </c>
      <c r="C4" s="4" t="s">
        <v>8</v>
      </c>
      <c r="D4" s="4" t="s">
        <v>11</v>
      </c>
      <c r="E4" s="45" t="s">
        <v>0</v>
      </c>
      <c r="F4" s="46" t="s">
        <v>12</v>
      </c>
    </row>
    <row r="5" spans="1:6" x14ac:dyDescent="0.3">
      <c r="A5" s="7" t="s">
        <v>19</v>
      </c>
      <c r="B5" s="50">
        <f>144890667.23-6569993.76</f>
        <v>138320673.47</v>
      </c>
      <c r="C5" s="9">
        <v>0</v>
      </c>
      <c r="D5" s="9"/>
      <c r="E5" s="25">
        <f t="shared" ref="E5:E8" si="0">B5-C5-D5</f>
        <v>138320673.47</v>
      </c>
      <c r="F5" s="49" t="s">
        <v>32</v>
      </c>
    </row>
    <row r="6" spans="1:6" x14ac:dyDescent="0.3">
      <c r="A6" s="29" t="s">
        <v>20</v>
      </c>
      <c r="B6" s="51">
        <v>117239326.53</v>
      </c>
      <c r="C6" s="24">
        <v>0</v>
      </c>
      <c r="D6" s="24"/>
      <c r="E6" s="25">
        <f t="shared" si="0"/>
        <v>117239326.53</v>
      </c>
      <c r="F6" s="42" t="s">
        <v>29</v>
      </c>
    </row>
    <row r="7" spans="1:6" x14ac:dyDescent="0.3">
      <c r="A7" s="29" t="s">
        <v>18</v>
      </c>
      <c r="B7" s="27">
        <v>10000000</v>
      </c>
      <c r="C7" s="24">
        <v>0</v>
      </c>
      <c r="D7" s="24"/>
      <c r="E7" s="25">
        <f t="shared" si="0"/>
        <v>10000000</v>
      </c>
      <c r="F7" s="44" t="s">
        <v>28</v>
      </c>
    </row>
    <row r="8" spans="1:6" ht="15" thickBot="1" x14ac:dyDescent="0.35">
      <c r="A8" s="30" t="s">
        <v>9</v>
      </c>
      <c r="B8" s="35">
        <v>35745685.359999999</v>
      </c>
      <c r="C8" s="36"/>
      <c r="D8" s="36"/>
      <c r="E8" s="25">
        <f t="shared" si="0"/>
        <v>35745685.359999999</v>
      </c>
      <c r="F8" s="43" t="s">
        <v>15</v>
      </c>
    </row>
    <row r="9" spans="1:6" ht="15" thickBot="1" x14ac:dyDescent="0.35">
      <c r="A9" s="48" t="s">
        <v>2</v>
      </c>
      <c r="B9" s="19">
        <f>SUM(B5:B8)</f>
        <v>301305685.36000001</v>
      </c>
      <c r="C9" s="19">
        <f>SUM(C5:C8)</f>
        <v>0</v>
      </c>
      <c r="D9" s="19">
        <f>SUM(D5:D8)</f>
        <v>0</v>
      </c>
      <c r="E9" s="47">
        <f>SUM(E5:E8)</f>
        <v>301305685.36000001</v>
      </c>
      <c r="F9" s="31"/>
    </row>
    <row r="10" spans="1:6" x14ac:dyDescent="0.3">
      <c r="A10" s="28" t="s">
        <v>25</v>
      </c>
      <c r="B10" s="32">
        <v>31283</v>
      </c>
      <c r="C10" s="33"/>
      <c r="D10" s="33"/>
      <c r="E10" s="25">
        <f t="shared" ref="E10:E17" si="1">B10-C10-D10</f>
        <v>31283</v>
      </c>
      <c r="F10" s="34" t="s">
        <v>26</v>
      </c>
    </row>
    <row r="11" spans="1:6" x14ac:dyDescent="0.3">
      <c r="A11" s="7" t="s">
        <v>24</v>
      </c>
      <c r="B11" s="8">
        <v>1900000</v>
      </c>
      <c r="C11" s="9">
        <v>0</v>
      </c>
      <c r="D11" s="9"/>
      <c r="E11" s="25">
        <f t="shared" si="1"/>
        <v>1900000</v>
      </c>
      <c r="F11" s="44" t="s">
        <v>23</v>
      </c>
    </row>
    <row r="12" spans="1:6" x14ac:dyDescent="0.3">
      <c r="A12" s="7" t="s">
        <v>22</v>
      </c>
      <c r="B12" s="8">
        <v>2500000</v>
      </c>
      <c r="C12" s="9"/>
      <c r="D12" s="9"/>
      <c r="E12" s="25">
        <f t="shared" si="1"/>
        <v>2500000</v>
      </c>
      <c r="F12" s="44" t="s">
        <v>65</v>
      </c>
    </row>
    <row r="13" spans="1:6" x14ac:dyDescent="0.3">
      <c r="A13" s="29" t="s">
        <v>21</v>
      </c>
      <c r="B13" s="27">
        <v>270000</v>
      </c>
      <c r="C13" s="24"/>
      <c r="D13" s="24"/>
      <c r="E13" s="25">
        <f t="shared" si="1"/>
        <v>270000</v>
      </c>
      <c r="F13" s="26" t="s">
        <v>27</v>
      </c>
    </row>
    <row r="14" spans="1:6" x14ac:dyDescent="0.3">
      <c r="A14" s="29" t="s">
        <v>17</v>
      </c>
      <c r="B14" s="27">
        <v>2050000</v>
      </c>
      <c r="C14" s="24"/>
      <c r="D14" s="24"/>
      <c r="E14" s="25">
        <f t="shared" si="1"/>
        <v>2050000</v>
      </c>
      <c r="F14" s="44" t="s">
        <v>66</v>
      </c>
    </row>
    <row r="15" spans="1:6" x14ac:dyDescent="0.3">
      <c r="A15" s="29" t="s">
        <v>58</v>
      </c>
      <c r="B15" s="27"/>
      <c r="C15" s="24"/>
      <c r="D15" s="24">
        <v>534631</v>
      </c>
      <c r="E15" s="25">
        <f t="shared" si="1"/>
        <v>-534631</v>
      </c>
      <c r="F15" s="26" t="s">
        <v>14</v>
      </c>
    </row>
    <row r="16" spans="1:6" x14ac:dyDescent="0.3">
      <c r="A16" s="29" t="s">
        <v>10</v>
      </c>
      <c r="B16" s="27">
        <v>4828545.3899999997</v>
      </c>
      <c r="C16" s="24"/>
      <c r="D16" s="24"/>
      <c r="E16" s="25">
        <f t="shared" si="1"/>
        <v>4828545.3899999997</v>
      </c>
      <c r="F16" s="26" t="s">
        <v>16</v>
      </c>
    </row>
    <row r="17" spans="1:6" ht="15" thickBot="1" x14ac:dyDescent="0.35">
      <c r="A17" s="30" t="s">
        <v>9</v>
      </c>
      <c r="B17" s="35">
        <v>194993988.72999999</v>
      </c>
      <c r="C17" s="36"/>
      <c r="D17" s="36"/>
      <c r="E17" s="25">
        <f t="shared" si="1"/>
        <v>194993988.72999999</v>
      </c>
      <c r="F17" s="37" t="s">
        <v>15</v>
      </c>
    </row>
    <row r="18" spans="1:6" ht="15" thickBot="1" x14ac:dyDescent="0.35">
      <c r="A18" s="48" t="s">
        <v>1</v>
      </c>
      <c r="B18" s="19">
        <f>SUM(B10:B17)</f>
        <v>206573817.12</v>
      </c>
      <c r="C18" s="19">
        <f>SUM(C10:C17)</f>
        <v>0</v>
      </c>
      <c r="D18" s="19">
        <f>SUM(D10:D17)</f>
        <v>534631</v>
      </c>
      <c r="E18" s="47">
        <f>SUM(E10:E17)</f>
        <v>206039186.12</v>
      </c>
      <c r="F18" s="31"/>
    </row>
    <row r="19" spans="1:6" ht="15" thickBot="1" x14ac:dyDescent="0.35">
      <c r="A19" s="38" t="s">
        <v>0</v>
      </c>
      <c r="B19" s="39">
        <f>B9+B18</f>
        <v>507879502.48000002</v>
      </c>
      <c r="C19" s="40">
        <f>C9+C18</f>
        <v>0</v>
      </c>
      <c r="D19" s="40">
        <f>D9+D18</f>
        <v>534631</v>
      </c>
      <c r="E19" s="40">
        <f>E9+E18</f>
        <v>507344871.48000002</v>
      </c>
      <c r="F19" s="41"/>
    </row>
  </sheetData>
  <mergeCells count="2">
    <mergeCell ref="A1:F1"/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&amp;R&amp;F</oddHeader>
    <oddFooter>&amp;Lpracovní materiál Odboru dopravy,
zpracoval: Pavel Schröter&amp;CTisk: &amp;D&amp;R&amp;A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B21" sqref="B21"/>
    </sheetView>
  </sheetViews>
  <sheetFormatPr defaultRowHeight="14.4" x14ac:dyDescent="0.3"/>
  <cols>
    <col min="1" max="1" width="31.77734375" style="1" customWidth="1"/>
    <col min="2" max="5" width="16.21875" style="1" customWidth="1"/>
    <col min="6" max="6" width="34" style="1" bestFit="1" customWidth="1"/>
    <col min="7" max="16384" width="8.88671875" style="1"/>
  </cols>
  <sheetData>
    <row r="1" spans="1:6" ht="25.8" customHeight="1" x14ac:dyDescent="0.3">
      <c r="A1" s="55" t="s">
        <v>30</v>
      </c>
      <c r="B1" s="55"/>
      <c r="C1" s="55"/>
      <c r="D1" s="55"/>
      <c r="E1" s="55"/>
      <c r="F1" s="55"/>
    </row>
    <row r="2" spans="1:6" ht="19.8" customHeight="1" x14ac:dyDescent="0.3">
      <c r="A2" s="56" t="s">
        <v>6</v>
      </c>
      <c r="B2" s="56"/>
      <c r="C2" s="56"/>
      <c r="D2" s="56"/>
      <c r="E2" s="56"/>
      <c r="F2" s="56"/>
    </row>
    <row r="3" spans="1:6" ht="15" thickBot="1" x14ac:dyDescent="0.35"/>
    <row r="4" spans="1:6" ht="15" thickBot="1" x14ac:dyDescent="0.35">
      <c r="A4" s="2" t="s">
        <v>5</v>
      </c>
      <c r="B4" s="3" t="s">
        <v>7</v>
      </c>
      <c r="C4" s="4" t="s">
        <v>8</v>
      </c>
      <c r="D4" s="4" t="s">
        <v>11</v>
      </c>
      <c r="E4" s="45" t="s">
        <v>0</v>
      </c>
      <c r="F4" s="46" t="s">
        <v>12</v>
      </c>
    </row>
    <row r="5" spans="1:6" x14ac:dyDescent="0.3">
      <c r="A5" s="7" t="s">
        <v>19</v>
      </c>
      <c r="B5" s="50">
        <v>139676103.63999999</v>
      </c>
      <c r="C5" s="9"/>
      <c r="D5" s="9"/>
      <c r="E5" s="25">
        <f t="shared" ref="E5:E9" si="0">B5-C5-D5</f>
        <v>139676103.63999999</v>
      </c>
      <c r="F5" s="42" t="s">
        <v>43</v>
      </c>
    </row>
    <row r="6" spans="1:6" x14ac:dyDescent="0.3">
      <c r="A6" s="29" t="s">
        <v>20</v>
      </c>
      <c r="B6" s="51">
        <f>97850322.62+8533573.74</f>
        <v>106383896.36</v>
      </c>
      <c r="C6" s="24">
        <v>8533573.7400000002</v>
      </c>
      <c r="D6" s="24"/>
      <c r="E6" s="25">
        <f t="shared" si="0"/>
        <v>97850322.620000005</v>
      </c>
      <c r="F6" s="42" t="s">
        <v>35</v>
      </c>
    </row>
    <row r="7" spans="1:6" x14ac:dyDescent="0.3">
      <c r="A7" s="29" t="s">
        <v>59</v>
      </c>
      <c r="B7" s="27">
        <v>1356812.5</v>
      </c>
      <c r="C7" s="24"/>
      <c r="D7" s="24"/>
      <c r="E7" s="25">
        <f t="shared" si="0"/>
        <v>1356812.5</v>
      </c>
      <c r="F7" s="52" t="s">
        <v>60</v>
      </c>
    </row>
    <row r="8" spans="1:6" x14ac:dyDescent="0.3">
      <c r="A8" s="29" t="s">
        <v>61</v>
      </c>
      <c r="B8" s="27"/>
      <c r="C8" s="24"/>
      <c r="D8" s="24">
        <v>549051</v>
      </c>
      <c r="E8" s="25">
        <f t="shared" si="0"/>
        <v>-549051</v>
      </c>
      <c r="F8" s="26" t="s">
        <v>62</v>
      </c>
    </row>
    <row r="9" spans="1:6" ht="15" thickBot="1" x14ac:dyDescent="0.35">
      <c r="A9" s="30" t="s">
        <v>9</v>
      </c>
      <c r="B9" s="35">
        <v>8909249.9100000001</v>
      </c>
      <c r="C9" s="36"/>
      <c r="D9" s="36"/>
      <c r="E9" s="25">
        <f t="shared" si="0"/>
        <v>8909249.9100000001</v>
      </c>
      <c r="F9" s="43" t="s">
        <v>15</v>
      </c>
    </row>
    <row r="10" spans="1:6" ht="15" thickBot="1" x14ac:dyDescent="0.35">
      <c r="A10" s="48" t="s">
        <v>2</v>
      </c>
      <c r="B10" s="19">
        <f>SUM(B5:B9)</f>
        <v>256326062.41</v>
      </c>
      <c r="C10" s="19">
        <f>SUM(C5:C9)</f>
        <v>8533573.7400000002</v>
      </c>
      <c r="D10" s="19">
        <f>SUM(D5:D9)</f>
        <v>549051</v>
      </c>
      <c r="E10" s="47">
        <f>SUM(E5:E9)</f>
        <v>247243437.66999999</v>
      </c>
      <c r="F10" s="31"/>
    </row>
    <row r="11" spans="1:6" x14ac:dyDescent="0.3">
      <c r="A11" s="28" t="s">
        <v>50</v>
      </c>
      <c r="B11" s="32">
        <v>42090787.200000003</v>
      </c>
      <c r="C11" s="33"/>
      <c r="D11" s="33"/>
      <c r="E11" s="25">
        <f t="shared" ref="E11:E24" si="1">B11-C11-D11</f>
        <v>42090787.200000003</v>
      </c>
      <c r="F11" s="34" t="s">
        <v>53</v>
      </c>
    </row>
    <row r="12" spans="1:6" x14ac:dyDescent="0.3">
      <c r="A12" s="7" t="s">
        <v>51</v>
      </c>
      <c r="B12" s="8"/>
      <c r="C12" s="9">
        <v>22969026.719999999</v>
      </c>
      <c r="D12" s="9"/>
      <c r="E12" s="25">
        <f t="shared" si="1"/>
        <v>-22969026.719999999</v>
      </c>
      <c r="F12" s="52" t="s">
        <v>52</v>
      </c>
    </row>
    <row r="13" spans="1:6" x14ac:dyDescent="0.3">
      <c r="A13" s="29" t="s">
        <v>49</v>
      </c>
      <c r="B13" s="8">
        <v>10000000</v>
      </c>
      <c r="C13" s="9">
        <v>6544620.4000000004</v>
      </c>
      <c r="D13" s="9"/>
      <c r="E13" s="25">
        <f t="shared" si="1"/>
        <v>3455379.5999999996</v>
      </c>
      <c r="F13" s="44" t="s">
        <v>54</v>
      </c>
    </row>
    <row r="14" spans="1:6" x14ac:dyDescent="0.3">
      <c r="A14" s="29" t="s">
        <v>48</v>
      </c>
      <c r="B14" s="8">
        <v>2100000</v>
      </c>
      <c r="C14" s="9">
        <v>1020832.48</v>
      </c>
      <c r="D14" s="9"/>
      <c r="E14" s="25">
        <f t="shared" si="1"/>
        <v>1079167.52</v>
      </c>
      <c r="F14" s="44" t="s">
        <v>55</v>
      </c>
    </row>
    <row r="15" spans="1:6" x14ac:dyDescent="0.3">
      <c r="A15" s="7" t="s">
        <v>46</v>
      </c>
      <c r="B15" s="8">
        <v>1140739.6000000001</v>
      </c>
      <c r="C15" s="9"/>
      <c r="D15" s="9"/>
      <c r="E15" s="25">
        <f t="shared" si="1"/>
        <v>1140739.6000000001</v>
      </c>
      <c r="F15" s="52" t="s">
        <v>47</v>
      </c>
    </row>
    <row r="16" spans="1:6" x14ac:dyDescent="0.3">
      <c r="A16" s="29" t="s">
        <v>21</v>
      </c>
      <c r="B16" s="27">
        <v>7453061.8700000001</v>
      </c>
      <c r="C16" s="24"/>
      <c r="D16" s="24"/>
      <c r="E16" s="25">
        <f t="shared" si="1"/>
        <v>7453061.8700000001</v>
      </c>
      <c r="F16" s="26" t="s">
        <v>45</v>
      </c>
    </row>
    <row r="17" spans="1:6" x14ac:dyDescent="0.3">
      <c r="A17" s="29" t="s">
        <v>38</v>
      </c>
      <c r="B17" s="27">
        <v>1075509</v>
      </c>
      <c r="C17" s="24">
        <v>365722.95</v>
      </c>
      <c r="D17" s="24"/>
      <c r="E17" s="25">
        <f t="shared" si="1"/>
        <v>709786.05</v>
      </c>
      <c r="F17" s="44" t="s">
        <v>41</v>
      </c>
    </row>
    <row r="18" spans="1:6" x14ac:dyDescent="0.3">
      <c r="A18" s="29" t="s">
        <v>39</v>
      </c>
      <c r="B18" s="27">
        <v>1172445</v>
      </c>
      <c r="C18" s="24">
        <v>517917</v>
      </c>
      <c r="D18" s="24"/>
      <c r="E18" s="25">
        <f t="shared" si="1"/>
        <v>654528</v>
      </c>
      <c r="F18" s="44" t="s">
        <v>40</v>
      </c>
    </row>
    <row r="19" spans="1:6" x14ac:dyDescent="0.3">
      <c r="A19" s="29" t="s">
        <v>36</v>
      </c>
      <c r="B19" s="27">
        <v>2380000</v>
      </c>
      <c r="C19" s="24"/>
      <c r="D19" s="24"/>
      <c r="E19" s="25">
        <f t="shared" si="1"/>
        <v>2380000</v>
      </c>
      <c r="F19" s="52" t="s">
        <v>42</v>
      </c>
    </row>
    <row r="20" spans="1:6" x14ac:dyDescent="0.3">
      <c r="A20" s="29" t="s">
        <v>37</v>
      </c>
      <c r="B20" s="27">
        <v>4194487</v>
      </c>
      <c r="C20" s="24"/>
      <c r="D20" s="24"/>
      <c r="E20" s="25">
        <f t="shared" si="1"/>
        <v>4194487</v>
      </c>
      <c r="F20" s="52" t="s">
        <v>44</v>
      </c>
    </row>
    <row r="21" spans="1:6" x14ac:dyDescent="0.3">
      <c r="A21" s="29" t="s">
        <v>57</v>
      </c>
      <c r="B21" s="27"/>
      <c r="C21" s="24"/>
      <c r="D21" s="24">
        <v>773308.16</v>
      </c>
      <c r="E21" s="25">
        <f t="shared" si="1"/>
        <v>-773308.16</v>
      </c>
      <c r="F21" s="52" t="s">
        <v>34</v>
      </c>
    </row>
    <row r="22" spans="1:6" x14ac:dyDescent="0.3">
      <c r="A22" s="29" t="s">
        <v>56</v>
      </c>
      <c r="B22" s="27"/>
      <c r="C22" s="24"/>
      <c r="D22" s="24">
        <v>658977.46</v>
      </c>
      <c r="E22" s="25">
        <f t="shared" si="1"/>
        <v>-658977.46</v>
      </c>
      <c r="F22" s="26" t="s">
        <v>31</v>
      </c>
    </row>
    <row r="23" spans="1:6" x14ac:dyDescent="0.3">
      <c r="A23" s="29" t="s">
        <v>10</v>
      </c>
      <c r="B23" s="27">
        <v>10875031.199999999</v>
      </c>
      <c r="C23" s="24"/>
      <c r="D23" s="24"/>
      <c r="E23" s="25">
        <f t="shared" si="1"/>
        <v>10875031.199999999</v>
      </c>
      <c r="F23" s="26" t="s">
        <v>16</v>
      </c>
    </row>
    <row r="24" spans="1:6" ht="15" thickBot="1" x14ac:dyDescent="0.35">
      <c r="A24" s="30" t="s">
        <v>9</v>
      </c>
      <c r="B24" s="35">
        <v>227339734.77000001</v>
      </c>
      <c r="C24" s="36"/>
      <c r="D24" s="36"/>
      <c r="E24" s="25">
        <f t="shared" si="1"/>
        <v>227339734.77000001</v>
      </c>
      <c r="F24" s="37" t="s">
        <v>15</v>
      </c>
    </row>
    <row r="25" spans="1:6" ht="15" thickBot="1" x14ac:dyDescent="0.35">
      <c r="A25" s="48" t="s">
        <v>1</v>
      </c>
      <c r="B25" s="19">
        <f>SUM(B11:B24)</f>
        <v>309821795.63999999</v>
      </c>
      <c r="C25" s="19">
        <f>SUM(C11:C24)</f>
        <v>31418119.549999997</v>
      </c>
      <c r="D25" s="19">
        <f>SUM(D11:D24)</f>
        <v>1432285.62</v>
      </c>
      <c r="E25" s="47">
        <f>SUM(E11:E24)</f>
        <v>276971390.47000003</v>
      </c>
      <c r="F25" s="31"/>
    </row>
    <row r="26" spans="1:6" ht="15" thickBot="1" x14ac:dyDescent="0.35">
      <c r="A26" s="38" t="s">
        <v>0</v>
      </c>
      <c r="B26" s="39">
        <f>B10+B25</f>
        <v>566147858.04999995</v>
      </c>
      <c r="C26" s="40">
        <f>C10+C25</f>
        <v>39951693.289999999</v>
      </c>
      <c r="D26" s="40">
        <f>D10+D25</f>
        <v>1981336.62</v>
      </c>
      <c r="E26" s="40">
        <f>E10+E25</f>
        <v>524214828.13999999</v>
      </c>
      <c r="F26" s="41"/>
    </row>
  </sheetData>
  <mergeCells count="2">
    <mergeCell ref="A1:F1"/>
    <mergeCell ref="A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&amp;R&amp;F</oddHeader>
    <oddFooter>&amp;Lpracovní materiál Odboru dopravy
zpracoval: Pavel Schröter&amp;CTisk: &amp;D&amp;R&amp;A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F7" sqref="F7"/>
    </sheetView>
  </sheetViews>
  <sheetFormatPr defaultRowHeight="14.4" x14ac:dyDescent="0.3"/>
  <cols>
    <col min="1" max="1" width="31.77734375" style="1" customWidth="1"/>
    <col min="2" max="5" width="16.21875" style="1" customWidth="1"/>
    <col min="6" max="6" width="35.109375" style="1" customWidth="1"/>
    <col min="7" max="16384" width="8.88671875" style="1"/>
  </cols>
  <sheetData>
    <row r="1" spans="1:6" ht="25.8" customHeight="1" x14ac:dyDescent="0.3">
      <c r="A1" s="55" t="s">
        <v>33</v>
      </c>
      <c r="B1" s="55"/>
      <c r="C1" s="55"/>
      <c r="D1" s="55"/>
      <c r="E1" s="55"/>
      <c r="F1" s="55"/>
    </row>
    <row r="2" spans="1:6" ht="19.8" customHeight="1" x14ac:dyDescent="0.3">
      <c r="A2" s="56" t="s">
        <v>6</v>
      </c>
      <c r="B2" s="56"/>
      <c r="C2" s="56"/>
      <c r="D2" s="56"/>
      <c r="E2" s="56"/>
      <c r="F2" s="56"/>
    </row>
    <row r="3" spans="1:6" ht="15" thickBot="1" x14ac:dyDescent="0.35"/>
    <row r="4" spans="1:6" ht="15" thickBot="1" x14ac:dyDescent="0.35">
      <c r="A4" s="2" t="s">
        <v>5</v>
      </c>
      <c r="B4" s="3" t="s">
        <v>7</v>
      </c>
      <c r="C4" s="4" t="s">
        <v>8</v>
      </c>
      <c r="D4" s="4" t="s">
        <v>11</v>
      </c>
      <c r="E4" s="45" t="s">
        <v>0</v>
      </c>
      <c r="F4" s="46" t="s">
        <v>12</v>
      </c>
    </row>
    <row r="5" spans="1:6" x14ac:dyDescent="0.3">
      <c r="A5" s="7" t="s">
        <v>19</v>
      </c>
      <c r="B5" s="50">
        <f>65891046.89+24108953.11</f>
        <v>90000000</v>
      </c>
      <c r="C5" s="9"/>
      <c r="D5" s="9">
        <v>24108953.109999999</v>
      </c>
      <c r="E5" s="25">
        <f t="shared" ref="E5:E11" si="0">B5-C5-D5</f>
        <v>65891046.890000001</v>
      </c>
      <c r="F5" s="42" t="s">
        <v>81</v>
      </c>
    </row>
    <row r="6" spans="1:6" x14ac:dyDescent="0.3">
      <c r="A6" s="29" t="s">
        <v>20</v>
      </c>
      <c r="B6" s="51">
        <f>136338255.14-338255.14</f>
        <v>136000000</v>
      </c>
      <c r="C6" s="24"/>
      <c r="D6" s="24"/>
      <c r="E6" s="25">
        <f t="shared" si="0"/>
        <v>136000000</v>
      </c>
      <c r="F6" s="42" t="s">
        <v>82</v>
      </c>
    </row>
    <row r="7" spans="1:6" x14ac:dyDescent="0.3">
      <c r="A7" s="29" t="s">
        <v>67</v>
      </c>
      <c r="B7" s="8">
        <v>961042</v>
      </c>
      <c r="C7" s="9">
        <v>277730.40000000002</v>
      </c>
      <c r="D7" s="9"/>
      <c r="E7" s="25">
        <f t="shared" si="0"/>
        <v>683311.6</v>
      </c>
      <c r="F7" s="52" t="s">
        <v>96</v>
      </c>
    </row>
    <row r="8" spans="1:6" x14ac:dyDescent="0.3">
      <c r="A8" s="29" t="s">
        <v>59</v>
      </c>
      <c r="B8" s="27">
        <v>19789943.890000001</v>
      </c>
      <c r="C8" s="24"/>
      <c r="D8" s="24"/>
      <c r="E8" s="25">
        <f t="shared" si="0"/>
        <v>19789943.890000001</v>
      </c>
      <c r="F8" s="52" t="s">
        <v>72</v>
      </c>
    </row>
    <row r="9" spans="1:6" x14ac:dyDescent="0.3">
      <c r="A9" s="29" t="s">
        <v>70</v>
      </c>
      <c r="B9" s="27"/>
      <c r="C9" s="24"/>
      <c r="D9" s="24">
        <v>12381779.390000001</v>
      </c>
      <c r="E9" s="25">
        <f t="shared" si="0"/>
        <v>-12381779.390000001</v>
      </c>
      <c r="F9" s="26" t="s">
        <v>71</v>
      </c>
    </row>
    <row r="10" spans="1:6" x14ac:dyDescent="0.3">
      <c r="A10" s="29" t="s">
        <v>10</v>
      </c>
      <c r="B10" s="27">
        <v>1972784</v>
      </c>
      <c r="C10" s="24"/>
      <c r="D10" s="24"/>
      <c r="E10" s="25">
        <f t="shared" si="0"/>
        <v>1972784</v>
      </c>
      <c r="F10" s="26" t="s">
        <v>74</v>
      </c>
    </row>
    <row r="11" spans="1:6" ht="15" thickBot="1" x14ac:dyDescent="0.35">
      <c r="A11" s="30" t="s">
        <v>63</v>
      </c>
      <c r="B11" s="35">
        <v>368468.3</v>
      </c>
      <c r="C11" s="36"/>
      <c r="D11" s="36"/>
      <c r="E11" s="25">
        <f t="shared" si="0"/>
        <v>368468.3</v>
      </c>
      <c r="F11" s="43" t="s">
        <v>15</v>
      </c>
    </row>
    <row r="12" spans="1:6" ht="15" thickBot="1" x14ac:dyDescent="0.35">
      <c r="A12" s="48" t="s">
        <v>2</v>
      </c>
      <c r="B12" s="19">
        <f>SUM(B5:B11)</f>
        <v>249092238.19</v>
      </c>
      <c r="C12" s="19">
        <f>SUM(C5:C11)</f>
        <v>277730.40000000002</v>
      </c>
      <c r="D12" s="19">
        <f>SUM(D5:D11)</f>
        <v>36490732.5</v>
      </c>
      <c r="E12" s="47">
        <f>SUM(E5:E11)</f>
        <v>212323775.29000002</v>
      </c>
      <c r="F12" s="31"/>
    </row>
    <row r="13" spans="1:6" x14ac:dyDescent="0.3">
      <c r="A13" s="28" t="s">
        <v>50</v>
      </c>
      <c r="B13" s="32">
        <v>277046501.38999999</v>
      </c>
      <c r="C13" s="33"/>
      <c r="D13" s="33"/>
      <c r="E13" s="25">
        <f t="shared" ref="E13:E23" si="1">B13-C13-D13</f>
        <v>277046501.38999999</v>
      </c>
      <c r="F13" s="34" t="s">
        <v>64</v>
      </c>
    </row>
    <row r="14" spans="1:6" x14ac:dyDescent="0.3">
      <c r="A14" s="7" t="s">
        <v>46</v>
      </c>
      <c r="B14" s="8">
        <v>16938747.329999998</v>
      </c>
      <c r="C14" s="9"/>
      <c r="D14" s="9"/>
      <c r="E14" s="25">
        <f t="shared" si="1"/>
        <v>16938747.329999998</v>
      </c>
      <c r="F14" s="52" t="s">
        <v>47</v>
      </c>
    </row>
    <row r="15" spans="1:6" x14ac:dyDescent="0.3">
      <c r="A15" s="29" t="s">
        <v>68</v>
      </c>
      <c r="B15" s="27">
        <v>800000</v>
      </c>
      <c r="C15" s="24"/>
      <c r="D15" s="24"/>
      <c r="E15" s="25">
        <f t="shared" si="1"/>
        <v>800000</v>
      </c>
      <c r="F15" s="44" t="s">
        <v>69</v>
      </c>
    </row>
    <row r="16" spans="1:6" x14ac:dyDescent="0.3">
      <c r="A16" s="29" t="s">
        <v>90</v>
      </c>
      <c r="B16" s="27">
        <v>3086892.98</v>
      </c>
      <c r="C16" s="24"/>
      <c r="D16" s="24"/>
      <c r="E16" s="25">
        <f t="shared" si="1"/>
        <v>3086892.98</v>
      </c>
      <c r="F16" s="52" t="s">
        <v>91</v>
      </c>
    </row>
    <row r="17" spans="1:6" x14ac:dyDescent="0.3">
      <c r="A17" s="29" t="s">
        <v>75</v>
      </c>
      <c r="B17" s="27">
        <v>85000</v>
      </c>
      <c r="C17" s="24"/>
      <c r="D17" s="24">
        <v>54704</v>
      </c>
      <c r="E17" s="25">
        <f t="shared" si="1"/>
        <v>30296</v>
      </c>
      <c r="F17" s="44" t="s">
        <v>76</v>
      </c>
    </row>
    <row r="18" spans="1:6" x14ac:dyDescent="0.3">
      <c r="A18" s="29" t="s">
        <v>78</v>
      </c>
      <c r="B18" s="27">
        <v>4660920</v>
      </c>
      <c r="C18" s="24"/>
      <c r="D18" s="24"/>
      <c r="E18" s="25">
        <f t="shared" si="1"/>
        <v>4660920</v>
      </c>
      <c r="F18" s="44" t="s">
        <v>79</v>
      </c>
    </row>
    <row r="19" spans="1:6" x14ac:dyDescent="0.3">
      <c r="A19" s="29" t="s">
        <v>77</v>
      </c>
      <c r="B19" s="27"/>
      <c r="C19" s="24"/>
      <c r="D19" s="24">
        <v>1402507.6</v>
      </c>
      <c r="E19" s="25">
        <f t="shared" ref="E19" si="2">B19-C19-D19</f>
        <v>-1402507.6</v>
      </c>
      <c r="F19" s="26" t="s">
        <v>80</v>
      </c>
    </row>
    <row r="20" spans="1:6" x14ac:dyDescent="0.3">
      <c r="A20" s="29" t="s">
        <v>57</v>
      </c>
      <c r="B20" s="27"/>
      <c r="C20" s="24"/>
      <c r="D20" s="24">
        <v>2011235.07</v>
      </c>
      <c r="E20" s="25">
        <f t="shared" si="1"/>
        <v>-2011235.07</v>
      </c>
      <c r="F20" s="52" t="s">
        <v>34</v>
      </c>
    </row>
    <row r="21" spans="1:6" x14ac:dyDescent="0.3">
      <c r="A21" s="29" t="s">
        <v>56</v>
      </c>
      <c r="B21" s="27"/>
      <c r="C21" s="24"/>
      <c r="D21" s="24">
        <v>1677169.26</v>
      </c>
      <c r="E21" s="25">
        <f t="shared" si="1"/>
        <v>-1677169.26</v>
      </c>
      <c r="F21" s="26" t="s">
        <v>31</v>
      </c>
    </row>
    <row r="22" spans="1:6" x14ac:dyDescent="0.3">
      <c r="A22" s="29" t="s">
        <v>10</v>
      </c>
      <c r="B22" s="27">
        <v>24281733.030000001</v>
      </c>
      <c r="C22" s="24"/>
      <c r="D22" s="24"/>
      <c r="E22" s="25">
        <f t="shared" si="1"/>
        <v>24281733.030000001</v>
      </c>
      <c r="F22" s="26" t="s">
        <v>73</v>
      </c>
    </row>
    <row r="23" spans="1:6" ht="15" thickBot="1" x14ac:dyDescent="0.35">
      <c r="A23" s="30" t="s">
        <v>63</v>
      </c>
      <c r="B23" s="35">
        <v>428468.3</v>
      </c>
      <c r="C23" s="36"/>
      <c r="D23" s="36"/>
      <c r="E23" s="25">
        <f t="shared" si="1"/>
        <v>428468.3</v>
      </c>
      <c r="F23" s="37" t="s">
        <v>15</v>
      </c>
    </row>
    <row r="24" spans="1:6" ht="15" thickBot="1" x14ac:dyDescent="0.35">
      <c r="A24" s="48" t="s">
        <v>1</v>
      </c>
      <c r="B24" s="19">
        <f>SUM(B13:B23)</f>
        <v>327328263.03000003</v>
      </c>
      <c r="C24" s="19">
        <f>SUM(C13:C23)</f>
        <v>0</v>
      </c>
      <c r="D24" s="19">
        <f>SUM(D13:D23)</f>
        <v>5145615.93</v>
      </c>
      <c r="E24" s="47">
        <f>SUM(E13:E23)</f>
        <v>322182647.09999996</v>
      </c>
      <c r="F24" s="31"/>
    </row>
    <row r="25" spans="1:6" ht="15" thickBot="1" x14ac:dyDescent="0.35">
      <c r="A25" s="38" t="s">
        <v>0</v>
      </c>
      <c r="B25" s="39">
        <f>B12+B24</f>
        <v>576420501.22000003</v>
      </c>
      <c r="C25" s="40">
        <f>C12+C24</f>
        <v>277730.40000000002</v>
      </c>
      <c r="D25" s="40">
        <f>D12+D24</f>
        <v>41636348.43</v>
      </c>
      <c r="E25" s="40">
        <f>E12+E24</f>
        <v>534506422.38999999</v>
      </c>
      <c r="F25" s="41"/>
    </row>
  </sheetData>
  <mergeCells count="2">
    <mergeCell ref="A1:F1"/>
    <mergeCell ref="A2:F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headerFooter>
    <oddHeader>&amp;R&amp;F</oddHeader>
    <oddFooter>&amp;Lpracovní materiál Odboru dopravy
zpracoval: Pavel Schröter&amp;CTisk: &amp;D&amp;R&amp;A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F7" sqref="F7"/>
    </sheetView>
  </sheetViews>
  <sheetFormatPr defaultRowHeight="14.4" x14ac:dyDescent="0.3"/>
  <cols>
    <col min="1" max="1" width="31.77734375" style="1" customWidth="1"/>
    <col min="2" max="5" width="16.21875" style="1" customWidth="1"/>
    <col min="6" max="6" width="34" style="1" bestFit="1" customWidth="1"/>
    <col min="7" max="16384" width="8.88671875" style="1"/>
  </cols>
  <sheetData>
    <row r="1" spans="1:6" ht="25.8" customHeight="1" x14ac:dyDescent="0.3">
      <c r="A1" s="55" t="s">
        <v>84</v>
      </c>
      <c r="B1" s="55"/>
      <c r="C1" s="55"/>
      <c r="D1" s="55"/>
      <c r="E1" s="55"/>
      <c r="F1" s="55"/>
    </row>
    <row r="2" spans="1:6" ht="19.8" customHeight="1" x14ac:dyDescent="0.3">
      <c r="A2" s="56" t="s">
        <v>6</v>
      </c>
      <c r="B2" s="56"/>
      <c r="C2" s="56"/>
      <c r="D2" s="56"/>
      <c r="E2" s="56"/>
      <c r="F2" s="56"/>
    </row>
    <row r="3" spans="1:6" ht="15" thickBot="1" x14ac:dyDescent="0.35"/>
    <row r="4" spans="1:6" ht="15" thickBot="1" x14ac:dyDescent="0.35">
      <c r="A4" s="2" t="s">
        <v>5</v>
      </c>
      <c r="B4" s="3" t="s">
        <v>7</v>
      </c>
      <c r="C4" s="4" t="s">
        <v>8</v>
      </c>
      <c r="D4" s="4" t="s">
        <v>11</v>
      </c>
      <c r="E4" s="45" t="s">
        <v>0</v>
      </c>
      <c r="F4" s="46" t="s">
        <v>12</v>
      </c>
    </row>
    <row r="5" spans="1:6" x14ac:dyDescent="0.3">
      <c r="A5" s="7" t="s">
        <v>19</v>
      </c>
      <c r="B5" s="50">
        <f>100000000+(24108953.11-1500000)</f>
        <v>122608953.11</v>
      </c>
      <c r="C5" s="9"/>
      <c r="D5" s="9"/>
      <c r="E5" s="25">
        <f t="shared" ref="E5:E8" si="0">B5-C5-D5</f>
        <v>122608953.11</v>
      </c>
      <c r="F5" s="42" t="s">
        <v>95</v>
      </c>
    </row>
    <row r="6" spans="1:6" x14ac:dyDescent="0.3">
      <c r="A6" s="29" t="s">
        <v>20</v>
      </c>
      <c r="B6" s="51">
        <v>126000000</v>
      </c>
      <c r="C6" s="24"/>
      <c r="D6" s="24"/>
      <c r="E6" s="25">
        <f t="shared" si="0"/>
        <v>126000000</v>
      </c>
      <c r="F6" s="42" t="s">
        <v>93</v>
      </c>
    </row>
    <row r="7" spans="1:6" x14ac:dyDescent="0.3">
      <c r="A7" s="29" t="s">
        <v>59</v>
      </c>
      <c r="B7" s="27">
        <v>1565825.24</v>
      </c>
      <c r="C7" s="24"/>
      <c r="D7" s="24"/>
      <c r="E7" s="25">
        <f t="shared" si="0"/>
        <v>1565825.24</v>
      </c>
      <c r="F7" s="42" t="s">
        <v>97</v>
      </c>
    </row>
    <row r="8" spans="1:6" ht="15" thickBot="1" x14ac:dyDescent="0.35">
      <c r="A8" s="29" t="s">
        <v>10</v>
      </c>
      <c r="B8" s="27">
        <v>8217110</v>
      </c>
      <c r="C8" s="24"/>
      <c r="D8" s="24"/>
      <c r="E8" s="25">
        <f t="shared" si="0"/>
        <v>8217110</v>
      </c>
      <c r="F8" s="26" t="s">
        <v>74</v>
      </c>
    </row>
    <row r="9" spans="1:6" ht="15" thickBot="1" x14ac:dyDescent="0.35">
      <c r="A9" s="48" t="s">
        <v>2</v>
      </c>
      <c r="B9" s="19">
        <f>SUM(B5:B8)</f>
        <v>258391888.35000002</v>
      </c>
      <c r="C9" s="19">
        <f>SUM(C5:C8)</f>
        <v>0</v>
      </c>
      <c r="D9" s="19">
        <f>SUM(D5:D8)</f>
        <v>0</v>
      </c>
      <c r="E9" s="47">
        <f>SUM(E5:E8)</f>
        <v>258391888.35000002</v>
      </c>
      <c r="F9" s="31"/>
    </row>
    <row r="10" spans="1:6" x14ac:dyDescent="0.3">
      <c r="A10" s="28" t="s">
        <v>50</v>
      </c>
      <c r="B10" s="32">
        <f>49702000+77357964</f>
        <v>127059964</v>
      </c>
      <c r="C10" s="33"/>
      <c r="D10" s="33"/>
      <c r="E10" s="25">
        <f t="shared" ref="E10:E18" si="1">B10-C10-D10</f>
        <v>127059964</v>
      </c>
      <c r="F10" s="34" t="s">
        <v>64</v>
      </c>
    </row>
    <row r="11" spans="1:6" x14ac:dyDescent="0.3">
      <c r="A11" s="29" t="s">
        <v>89</v>
      </c>
      <c r="B11" s="8">
        <v>8500000</v>
      </c>
      <c r="C11" s="9"/>
      <c r="D11" s="9"/>
      <c r="E11" s="25">
        <f t="shared" si="1"/>
        <v>8500000</v>
      </c>
      <c r="F11" s="44" t="s">
        <v>88</v>
      </c>
    </row>
    <row r="12" spans="1:6" x14ac:dyDescent="0.3">
      <c r="A12" s="29" t="s">
        <v>48</v>
      </c>
      <c r="B12" s="8">
        <v>85650</v>
      </c>
      <c r="C12" s="9"/>
      <c r="D12" s="9"/>
      <c r="E12" s="25">
        <f t="shared" si="1"/>
        <v>85650</v>
      </c>
      <c r="F12" s="44" t="s">
        <v>87</v>
      </c>
    </row>
    <row r="13" spans="1:6" x14ac:dyDescent="0.3">
      <c r="A13" s="7" t="s">
        <v>46</v>
      </c>
      <c r="B13" s="8">
        <f>20000000+7000000+1920513</f>
        <v>28920513</v>
      </c>
      <c r="C13" s="9"/>
      <c r="D13" s="9"/>
      <c r="E13" s="25">
        <f t="shared" si="1"/>
        <v>28920513</v>
      </c>
      <c r="F13" s="52" t="s">
        <v>47</v>
      </c>
    </row>
    <row r="14" spans="1:6" x14ac:dyDescent="0.3">
      <c r="A14" s="29" t="s">
        <v>90</v>
      </c>
      <c r="B14" s="27">
        <f>10000000+(5000000-3086892.98)</f>
        <v>11913107.02</v>
      </c>
      <c r="C14" s="24"/>
      <c r="D14" s="24"/>
      <c r="E14" s="25">
        <f t="shared" si="1"/>
        <v>11913107.02</v>
      </c>
      <c r="F14" s="52" t="s">
        <v>91</v>
      </c>
    </row>
    <row r="15" spans="1:6" x14ac:dyDescent="0.3">
      <c r="A15" s="29" t="s">
        <v>38</v>
      </c>
      <c r="B15" s="27">
        <v>118300</v>
      </c>
      <c r="C15" s="24"/>
      <c r="D15" s="24"/>
      <c r="E15" s="25">
        <f t="shared" si="1"/>
        <v>118300</v>
      </c>
      <c r="F15" s="44" t="s">
        <v>86</v>
      </c>
    </row>
    <row r="16" spans="1:6" x14ac:dyDescent="0.3">
      <c r="A16" s="29" t="s">
        <v>39</v>
      </c>
      <c r="B16" s="27">
        <v>82000</v>
      </c>
      <c r="C16" s="24"/>
      <c r="D16" s="24"/>
      <c r="E16" s="25">
        <f t="shared" si="1"/>
        <v>82000</v>
      </c>
      <c r="F16" s="44" t="s">
        <v>85</v>
      </c>
    </row>
    <row r="17" spans="1:6" x14ac:dyDescent="0.3">
      <c r="A17" s="29" t="s">
        <v>10</v>
      </c>
      <c r="B17" s="27">
        <v>10000000</v>
      </c>
      <c r="C17" s="24"/>
      <c r="D17" s="24"/>
      <c r="E17" s="25">
        <f t="shared" si="1"/>
        <v>10000000</v>
      </c>
      <c r="F17" s="52" t="s">
        <v>92</v>
      </c>
    </row>
    <row r="18" spans="1:6" ht="15" thickBot="1" x14ac:dyDescent="0.35">
      <c r="A18" s="29" t="s">
        <v>10</v>
      </c>
      <c r="B18" s="27">
        <f>16216+17661992</f>
        <v>17678208</v>
      </c>
      <c r="C18" s="24"/>
      <c r="D18" s="24"/>
      <c r="E18" s="25">
        <f t="shared" si="1"/>
        <v>17678208</v>
      </c>
      <c r="F18" s="26" t="s">
        <v>94</v>
      </c>
    </row>
    <row r="19" spans="1:6" ht="15" thickBot="1" x14ac:dyDescent="0.35">
      <c r="A19" s="48" t="s">
        <v>1</v>
      </c>
      <c r="B19" s="19">
        <f>SUM(B10:B18)</f>
        <v>204357742.02000001</v>
      </c>
      <c r="C19" s="19">
        <f>SUM(C10:C18)</f>
        <v>0</v>
      </c>
      <c r="D19" s="19">
        <f>SUM(D10:D18)</f>
        <v>0</v>
      </c>
      <c r="E19" s="47">
        <f>SUM(E10:E18)</f>
        <v>204357742.02000001</v>
      </c>
      <c r="F19" s="31"/>
    </row>
    <row r="20" spans="1:6" ht="15" thickBot="1" x14ac:dyDescent="0.35">
      <c r="A20" s="38" t="s">
        <v>0</v>
      </c>
      <c r="B20" s="39">
        <f>B9+B19</f>
        <v>462749630.37</v>
      </c>
      <c r="C20" s="40">
        <f>C9+C19</f>
        <v>0</v>
      </c>
      <c r="D20" s="40">
        <f>D9+D19</f>
        <v>0</v>
      </c>
      <c r="E20" s="40">
        <f>E9+E19</f>
        <v>462749630.37</v>
      </c>
      <c r="F20" s="41"/>
    </row>
  </sheetData>
  <mergeCells count="2">
    <mergeCell ref="A1:F1"/>
    <mergeCell ref="A2:F2"/>
  </mergeCells>
  <printOptions horizontalCentered="1"/>
  <pageMargins left="0.51181102362204722" right="0.70866141732283472" top="0.78740157480314965" bottom="0.78740157480314965" header="0.31496062992125984" footer="0.31496062992125984"/>
  <pageSetup paperSize="9" orientation="landscape" r:id="rId1"/>
  <headerFooter>
    <oddHeader>&amp;R&amp;F</oddHeader>
    <oddFooter>&amp;Lpracovní materiál Odboru dopravy
zpracoval: Pavel Schröter&amp;CTisk: &amp;D&amp;R&amp;A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2012-2014</vt:lpstr>
      <vt:lpstr>2012</vt:lpstr>
      <vt:lpstr>2013</vt:lpstr>
      <vt:lpstr>2014</vt:lpstr>
      <vt:lpstr>2015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Schroter Pavel</dc:creator>
  <cp:lastModifiedBy>Schroter Pavel</cp:lastModifiedBy>
  <cp:lastPrinted>2015-01-26T11:23:55Z</cp:lastPrinted>
  <dcterms:created xsi:type="dcterms:W3CDTF">2015-01-20T11:58:35Z</dcterms:created>
  <dcterms:modified xsi:type="dcterms:W3CDTF">2015-01-26T15:43:07Z</dcterms:modified>
</cp:coreProperties>
</file>