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75" windowWidth="18195" windowHeight="10920" tabRatio="918" activeTab="0"/>
  </bookViews>
  <sheets>
    <sheet name="Bilance PaV" sheetId="1" r:id="rId1"/>
    <sheet name="Bilance ZR-RO 50-15, kap. 923" sheetId="2" r:id="rId2"/>
    <sheet name="příjmy" sheetId="3" r:id="rId3"/>
    <sheet name="92301" sheetId="4" r:id="rId4"/>
    <sheet name="92302" sheetId="5" r:id="rId5"/>
    <sheet name="92303" sheetId="6" r:id="rId6"/>
    <sheet name="92304" sheetId="7" r:id="rId7"/>
    <sheet name="92305" sheetId="8" r:id="rId8"/>
    <sheet name="92306" sheetId="9" r:id="rId9"/>
    <sheet name="92307" sheetId="10" r:id="rId10"/>
    <sheet name="92309" sheetId="11" r:id="rId11"/>
    <sheet name="92314" sheetId="12" r:id="rId12"/>
    <sheet name="92318" sheetId="13" r:id="rId13"/>
  </sheets>
  <definedNames>
    <definedName name="_xlnm.Print_Titles" localSheetId="3">'92301'!$1:$8</definedName>
    <definedName name="_xlnm.Print_Titles" localSheetId="4">'92302'!$1:$8</definedName>
    <definedName name="_xlnm.Print_Titles" localSheetId="6">'92304'!$1:$8</definedName>
    <definedName name="_xlnm.Print_Titles" localSheetId="7">'92305'!$1:$9</definedName>
    <definedName name="_xlnm.Print_Titles" localSheetId="8">'92306'!$1:$8</definedName>
    <definedName name="_xlnm.Print_Titles" localSheetId="9">'92307'!$1:$8</definedName>
    <definedName name="_xlnm.Print_Titles" localSheetId="10">'92309'!$1:$8</definedName>
    <definedName name="_xlnm.Print_Titles" localSheetId="11">'92314'!$1:$8</definedName>
    <definedName name="_xlnm.Print_Titles" localSheetId="12">'92318'!$1:$8</definedName>
    <definedName name="_xlnm.Print_Titles" localSheetId="2">'příjmy'!$1:$9</definedName>
    <definedName name="_xlnm.Print_Area" localSheetId="4">'92302'!$A$1:$I$395</definedName>
    <definedName name="_xlnm.Print_Area" localSheetId="6">'92304'!$A$1:$I$99</definedName>
    <definedName name="_xlnm.Print_Area" localSheetId="8">'92306'!$A$1:$I$74</definedName>
    <definedName name="_xlnm.Print_Area" localSheetId="9">'92307'!$A$1:$I$27</definedName>
    <definedName name="_xlnm.Print_Area" localSheetId="11">'92314'!$A$1:$I$146</definedName>
  </definedNames>
  <calcPr fullCalcOnLoad="1"/>
</workbook>
</file>

<file path=xl/sharedStrings.xml><?xml version="1.0" encoding="utf-8"?>
<sst xmlns="http://schemas.openxmlformats.org/spreadsheetml/2006/main" count="2529" uniqueCount="655">
  <si>
    <t>Odbor kancelář hejtmana</t>
  </si>
  <si>
    <t>tis. Kč</t>
  </si>
  <si>
    <t>§</t>
  </si>
  <si>
    <t>SU</t>
  </si>
  <si>
    <t>x</t>
  </si>
  <si>
    <t>DU</t>
  </si>
  <si>
    <t>nákup materiálu</t>
  </si>
  <si>
    <t>nákup ostatních služeb</t>
  </si>
  <si>
    <t>ostatní osobní výdaje</t>
  </si>
  <si>
    <t>drobný hmotný dlouhodobý majetek</t>
  </si>
  <si>
    <t>povinné poj. na veřejné zdravotní pojištění</t>
  </si>
  <si>
    <t>6172</t>
  </si>
  <si>
    <t>UZ</t>
  </si>
  <si>
    <t>Běžné a kapitálové výdaje resortu celkem</t>
  </si>
  <si>
    <t>služby peněžních ústavů</t>
  </si>
  <si>
    <t>Odbor regionálního rozvoje a evropských projektů</t>
  </si>
  <si>
    <t>uk.</t>
  </si>
  <si>
    <t>č.a.</t>
  </si>
  <si>
    <t>pol.</t>
  </si>
  <si>
    <t>tis.Kč</t>
  </si>
  <si>
    <t>00000000</t>
  </si>
  <si>
    <t>0251000000</t>
  </si>
  <si>
    <t>3639</t>
  </si>
  <si>
    <t>5011</t>
  </si>
  <si>
    <t>platy zaměstnanců v pracovním poměru</t>
  </si>
  <si>
    <t>pojištění na sociální zabezpečení</t>
  </si>
  <si>
    <t>pojištění na zdravotní pojištění</t>
  </si>
  <si>
    <t>DPP, DPČ</t>
  </si>
  <si>
    <t>1750130000</t>
  </si>
  <si>
    <t>TP programu ČR - Sasko</t>
  </si>
  <si>
    <t>41100000</t>
  </si>
  <si>
    <t>Platy zaměstnanců v pracovním poměru</t>
  </si>
  <si>
    <t>Povinné poj.na soc.zab.a přísp.na st.pol.zaměstnan</t>
  </si>
  <si>
    <t>Povinné poj.na veřejné zdravotní pojištění</t>
  </si>
  <si>
    <t>Nákup materiálu j.n.</t>
  </si>
  <si>
    <t>Nákup ostatních služeb</t>
  </si>
  <si>
    <t>Cestovné (tuzemské i zahraniční)</t>
  </si>
  <si>
    <t>Pohoštění</t>
  </si>
  <si>
    <t>Služby peněžních ústavů</t>
  </si>
  <si>
    <t>1750140000</t>
  </si>
  <si>
    <t>TP programu ČR - Polsko</t>
  </si>
  <si>
    <t>1750450000</t>
  </si>
  <si>
    <t>IOP - Rozvoj služeb eGovernmentu v LK, Tech. centrum</t>
  </si>
  <si>
    <t>36100000</t>
  </si>
  <si>
    <t>36517003</t>
  </si>
  <si>
    <t>povinné poj.na soc.zab.a přísp.na st.pol.zaměstnan</t>
  </si>
  <si>
    <t>stroje, přístroje a zařízení</t>
  </si>
  <si>
    <t>36517871</t>
  </si>
  <si>
    <t>1750571910</t>
  </si>
  <si>
    <t>IOP - Krajský standard.projekt ZZS LK-Operační středisko ZZS-vybavení</t>
  </si>
  <si>
    <t>ostatní nákupy dlouhodobého nehmotného majetku</t>
  </si>
  <si>
    <t>38100000</t>
  </si>
  <si>
    <t>41117007</t>
  </si>
  <si>
    <t>41500000</t>
  </si>
  <si>
    <t>nákup materiálu jinde nezařazený</t>
  </si>
  <si>
    <t>Odbor sociálních věcí</t>
  </si>
  <si>
    <t>Odbor dopravy</t>
  </si>
  <si>
    <t>38585505</t>
  </si>
  <si>
    <t>0659000000</t>
  </si>
  <si>
    <t>Vratky úroků RRRS z předfinancování 3. výzvy ROP</t>
  </si>
  <si>
    <t>ostatní neinvestiční výdaje jinde nezařazené</t>
  </si>
  <si>
    <t>budovy, haly a stavby</t>
  </si>
  <si>
    <t>programové vybavení</t>
  </si>
  <si>
    <t>rezervy kapitálových výdajů</t>
  </si>
  <si>
    <t>IOP - Transformace pobytového zařízení - Domov pro osoby se zdravotním postižením MAŘENICE</t>
  </si>
  <si>
    <t>IPRM - Lůžkový hospic v LK </t>
  </si>
  <si>
    <t>ROP - Zlepšení vybavení dílen odbor. výcviku pro žáky v regionu Českolipsko SOŠ a SOU Česká Lípa (III. etapa)</t>
  </si>
  <si>
    <t>Ekonomický odbor</t>
  </si>
  <si>
    <t>výpočetní technika</t>
  </si>
  <si>
    <t>Odbor investic a správy nemovitého majetku</t>
  </si>
  <si>
    <t>budovy, haly, stavby</t>
  </si>
  <si>
    <t>0256021504</t>
  </si>
  <si>
    <t>budovy, haly, stavby - neuznatené</t>
  </si>
  <si>
    <t>36113899</t>
  </si>
  <si>
    <t xml:space="preserve">budovy, haly, stavby </t>
  </si>
  <si>
    <t>36513899</t>
  </si>
  <si>
    <t>36113003</t>
  </si>
  <si>
    <t>36513003</t>
  </si>
  <si>
    <t>0256420000</t>
  </si>
  <si>
    <t>38585005</t>
  </si>
  <si>
    <t>0256211437</t>
  </si>
  <si>
    <t>Odbor kancelář ředitele</t>
  </si>
  <si>
    <t>Odbor</t>
  </si>
  <si>
    <t>923 02</t>
  </si>
  <si>
    <t>923 03</t>
  </si>
  <si>
    <t>923 04</t>
  </si>
  <si>
    <t>Odbor školství, mládeže, TV a sportu</t>
  </si>
  <si>
    <t>923 05</t>
  </si>
  <si>
    <t>923 06</t>
  </si>
  <si>
    <t>923 07</t>
  </si>
  <si>
    <t>Odbor kultury, památkové péče a CR</t>
  </si>
  <si>
    <t>923 08</t>
  </si>
  <si>
    <t>Odbor životní prostředí a zemědělství</t>
  </si>
  <si>
    <t>923 11</t>
  </si>
  <si>
    <t>Odbor územního plánování a stavebního řádu</t>
  </si>
  <si>
    <t>923 14</t>
  </si>
  <si>
    <t>923 15</t>
  </si>
  <si>
    <t>923 18</t>
  </si>
  <si>
    <t>Oddělení sekretariát ředitele</t>
  </si>
  <si>
    <t>CELKEM</t>
  </si>
  <si>
    <t>923 02 - S P O L U F I N A N C O V Á N Í   E U</t>
  </si>
  <si>
    <t>Kapitola 923 02 - Spolufinancování EU</t>
  </si>
  <si>
    <t>Nespecifikované rezervy</t>
  </si>
  <si>
    <t>923 06 - S P O L U F I N A N C O V Á N Í   E U</t>
  </si>
  <si>
    <t>Kapitola 923 06 - Spolufinancování EU</t>
  </si>
  <si>
    <t>Kapitola 923 14 - Spolufinancování EU</t>
  </si>
  <si>
    <t>923 14 - S P O L U F I N A N C O V Á N Í   E U</t>
  </si>
  <si>
    <t>Drobný hmotný dlouhodobý majetek</t>
  </si>
  <si>
    <t>Nájemné</t>
  </si>
  <si>
    <t>33100000</t>
  </si>
  <si>
    <t>33514013</t>
  </si>
  <si>
    <t>923 18 - S P O L U F I N A N C O V Á N Í   E U</t>
  </si>
  <si>
    <t>Oddělení sekretariátu ředitele</t>
  </si>
  <si>
    <t>Kapitola 923 18 - Spolufinancování EU</t>
  </si>
  <si>
    <t>1850010000</t>
  </si>
  <si>
    <t>DAKK - Dalším krokem ke kvalitě</t>
  </si>
  <si>
    <t>Služby telekomunikací a radiokomunikací</t>
  </si>
  <si>
    <t>GG - Globální granty celkem</t>
  </si>
  <si>
    <t>1750020000</t>
  </si>
  <si>
    <t>Globální granty v OP VK - 1.1 Zvyšování kvality ve vzdělávání</t>
  </si>
  <si>
    <t>Rezervy kapitálových výdajů</t>
  </si>
  <si>
    <t>1750030000</t>
  </si>
  <si>
    <t>Globální granty v OP VK - 1.2 Rovné příležitosti dětí a žáků, včetně dětí a žáků se speciálními vzdělávacími aktivitami</t>
  </si>
  <si>
    <t>Nespecifikované rezervy - neinvestiční</t>
  </si>
  <si>
    <t>Nespecifikované rezervy -neinvestiční</t>
  </si>
  <si>
    <t>32533926</t>
  </si>
  <si>
    <t>Rezervy kapitálových výdajů - investiční</t>
  </si>
  <si>
    <t>1750040000</t>
  </si>
  <si>
    <t>Globální granty v OP VK - 1.3 Další vzdělávání pracovníků škol a školských zařízení</t>
  </si>
  <si>
    <t>Nespecifikované rezervy -investiční</t>
  </si>
  <si>
    <t>1750050000</t>
  </si>
  <si>
    <t>Podpora nabídky dalšího vzdělávání 3.2</t>
  </si>
  <si>
    <t>0250010000</t>
  </si>
  <si>
    <t>Globální granty v OP VK - 1.1 Zvyšování kvality ve vzdělávání  II.</t>
  </si>
  <si>
    <t>Globální granty v OP VK - 1.2 Rovné příležitosti dětí II.</t>
  </si>
  <si>
    <t>Globální granty v OP VK - 1.3 Další vzdělávání  II.</t>
  </si>
  <si>
    <t>Technická pomoc - GG OP VK - celkem</t>
  </si>
  <si>
    <t>0251010000</t>
  </si>
  <si>
    <t>Propagace a publicita GG OP VK II</t>
  </si>
  <si>
    <t>0251020000</t>
  </si>
  <si>
    <t>Zvýšení absorpční kapacity GG OP VK II</t>
  </si>
  <si>
    <t>0256131702</t>
  </si>
  <si>
    <t>IPRM, ROP - Modernizace expozic Severočeského muzea v Liberci - 1. etapa</t>
  </si>
  <si>
    <t>3123</t>
  </si>
  <si>
    <t>0256381442</t>
  </si>
  <si>
    <t>0256451448</t>
  </si>
  <si>
    <t>5169</t>
  </si>
  <si>
    <t>0256530000</t>
  </si>
  <si>
    <t>Poznejte Liberecký kraj – společná prezentace Libereckého kraje a jeho turistických regionů</t>
  </si>
  <si>
    <t>2143</t>
  </si>
  <si>
    <t>0256500000</t>
  </si>
  <si>
    <t>Krajské služby eGovernmentu ve zdravotnictví</t>
  </si>
  <si>
    <t>0650420000</t>
  </si>
  <si>
    <t>ROP - III/28724 Malá Skála - Frýdštejn</t>
  </si>
  <si>
    <t>1750401438</t>
  </si>
  <si>
    <t>OP ŽP Zlepš. tep. techn. vlastn. obvod.konstr. SPŠT Jbc Belgická</t>
  </si>
  <si>
    <t>0256480000</t>
  </si>
  <si>
    <t>Zpracování regionálního intervenčního rámce</t>
  </si>
  <si>
    <t>SR 2015</t>
  </si>
  <si>
    <t>ZR-RO č. 50/15</t>
  </si>
  <si>
    <t>UR 2015</t>
  </si>
  <si>
    <t>Souhrnný přehled vypořádání kapitoly 923 za rok 2014 do rozpočtu 2015</t>
  </si>
  <si>
    <t>923 01</t>
  </si>
  <si>
    <t>923 09</t>
  </si>
  <si>
    <t>Odbor zdravotnictví</t>
  </si>
  <si>
    <t>Změna rozpočtu - rozpočtové opatření č. 50/15</t>
  </si>
  <si>
    <t>SR / UR I 2015</t>
  </si>
  <si>
    <t>UR II 2015</t>
  </si>
  <si>
    <t xml:space="preserve">Technická pomoc GG II. etapa </t>
  </si>
  <si>
    <t>0250020000</t>
  </si>
  <si>
    <t>0250030000</t>
  </si>
  <si>
    <t>ROP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</si>
  <si>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</si>
  <si>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</si>
  <si>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</si>
  <si>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</si>
  <si>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</si>
  <si>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</si>
  <si>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</si>
  <si>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</si>
  <si>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</si>
  <si>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</si>
  <si>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</si>
  <si>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</si>
  <si>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0651100000</t>
  </si>
  <si>
    <t>ROP 6 - Rekonstrukce silnice III/29015 Ludvíkov - Hajniště</t>
  </si>
  <si>
    <t>0651130000</t>
  </si>
  <si>
    <t>ROP 6 - Rekonstrukce silnic III. třídy v Zásadě</t>
  </si>
  <si>
    <t>0651140000</t>
  </si>
  <si>
    <t>ROP 6 - Rekonstrukce silnice III/0381 Staré Splavy</t>
  </si>
  <si>
    <t>0651150000</t>
  </si>
  <si>
    <t>ROP 6 - Rekonstrukce silnice II/292 Háje nad Jizerou</t>
  </si>
  <si>
    <t>0651160000</t>
  </si>
  <si>
    <t>ROP 6 - Rekonstrukce silnice III/2907 ve Fojtce</t>
  </si>
  <si>
    <t>0651170000</t>
  </si>
  <si>
    <t>ROP 6 - Rekonstrukce silnic III. třídy v Rváčově a Syřenově</t>
  </si>
  <si>
    <t>0651190000</t>
  </si>
  <si>
    <t>ROP 6 - Rekonstrukce silnice II/286 Horní Mísečky</t>
  </si>
  <si>
    <t>0651210000</t>
  </si>
  <si>
    <t>ROP 6 - Rekonstrukce silnice III/27243 ve Zdislavě</t>
  </si>
  <si>
    <t>0651230000</t>
  </si>
  <si>
    <t>ROP 6 - Rekonstrukce silnice II/282 Loktuše - Loučky</t>
  </si>
  <si>
    <t>dopravní prostředky</t>
  </si>
  <si>
    <t>nákup materálu jinde nezařazený</t>
  </si>
  <si>
    <t>0256561442</t>
  </si>
  <si>
    <t>54100000</t>
  </si>
  <si>
    <t>54190877</t>
  </si>
  <si>
    <t>54515835</t>
  </si>
  <si>
    <t>54190001</t>
  </si>
  <si>
    <t>54515370</t>
  </si>
  <si>
    <t>0256581437</t>
  </si>
  <si>
    <t>OPŽP ZTTV obv. konstrukcí budovy SOŠ a SOU v České Lípě, budovy v Lužické ulici</t>
  </si>
  <si>
    <t>0256571401</t>
  </si>
  <si>
    <t xml:space="preserve">OPŽP ZTTV obv. konstrukcí budovy Gymnázia v České Lípě </t>
  </si>
  <si>
    <t>0256591437</t>
  </si>
  <si>
    <t>OPŽP ZTTV obv. konstrukcí  budovy SOŠ a SOU v České Lípě, pavilon B v ulici 28. Října</t>
  </si>
  <si>
    <t>OPŽP ZTTV obv. konstrukcí  budovy SŠHL Frýdlant, Bělíkova 1387, zateplení objektu hl. budovy 01, DM</t>
  </si>
  <si>
    <t xml:space="preserve">OPŽP ZTTV obv. konstrukcí  budovy SŠ gastronomie a služeb, Liberec, Dvorská (2013)  </t>
  </si>
  <si>
    <t>CELKOVÁ BILANCE vypořádání kapitoly 923 - Spolufinancování EU za rok 2014                                  do rozpočtu kraje 2015</t>
  </si>
  <si>
    <t>IROP II/270 Jablonné v Podještědí - PD</t>
  </si>
  <si>
    <t>IROP II/273 úsek hranice kraje - Okna - PD</t>
  </si>
  <si>
    <t>IROP II/268 Mimoň - hranice Libereckého kraje</t>
  </si>
  <si>
    <t>IROP II/290 Roprachtice - Kořenov</t>
  </si>
  <si>
    <t>IROP II/610 Turnov - hranice Libereckého kraje (vč.mostních objektů)</t>
  </si>
  <si>
    <t xml:space="preserve">IROP Okružní křižovatky II/292 a II/289 Semily, ul. Bořkovská, Brodská </t>
  </si>
  <si>
    <t>OP PS ČR-Sasko II - Expozice horolezectví v Muzeu Českého ráje v Turnově</t>
  </si>
  <si>
    <t>IROP Modernizace Severočeského muzea v Liberci – 2. etapa</t>
  </si>
  <si>
    <t>IROP Centra odborného vzdělávání Libereckého kraje</t>
  </si>
  <si>
    <t>IROP Celková modernizace expozic Severočeského muzea v Liberci</t>
  </si>
  <si>
    <t>IROP Transformace – Domov Sluneční dvůr, příspěvková organizace</t>
  </si>
  <si>
    <t>IROP Transformace – Domov a Centrum denních služeb Jablonec nad Nisou, příspěvková organizace</t>
  </si>
  <si>
    <t>OP PS ČR-Polsko II - Kolem kolem Jizerek</t>
  </si>
  <si>
    <t>OP PS ČR-Sasko II - Zdraví nezná hranic</t>
  </si>
  <si>
    <t>OP ŽP II - Významné aleje Libereckého kraje</t>
  </si>
  <si>
    <t>OP ŽP II - Revitalizace Cihelenských rybníků</t>
  </si>
  <si>
    <t>příloha č. 1 k ZR-RO č. 50/15</t>
  </si>
  <si>
    <t>ORJ</t>
  </si>
  <si>
    <t>5164</t>
  </si>
  <si>
    <t>5173</t>
  </si>
  <si>
    <t>6119</t>
  </si>
  <si>
    <t>5139</t>
  </si>
  <si>
    <t>Ostatní nákupy dlouhodobého nehmotného majetku</t>
  </si>
  <si>
    <t>Zpracování dat a služby související s inf.a kom. tech.</t>
  </si>
  <si>
    <t>0000000</t>
  </si>
  <si>
    <t>drobný hmotný dlohodobý majetek</t>
  </si>
  <si>
    <t>Platy zaměstnanců v pracovním poměru CZ</t>
  </si>
  <si>
    <t>Platy zaměstnanců v pracovním poměru SR</t>
  </si>
  <si>
    <t>Platy zaměstnanců v pracovním poměru EU</t>
  </si>
  <si>
    <t>Ostatní osobní výdaje CZ</t>
  </si>
  <si>
    <t>Ostatní osobní výdaje SR</t>
  </si>
  <si>
    <t>Ostatní osobní výdaje EU</t>
  </si>
  <si>
    <t>Povinné poj.na soc.zab.a přísp.na st.pol.zaměstnan CZ</t>
  </si>
  <si>
    <t>Povinné poj.na soc.zab.a přísp.na st.pol.zaměstnan SR</t>
  </si>
  <si>
    <t>Povinné poj.na soc.zab.a přísp.na st.pol.zaměstnan EU</t>
  </si>
  <si>
    <t>Povinné poj.na veřejné zdravotní pojištění CZ</t>
  </si>
  <si>
    <t>Povinné poj.na veřejné zdravotní pojištění SR</t>
  </si>
  <si>
    <t>Povinné poj.na veřejné zdravotní pojištění EU</t>
  </si>
  <si>
    <t>Nákup ostatních služeb CZ</t>
  </si>
  <si>
    <t>Nákup ostatních služeb SR</t>
  </si>
  <si>
    <t>Nákup ostatních služeb EU</t>
  </si>
  <si>
    <t>Cestovné (tuzemské i zahraniční) CZ</t>
  </si>
  <si>
    <t>Cestovné (tuzemské i zahraniční) SR</t>
  </si>
  <si>
    <t>Cestovné (tuzemské i zahraniční) EU</t>
  </si>
  <si>
    <t>Pohoštění CZ</t>
  </si>
  <si>
    <t>Pohoštění SR</t>
  </si>
  <si>
    <t>Pohoštění EU</t>
  </si>
  <si>
    <t>Náhrady mezd v době nemoci CZ</t>
  </si>
  <si>
    <t>Náhrady mezd v době nemoci SR</t>
  </si>
  <si>
    <t>Náhrady mezd v době nemoci EU</t>
  </si>
  <si>
    <t>Služby peněžních ústavů CZ</t>
  </si>
  <si>
    <t>41595113</t>
  </si>
  <si>
    <t>Nákup materiálu j.n. CZ</t>
  </si>
  <si>
    <t>Nákup materiálu j.n. SR</t>
  </si>
  <si>
    <t>Nákup materiálu j.n. EU</t>
  </si>
  <si>
    <t>Služby peněžních ústavů SR</t>
  </si>
  <si>
    <t>Služby peněžních ústavů EU</t>
  </si>
  <si>
    <t>000000</t>
  </si>
  <si>
    <t>Výpočetní technika</t>
  </si>
  <si>
    <t>nákup dlouhodobého hmotného majetku jinde nezařazený</t>
  </si>
  <si>
    <t>00000</t>
  </si>
  <si>
    <t>0000</t>
  </si>
  <si>
    <t>GG 1.1 -ROZVOJ ŽÁKOVSKÝCH KOMPETENCÍ V HOTELNICTVÍ A CESTOVNÍM RUCHU PRO EVROPU -  Okresní hospodářská komora Liberec</t>
  </si>
  <si>
    <t>úhrady sankcí jiným rozpoočtům</t>
  </si>
  <si>
    <t>GG 1.1 - Přírodovědné edukativní programy s interaktivními workshopy - LABYRINT BOHEMIA, o.p.s..</t>
  </si>
  <si>
    <t>úhrady sankcí jiným rozpočtům</t>
  </si>
  <si>
    <t>GG 1.2 - Integrace dětí se speciálními vzdělávacími potřebami z mateřských škol do základního školství - ZŠ Jbc - Rýnovice</t>
  </si>
  <si>
    <t>úhrady sankcí jiným rozpočtům - EU</t>
  </si>
  <si>
    <t xml:space="preserve">GG 1.3 - Rozumíme penězům v Libereckém kraji - AISIS </t>
  </si>
  <si>
    <t xml:space="preserve">úhrady sankcí jiným rozpočtům </t>
  </si>
  <si>
    <t>G.G. 1.3 - CZ.1.07/1.3.03/03.0017; Inovace Kurzu pro výchovné poradce;  Technická univerzita v Liberci</t>
  </si>
  <si>
    <t>úhrady sankcí jiným rozpočtům - EU - zaplacený odvod</t>
  </si>
  <si>
    <t>1752091411</t>
  </si>
  <si>
    <t>G.G. 3.2 - CZ.1.07/3.2.01/01.0018; Příprava lektorů pro vzdělávání dospělých; Gymnázium a SOŠP, Jeronýmova, p.o.</t>
  </si>
  <si>
    <t>G.G. 3.2 Tvorba vzdělávací nabídky v systémech CAD, CAM a CNC obrábění,Střední průmyslová škola, Česká Lípa, Havlíčkova 426, příspěvková organizace</t>
  </si>
  <si>
    <t>32133012</t>
  </si>
  <si>
    <t>Neinvestiční příspěvky zřízeným příspěvkovým organizacím</t>
  </si>
  <si>
    <t>32533012</t>
  </si>
  <si>
    <t xml:space="preserve">G.G. 3.2 Interaktivní výuka svařování a pájení,Střední škola strojní, stavební a dopravní, Liberec II, Truhlářská 360/3, příspěvková organizace </t>
  </si>
  <si>
    <t>G.G. 3.2 Gastronomie v Lomnici nad Popelkou, Střední škola, Lomnice nad Popelkou, Antala Staška 213, příspěvková organizace</t>
  </si>
  <si>
    <t>G.G. 3.2. Kvalitní řemeslnická práce při obnově podstávkových domů, Frýdlantsko</t>
  </si>
  <si>
    <t>neinvestiční dotace občanským sdružením</t>
  </si>
  <si>
    <t>G.G. 3.2. Řemeslné rekvalifikace II na www.skolalipa.cz, SOŠ a SOU, Česká Lípa, 28. října 2707, příspěvková organizace</t>
  </si>
  <si>
    <t>G.G. 3.2. Kvalifikovaný interní lektor pro Liberecký kraj, Top Lektoři.cz, s.r.o.</t>
  </si>
  <si>
    <t>neinvestiční transfery nefinančním podnikatelským subjektům -právnickým osobám</t>
  </si>
  <si>
    <t>G.G. 3.2 Podpora dalšího vzdělávání na Frýdlantsku,Střední škola hospodářská a lesnická, Frýdlant, Bělíkova 1387, příspěvková organizace</t>
  </si>
  <si>
    <t>G.G. 3.2. Zvýšení konkurenceschopnosti pracovníků ve zdravotnictví v Libereckém kraji,Nemocnice Jablonec nad Nisou, p.o.</t>
  </si>
  <si>
    <t>neinvestiční transfery veřejným zdravotnickým zařízením zřízeným státem, kraji, obcemi</t>
  </si>
  <si>
    <t>G.G. 3.2. Animace v cestovním ruchu, EDUCA - vzdělávací centrum, s.r.o.</t>
  </si>
  <si>
    <t>G.G. 3.2.  Tradice a budoucnost sklářství, GROUNDHOG, s.r.o.</t>
  </si>
  <si>
    <t>G.G. 3.2. Vzdělávací program pro profesní řidiče vozidel nad 3,5 tuny, ATTEST, s.r.o.</t>
  </si>
  <si>
    <t>G.G. 3.2. Inovacemi k efektivitě systému dalšího vzdělávání v Libereckém kraji, Okresní hospodářská komora Liberec</t>
  </si>
  <si>
    <t>neinvestiční transfery neziskovým a podobným organizacím</t>
  </si>
  <si>
    <t>0250041405</t>
  </si>
  <si>
    <t xml:space="preserve">GG 1.1 Přírodních věd se nebojíme-Gymnázium F.X. Šaldy </t>
  </si>
  <si>
    <t>32133030</t>
  </si>
  <si>
    <t>neinvestiční příspěvky zřízeným příspěvkovým organizacím</t>
  </si>
  <si>
    <t>32533030</t>
  </si>
  <si>
    <t>0250072448</t>
  </si>
  <si>
    <t>GG 1.1. Zvyšování motivace žáků ZŠ Frýdlant ke vzdělávání v technických oborech a řemeslech - ZŠ a MŠ Frýdlant</t>
  </si>
  <si>
    <t>neinvestiční dotace obcím</t>
  </si>
  <si>
    <t>0250081424</t>
  </si>
  <si>
    <t>GG 1.1 Sklářský workshop pro žáky a učitele základních a praktických škol Libereckého kraje - VOŠ sklářská a SŠ Nový Bor Wolkerova</t>
  </si>
  <si>
    <t>250101432</t>
  </si>
  <si>
    <t>GG 1.1.Zapojení zaměstnavatelů do výuky odborného výcviku a praxe posledních ročníků  - SOŠ a G Na Bojišti</t>
  </si>
  <si>
    <t>0250112003</t>
  </si>
  <si>
    <t>GG 1.1 Experiment ve výuce na ZŠ Frýdlantska - Město Frýdlant</t>
  </si>
  <si>
    <t>0250120000</t>
  </si>
  <si>
    <t>GG 1.1 Popularizace technických, přírodovědných a řemeslných oborů - Labyrint Bohemia o.p.s.</t>
  </si>
  <si>
    <t>Neinvestiční transfery obecně prospěšným spol.</t>
  </si>
  <si>
    <t>0250132001</t>
  </si>
  <si>
    <t>GG 1.1 Praktické ověřování získaných znalostí na libereckých ZŠ - Statutární Město Liberec</t>
  </si>
  <si>
    <t>Neinvestiční transfery obcím</t>
  </si>
  <si>
    <t>0250140000</t>
  </si>
  <si>
    <t>GG 1.1 Zvýšení přírodovědné gramotnosti žáků základních škol - o.s. Spartakus</t>
  </si>
  <si>
    <t>Neinvestiční transfery občanským sdružením</t>
  </si>
  <si>
    <t>0250156035</t>
  </si>
  <si>
    <t>GG 1.1 Za školou - TUL</t>
  </si>
  <si>
    <t>Neinvestiční transfery vysokým školám</t>
  </si>
  <si>
    <t>0250181432</t>
  </si>
  <si>
    <t>GG 1.1 Posílení konkurenceschopnosti absolventů SOŠ a Gymnazia Liberec - SOŠ a Gymnázium Na Bojišti</t>
  </si>
  <si>
    <t>0250356035</t>
  </si>
  <si>
    <t>GG 1.1 Teorie v praxi, TUL v Liberci</t>
  </si>
  <si>
    <t>0250363002</t>
  </si>
  <si>
    <t>GG 1.1 Moderní experiment ve školách Pojizeří, město Desná</t>
  </si>
  <si>
    <t>neinvestiční transfery obcím</t>
  </si>
  <si>
    <t>0250370000</t>
  </si>
  <si>
    <t>GG 1.1 ZŠ Hrádek n/N. - technické, přírodovědné obory a řemesla, Společnost pro Lužické hory</t>
  </si>
  <si>
    <t>0250381704</t>
  </si>
  <si>
    <t>GG 1.1 ZŠ Prezentace odborných profesí a řemesel, Vlastivědné muzeum a galerie v České Lípě, p.o.</t>
  </si>
  <si>
    <t>0250390000</t>
  </si>
  <si>
    <t>GG1.1 Kořeny- jak číst krajinu kolem sebe, Společnost pro Jizerské hory o.p.s.,</t>
  </si>
  <si>
    <t>neinvestiční transfery obecně prospěšným společnostem</t>
  </si>
  <si>
    <t>0250400000</t>
  </si>
  <si>
    <t>GG 1.1 Volím správnou kariéru, republikové centrum vzdělávání, s.r.o.</t>
  </si>
  <si>
    <t>neinvestiční transfery nefinančním podnikatelským subjektům - právnickým osobám</t>
  </si>
  <si>
    <t>0250411418</t>
  </si>
  <si>
    <t>GG 1.1 Absolvent s praxí, SPŠ Česká Lípa, Havlíčkova 426, p.o.</t>
  </si>
  <si>
    <t>0250423409</t>
  </si>
  <si>
    <t>GG 1.1 Škola pro mě 2- Inovativní metodika pro žáky 2. stupně, ZŠ Jablonec nad Nisou, 5. května 76, p.o.</t>
  </si>
  <si>
    <t>0250431418</t>
  </si>
  <si>
    <t>GG1.1 Projektový den s technickými obory, SPŠ Česká Lípa, Havlíčkova 426, p.o.</t>
  </si>
  <si>
    <t>0250442001</t>
  </si>
  <si>
    <t>GG 1.1 Rozvoj využití interaktivní techniky na ZŠ Města Liberec, Statutární město Liberec</t>
  </si>
  <si>
    <t>0250450000</t>
  </si>
  <si>
    <t>GG 1.1 Učíme s epodnikat!, LAG Podralsko, o.s.</t>
  </si>
  <si>
    <t>0250470000</t>
  </si>
  <si>
    <t>GG 1.1 Moderní metodické materiály a výuky anglického jazylka s rodilým mluvčím, CEET, s.r.o.</t>
  </si>
  <si>
    <t>0250480000</t>
  </si>
  <si>
    <t>GG 1.1 Moderní styl výuky anglického jazyka s rodilým mluvčím, Castle English language school. S.r.o.</t>
  </si>
  <si>
    <t>0250496026</t>
  </si>
  <si>
    <t>GG1.1 Rozvoj ICT kompetencí žáků a pedagogů v oblasti zpracování grafiky a předtiskové přípravy, Euroškola Česká Lípa SOŠ., s.r.o.</t>
  </si>
  <si>
    <t>0250501424</t>
  </si>
  <si>
    <t>GG 1.1 Praktické vyučování jinak! VOŠ sklářská a SŠ Nový Bor, Wolkerova 316, p.o.</t>
  </si>
  <si>
    <t>0250522478</t>
  </si>
  <si>
    <t>GG 1.1 Národní srovnávací testy z cicích jazyků pro žáky ZŠ, ZŠ Liberec, Kaplického 384, p.o.</t>
  </si>
  <si>
    <t>0250530000</t>
  </si>
  <si>
    <t>GG 1.1 Autoevaluace v Libereckém kraji, KUSTOD, s.r.o.</t>
  </si>
  <si>
    <t>0250200000</t>
  </si>
  <si>
    <t>GG 1.2 Pracujeme s nadanými žáky i s žáky ohroženými předčasným odchodem ze vzdělávání - Vzdělávací centrum Turnov o.p.s.</t>
  </si>
  <si>
    <t>0250211456</t>
  </si>
  <si>
    <t>GG 1.2 Vzdělávací a terapeutické centrum Dr.Jedličky - ZŠ a MŠ pro tělesně postižené Liberec p.o.</t>
  </si>
  <si>
    <t>0250220000</t>
  </si>
  <si>
    <t>GG 1.2 Rozvíjíme osobnost žáků hudbou a mentálním tréninkem - o.s. COGNITO</t>
  </si>
  <si>
    <t>0250230000</t>
  </si>
  <si>
    <t>GG 1.2 Komplexní programy podpory vzdělávání dětí ze sociokulturně znevýhodňujícího prostředí v Libereckém kraji - Člověk v tísni o.p.s.</t>
  </si>
  <si>
    <t>0250631450</t>
  </si>
  <si>
    <t>GG 1.2 Praktická škola-škola pro život, SOŠ, Liberec, Jablonecká 999, p.o.</t>
  </si>
  <si>
    <t>0250621473</t>
  </si>
  <si>
    <t>GG 1.2 Poznej realitu reálného života, DD Dubá - Deštná 6, p.o.</t>
  </si>
  <si>
    <t>0250640000</t>
  </si>
  <si>
    <t>GG 1.2 Dva jsou víc než jeden, Čmelák-Společnost přátel přírody</t>
  </si>
  <si>
    <t>0250281406</t>
  </si>
  <si>
    <t>GG 1.3 Podpora profesního rozvoje ped. pracovníků Gymnázia Frýdlant, Gymn. Frýdlant p.o.</t>
  </si>
  <si>
    <t>0250291450</t>
  </si>
  <si>
    <t>GG 1.3 TAMTAM - kompetence pro konkurenceschopnost, SOŠ Liberec, Jablonecká</t>
  </si>
  <si>
    <t>0250316035</t>
  </si>
  <si>
    <t>GG 1.3 Živá škola - škola životem pro život, TUL</t>
  </si>
  <si>
    <t>0250321410</t>
  </si>
  <si>
    <t>GG 1.3 Cestou poznání dosáhnout dalšího vzdělání pedagogických pracovníků Gymnázia a SOŠ, Jilemnice, SOŠ Jilemnice p.o.</t>
  </si>
  <si>
    <t>0250336037</t>
  </si>
  <si>
    <t>GG 1.3 Vzdělávání zaměstnanců základní školy Doctrina, Doctrina s.r.o.</t>
  </si>
  <si>
    <t>0250341409</t>
  </si>
  <si>
    <t>GG 1.3 Jazykově vybavený učitel, Gymnázium Jbc, Dr. Randy, p.o.</t>
  </si>
  <si>
    <t>0250550000</t>
  </si>
  <si>
    <t>GG 1.3 Vzdělávání pracovníků škol a školských zařízení pro udržitelný rozvoj, středisko ekologické výchovy a etiky Rýchory-SEVER, Brontosaurus Krkonoše</t>
  </si>
  <si>
    <t>020585443</t>
  </si>
  <si>
    <t>GG 1.3 PRO(EU)ROPE -Profesní rozvoj pedagogů, ZŠ Dr. F.L.Riegra, Semily, Jizerská 564</t>
  </si>
  <si>
    <t>0250606037</t>
  </si>
  <si>
    <t>GG 1.3 Interaktivní výuka technických a přírodovědných předmětů, DOCTRINA - ZŠ, s.r.o.</t>
  </si>
  <si>
    <t>0250611499</t>
  </si>
  <si>
    <t>GG 1.3Zdravá výživa a škola, CVLK, p.o.</t>
  </si>
  <si>
    <t>0250590000</t>
  </si>
  <si>
    <t>GG 1.3 Jazykové vzdělávání pro pedagogy, Akademie J.A. Komenského, Česká Lípa</t>
  </si>
  <si>
    <t>jazykové kurzy</t>
  </si>
  <si>
    <t>audit II.GG +3.2</t>
  </si>
  <si>
    <t>0650760000</t>
  </si>
  <si>
    <t>0651240000</t>
  </si>
  <si>
    <t>0651250000</t>
  </si>
  <si>
    <t>0651260000</t>
  </si>
  <si>
    <t>0256371702</t>
  </si>
  <si>
    <t>1490651702</t>
  </si>
  <si>
    <t>1490661505</t>
  </si>
  <si>
    <t>0256600000</t>
  </si>
  <si>
    <t>0256700000</t>
  </si>
  <si>
    <t>0256801705</t>
  </si>
  <si>
    <t>0650880000</t>
  </si>
  <si>
    <t>0256900000</t>
  </si>
  <si>
    <t>1490680000</t>
  </si>
  <si>
    <t>1490690000</t>
  </si>
  <si>
    <t>1490700000</t>
  </si>
  <si>
    <t>1490710000</t>
  </si>
  <si>
    <t>1490720000</t>
  </si>
  <si>
    <t>1490730000</t>
  </si>
  <si>
    <t>1490740000</t>
  </si>
  <si>
    <t>1490750000</t>
  </si>
  <si>
    <t>1490671522</t>
  </si>
  <si>
    <t>0257001908</t>
  </si>
  <si>
    <t>IROP -  II/292 Benešov u Semil</t>
  </si>
  <si>
    <t>IROP - II/262 Česká Lípa - Dobranov</t>
  </si>
  <si>
    <t>IROP - II/2904 Mníšek od III/2907 -Oldřichov (hum.)</t>
  </si>
  <si>
    <t>IROP - II/270 Doksy - Dubá</t>
  </si>
  <si>
    <t>IROP - II/279 Svijany - Kobyly</t>
  </si>
  <si>
    <t>IROP - II/286 Košťálov - Ploužnice</t>
  </si>
  <si>
    <t>IROP - II/286 Jilemnice - Košťálov</t>
  </si>
  <si>
    <t>0650340000</t>
  </si>
  <si>
    <t>ROP - III/29023 Tanvald - ul. Nemocniční a Pod Špičákem</t>
  </si>
  <si>
    <t>0650341601</t>
  </si>
  <si>
    <t>investiční transfery zřízeným příspěvkovým organizacím</t>
  </si>
  <si>
    <t>vypořádání minulých let mezi RRRS a krajem</t>
  </si>
  <si>
    <t>0650541601</t>
  </si>
  <si>
    <t>ROP - II/270 Mimoň-humanizace průtahu a OK Tyršovo náměstí</t>
  </si>
  <si>
    <t>0651090000</t>
  </si>
  <si>
    <t>OP EU - zpracování projektových žádostí ROP 6</t>
  </si>
  <si>
    <t>Přijaté transfery (dotace) a vratky</t>
  </si>
  <si>
    <t>v Kč</t>
  </si>
  <si>
    <t>ÚZ</t>
  </si>
  <si>
    <t>ukazatel</t>
  </si>
  <si>
    <t>Přijaté dotace a příspěvky</t>
  </si>
  <si>
    <t>02</t>
  </si>
  <si>
    <t>1739000000</t>
  </si>
  <si>
    <t>ROP - transfery RRR SV - nezpůsobilé výdaje NEINV</t>
  </si>
  <si>
    <t>příjmy z finančního vypořádání  z minulých let mezi Regionální radou a kraji, obcemi a DSO</t>
  </si>
  <si>
    <t>08</t>
  </si>
  <si>
    <t>Cíl 3 ČR-DE Management invaz.druhů v Euroreg.Nisa</t>
  </si>
  <si>
    <t>ostatní neinvestiční transfery ze státního rozpočtu</t>
  </si>
  <si>
    <t>0</t>
  </si>
  <si>
    <t xml:space="preserve"> </t>
  </si>
  <si>
    <t>4116</t>
  </si>
  <si>
    <t>1750330000</t>
  </si>
  <si>
    <t>Cíl 3 ČR-DE - Společně pro zachování podstávkových domů</t>
  </si>
  <si>
    <t>neinv. přijaté transfery od mezinárodních institucí</t>
  </si>
  <si>
    <t>41517007</t>
  </si>
  <si>
    <t>ostatní neinvestiční příjaté transfery ze SR</t>
  </si>
  <si>
    <t>Změny ZR-RO č. 50/15</t>
  </si>
  <si>
    <t>UR  2015</t>
  </si>
  <si>
    <t>Kapitola 923 05 - Spolufinancování EU</t>
  </si>
  <si>
    <t>923 05 - S P O L U F I N A N C O V Á N Í   E U</t>
  </si>
  <si>
    <t>0550140000</t>
  </si>
  <si>
    <t>IP 5 Podpora rozvoje sociálních služeb v sociálně vyloučených lokalitách - ukončení projektu</t>
  </si>
  <si>
    <t>Ostatní osobní výdaje</t>
  </si>
  <si>
    <t>Povin.poj.na soc.zab.a přísp.na st.pol.zaměstnan</t>
  </si>
  <si>
    <t>Sociálně aktivizační služby pro rodiny s dětmi</t>
  </si>
  <si>
    <t>Nízkoprahová zařízené pro děti a mládež</t>
  </si>
  <si>
    <t>Terénní programy</t>
  </si>
  <si>
    <t>Cestovné /tuzemské i zahraniční/</t>
  </si>
  <si>
    <t>Náhrady mezd v době nemoci</t>
  </si>
  <si>
    <t>0550170000</t>
  </si>
  <si>
    <t>Podpora standardizace orgánu sociálně právní ochrany KÚLK</t>
  </si>
  <si>
    <t>Knihy, učební pomůcky a tisk</t>
  </si>
  <si>
    <t>Služby školení a vzdělávání</t>
  </si>
  <si>
    <t>Kapitola 923 01 - Spolufinancování EU</t>
  </si>
  <si>
    <t xml:space="preserve">uk. </t>
  </si>
  <si>
    <t xml:space="preserve">č. a. </t>
  </si>
  <si>
    <t xml:space="preserve">pol. </t>
  </si>
  <si>
    <t>923 01 - S P O L U F I N A N C O V Á N Í  E U</t>
  </si>
  <si>
    <t>0150020000</t>
  </si>
  <si>
    <t>Přeshraniční integrace info, nástrojů…při předcházení a řešení povodní a katastrof</t>
  </si>
  <si>
    <t>Zásahové vozidlo</t>
  </si>
  <si>
    <t>služby školení a vzdělávání</t>
  </si>
  <si>
    <t>služby telekomunikací a radiokomunikací</t>
  </si>
  <si>
    <t>Odbor školství, mládeže, tělovýchovy a sportu</t>
  </si>
  <si>
    <t>Kapitola 923 04 - Spolufinancování EU</t>
  </si>
  <si>
    <t>923 04 - S P O L U F I N A N C O V Á N Í   E U</t>
  </si>
  <si>
    <t>0450140000</t>
  </si>
  <si>
    <t>OPVK - Podpora přírodovědného a technického vzdělávání v Libereckém kraji</t>
  </si>
  <si>
    <t>neinv. tranfery zřízeným PO</t>
  </si>
  <si>
    <t>jiné investiční tranfery zřízeným PO</t>
  </si>
  <si>
    <t>32133019</t>
  </si>
  <si>
    <t>32533019</t>
  </si>
  <si>
    <t>Povin.poj.na soc.zab.a přísp.na st.pol.zaměstnanosti</t>
  </si>
  <si>
    <t>náhrady mezd v době nemoci</t>
  </si>
  <si>
    <t>0450141401</t>
  </si>
  <si>
    <t>neinv. tranfery zřízeným PO-G Česká Lípa</t>
  </si>
  <si>
    <t>0450141403</t>
  </si>
  <si>
    <t>0450141405</t>
  </si>
  <si>
    <t>neinv. tranfery zřízeným PO-GFXŠ</t>
  </si>
  <si>
    <t>0450141407</t>
  </si>
  <si>
    <t>neinv. tranfery zřízeným PO-GIO Semily</t>
  </si>
  <si>
    <t>0450141409</t>
  </si>
  <si>
    <t>neinv. tranfery zřízeným PO-G Jablonec nad Nisou Dr.Randy</t>
  </si>
  <si>
    <t>0450141411</t>
  </si>
  <si>
    <t>neinv. tranfery zřízeným PO-G a SOŠP Liberec</t>
  </si>
  <si>
    <t>0450141412</t>
  </si>
  <si>
    <t>neinv. tranfery zřízeným PO-OA Česká Lípa</t>
  </si>
  <si>
    <t>0450141418</t>
  </si>
  <si>
    <t>neinv. tranfery zřízeným PO-SPŠ Česká Lípa</t>
  </si>
  <si>
    <t>0450141420</t>
  </si>
  <si>
    <t>neinv. tranfery zřízeným PO-SPŠ stavební Liberec</t>
  </si>
  <si>
    <t>0450141421</t>
  </si>
  <si>
    <t>neinv. tranfery zřízeným PO-SPŠSE Liberec</t>
  </si>
  <si>
    <t>0450141422</t>
  </si>
  <si>
    <t>neinv. tranfery zřízeným PO-SPŠ Textilní Liberec</t>
  </si>
  <si>
    <t>0450141424</t>
  </si>
  <si>
    <t>neinv. tranfery zřízeným PO-VOŠ a SŠ Nový Bor</t>
  </si>
  <si>
    <t>0450141425</t>
  </si>
  <si>
    <t>neinv. tranfery zřízeným PO-SUPŠ Kamenický Šenov</t>
  </si>
  <si>
    <t>0450141426</t>
  </si>
  <si>
    <t>neinv. tranfery zřízeným PO-SUPŠ a VOŠ Jablonec n.N</t>
  </si>
  <si>
    <t>0450141427</t>
  </si>
  <si>
    <t>neinv. tranfery zřízeným PO-SUPŠ Železný Brod</t>
  </si>
  <si>
    <t>0450141428</t>
  </si>
  <si>
    <t>neinv. tranfery zřízeným PO-SUPŠ a  VOŠ Turnov</t>
  </si>
  <si>
    <t>0450141434</t>
  </si>
  <si>
    <t>neinv. tranfery zřízeným PO-ISŠ Semily</t>
  </si>
  <si>
    <t>0450141436</t>
  </si>
  <si>
    <t>neinv. tranfery zřízeným PO-ISŠ Vysoké nad Jizerou</t>
  </si>
  <si>
    <t>0450141437</t>
  </si>
  <si>
    <t>neinv. tranfery zřízeným PO-SOŠ a SOU Česká Lípa</t>
  </si>
  <si>
    <t>0450141438</t>
  </si>
  <si>
    <t>neinv. tranfery zřízeným PO-SPŠT Jablonec n.N</t>
  </si>
  <si>
    <t>0450141440</t>
  </si>
  <si>
    <t>neinv. tranfery zřízeným PO-SSŘS Jablonec nad Nisou</t>
  </si>
  <si>
    <t>0450141448</t>
  </si>
  <si>
    <t>neinv. tranfery zřízeným PO-SŠHL Frýdlant</t>
  </si>
  <si>
    <t>0450150000</t>
  </si>
  <si>
    <t>Tvorba Strategie a Společného akčního plánu v oblasti rozvoje lidských zdrojů v Libereckém kraji</t>
  </si>
  <si>
    <t>Povinné poj.na soc.zab.a přísp.na st.pol.zaměstnanosti</t>
  </si>
  <si>
    <t>Poštovní služby</t>
  </si>
  <si>
    <t>neinv. tranfery zřízeným PO-G Jablonec n. N. U Balvanu</t>
  </si>
  <si>
    <t>Odbor kultury, památkové péče a cestovního ruchu</t>
  </si>
  <si>
    <t>Kapitola 923 07 - Spolufinancování EU</t>
  </si>
  <si>
    <t>923 07 - S P O L U F I N A N C O V Á N Í   E U</t>
  </si>
  <si>
    <t>0750032001</t>
  </si>
  <si>
    <t>Revitalizace městských lázní na galerijní objekt</t>
  </si>
  <si>
    <t>investiční transfery obcím - město Liberec</t>
  </si>
  <si>
    <t>0750110000</t>
  </si>
  <si>
    <t xml:space="preserve">Cíl 3 - Moderní příležitosti marketingu cestovního ruchu </t>
  </si>
  <si>
    <t>povinné pojistné na sociální zabezpečení</t>
  </si>
  <si>
    <t>povinné pojistné na veřejné zdravotní pojištění</t>
  </si>
  <si>
    <t>zprac.dat a služby souvis.s inform. a komun.tech.</t>
  </si>
  <si>
    <t>Kapitola 923 03 - Spolufinancování EU</t>
  </si>
  <si>
    <t>v tis. Kč</t>
  </si>
  <si>
    <t>č.a. (ORG)</t>
  </si>
  <si>
    <t>923 03 - S P O L U F I N A N C O V Á N Í   E U</t>
  </si>
  <si>
    <t>Běžné a kapitálové výdaje odboru - celkem</t>
  </si>
  <si>
    <t>Kofinancování ROP a TOP</t>
  </si>
  <si>
    <t>Kurzové rozdíly a transakční náklady projektů EU</t>
  </si>
  <si>
    <t>Realizované kurzové ztráty</t>
  </si>
  <si>
    <t>Vratky z předfin. projektů EU resortu dopravy</t>
  </si>
  <si>
    <t>ROP - podíl SR - silniční infrastruktura</t>
  </si>
  <si>
    <t>Kapitola 923 09 - Spolufinancování EU</t>
  </si>
  <si>
    <t>923 09 - S P O L U F I N A N C O V Á N Í   E U</t>
  </si>
  <si>
    <t>0950091910</t>
  </si>
  <si>
    <t>Moderní vozidla ZZS LK vč. technologického a přístrojového vybavení -návratná finanční výpomoc</t>
  </si>
  <si>
    <t>investiční půjčené prostředky zřízeným přísp. org.</t>
  </si>
  <si>
    <t>Příjmy a finanční zdroje 2015</t>
  </si>
  <si>
    <t xml:space="preserve">OPŽP ZTTV obv. konstrukcí budovy Střední školy gastron. a služeb, Lbc, Dvorská, pavilony C, D, E, F </t>
  </si>
  <si>
    <t>1760030000</t>
  </si>
  <si>
    <t>6402</t>
  </si>
  <si>
    <t>2227</t>
  </si>
  <si>
    <t>ROP - dofinancování veřejných národních zdrojů z ROP - neinvestice</t>
  </si>
  <si>
    <t>ROP - dofinancování veřejných národních zdrojů z ROP - investice</t>
  </si>
  <si>
    <t>1760040000</t>
  </si>
  <si>
    <t>0830050000</t>
  </si>
  <si>
    <t>1490770000</t>
  </si>
  <si>
    <t>IROP - II/286 Jilemnice humanizace</t>
  </si>
  <si>
    <t>Zdrojová část rozpočtu LK 2015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</si>
  <si>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</si>
  <si>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</si>
  <si>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</si>
  <si>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</si>
  <si>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</si>
  <si>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</si>
  <si>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</si>
  <si>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</si>
  <si>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</si>
  <si>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</si>
  <si>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</si>
  <si>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</si>
  <si>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</si>
  <si>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</si>
  <si>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</si>
  <si>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</si>
  <si>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</si>
  <si>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</si>
  <si>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</si>
  <si>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</si>
  <si>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</si>
  <si>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</si>
  <si>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</si>
  <si>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</si>
  <si>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</si>
  <si>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</si>
  <si>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</si>
  <si>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</si>
  <si>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</si>
  <si>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</si>
  <si>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</si>
  <si>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</si>
  <si>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</si>
  <si>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</si>
  <si>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</si>
  <si>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</si>
  <si>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</si>
  <si>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</si>
  <si>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</si>
  <si>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</si>
  <si>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</si>
  <si>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</si>
  <si>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</si>
  <si>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</si>
  <si>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</si>
  <si>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</si>
  <si>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</si>
  <si>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</si>
  <si>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</si>
  <si>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</si>
  <si>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</si>
  <si>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</si>
  <si>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</si>
  <si>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upravený rozpočet  2015 I.</t>
  </si>
  <si>
    <t>upravený rozpočet  2015 II.</t>
  </si>
  <si>
    <t>2. Zapojení běžnýcha zvl. účtů 2014</t>
  </si>
  <si>
    <t>3. úvěr</t>
  </si>
  <si>
    <t>4. uhrazené splátky dlouhod.půjč.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</si>
</sst>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000"/>
    <numFmt numFmtId="166" formatCode="0\2\5\6\5\50000"/>
    <numFmt numFmtId="167" formatCode="#,##0.000"/>
    <numFmt numFmtId="168" formatCode="#,##0.000\ _K_č"/>
    <numFmt numFmtId="169" formatCode="00000000"/>
    <numFmt numFmtId="170" formatCode="000\ 00"/>
    <numFmt numFmtId="171" formatCode="#,##0.0"/>
    <numFmt numFmtId="172" formatCode="0.00000"/>
    <numFmt numFmtId="173" formatCode="#,##0.00000_ ;[Red]\-#,##0.00000\ "/>
    <numFmt numFmtId="174" formatCode="#,##0.0000000"/>
    <numFmt numFmtId="175" formatCode="#,##0.0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10"/>
      <color indexed="21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sz val="11"/>
      <color indexed="12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8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  <font>
      <sz val="11"/>
      <color rgb="FF0000FF"/>
      <name val="Calibri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sz val="8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FF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8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8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8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8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5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2" fillId="35" borderId="3" applyNumberFormat="0" applyAlignment="0" applyProtection="0"/>
    <xf numFmtId="0" fontId="16" fillId="36" borderId="4" applyNumberFormat="0" applyAlignment="0" applyProtection="0"/>
    <xf numFmtId="0" fontId="16" fillId="36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4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65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1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0" fillId="39" borderId="11" applyNumberFormat="0" applyFont="0" applyAlignment="0" applyProtection="0"/>
    <xf numFmtId="9" fontId="1" fillId="0" borderId="0" applyFont="0" applyFill="0" applyBorder="0" applyAlignment="0" applyProtection="0"/>
    <xf numFmtId="0" fontId="69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41" borderId="0">
      <alignment horizontal="left" vertical="center"/>
      <protection/>
    </xf>
    <xf numFmtId="0" fontId="70" fillId="4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43" borderId="15" applyNumberFormat="0" applyAlignment="0" applyProtection="0"/>
    <xf numFmtId="0" fontId="26" fillId="13" borderId="16" applyNumberFormat="0" applyAlignment="0" applyProtection="0"/>
    <xf numFmtId="0" fontId="26" fillId="13" borderId="16" applyNumberFormat="0" applyAlignment="0" applyProtection="0"/>
    <xf numFmtId="0" fontId="73" fillId="44" borderId="15" applyNumberFormat="0" applyAlignment="0" applyProtection="0"/>
    <xf numFmtId="0" fontId="27" fillId="45" borderId="16" applyNumberFormat="0" applyAlignment="0" applyProtection="0"/>
    <xf numFmtId="0" fontId="27" fillId="45" borderId="16" applyNumberFormat="0" applyAlignment="0" applyProtection="0"/>
    <xf numFmtId="0" fontId="74" fillId="44" borderId="17" applyNumberFormat="0" applyAlignment="0" applyProtection="0"/>
    <xf numFmtId="0" fontId="28" fillId="45" borderId="18" applyNumberFormat="0" applyAlignment="0" applyProtection="0"/>
    <xf numFmtId="0" fontId="28" fillId="45" borderId="18" applyNumberFormat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8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58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58" fillId="5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8" fillId="5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8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</cellStyleXfs>
  <cellXfs count="1096">
    <xf numFmtId="0" fontId="0" fillId="0" borderId="0" xfId="0" applyFont="1" applyAlignment="1">
      <alignment/>
    </xf>
    <xf numFmtId="0" fontId="2" fillId="0" borderId="0" xfId="130">
      <alignment/>
      <protection/>
    </xf>
    <xf numFmtId="0" fontId="3" fillId="0" borderId="0" xfId="117">
      <alignment/>
      <protection/>
    </xf>
    <xf numFmtId="0" fontId="3" fillId="0" borderId="0" xfId="117" applyBorder="1">
      <alignment/>
      <protection/>
    </xf>
    <xf numFmtId="0" fontId="3" fillId="0" borderId="0" xfId="139">
      <alignment/>
      <protection/>
    </xf>
    <xf numFmtId="4" fontId="3" fillId="0" borderId="0" xfId="139" applyNumberFormat="1">
      <alignment/>
      <protection/>
    </xf>
    <xf numFmtId="0" fontId="7" fillId="0" borderId="0" xfId="139" applyFont="1" applyAlignment="1">
      <alignment horizontal="center"/>
      <protection/>
    </xf>
    <xf numFmtId="0" fontId="7" fillId="0" borderId="19" xfId="139" applyFont="1" applyFill="1" applyBorder="1" applyAlignment="1">
      <alignment horizontal="center" vertical="center"/>
      <protection/>
    </xf>
    <xf numFmtId="0" fontId="7" fillId="0" borderId="20" xfId="139" applyFont="1" applyFill="1" applyBorder="1" applyAlignment="1">
      <alignment horizontal="center" vertical="center"/>
      <protection/>
    </xf>
    <xf numFmtId="0" fontId="7" fillId="0" borderId="21" xfId="139" applyFont="1" applyFill="1" applyBorder="1" applyAlignment="1">
      <alignment horizontal="center" vertical="center"/>
      <protection/>
    </xf>
    <xf numFmtId="0" fontId="7" fillId="0" borderId="22" xfId="139" applyFont="1" applyFill="1" applyBorder="1" applyAlignment="1">
      <alignment horizontal="center" vertical="center"/>
      <protection/>
    </xf>
    <xf numFmtId="0" fontId="7" fillId="0" borderId="23" xfId="139" applyFont="1" applyFill="1" applyBorder="1" applyAlignment="1">
      <alignment horizontal="center" vertical="center"/>
      <protection/>
    </xf>
    <xf numFmtId="49" fontId="7" fillId="0" borderId="24" xfId="139" applyNumberFormat="1" applyFont="1" applyFill="1" applyBorder="1" applyAlignment="1">
      <alignment horizontal="center" vertical="center"/>
      <protection/>
    </xf>
    <xf numFmtId="0" fontId="7" fillId="0" borderId="25" xfId="139" applyFont="1" applyFill="1" applyBorder="1" applyAlignment="1">
      <alignment horizontal="center" vertical="center"/>
      <protection/>
    </xf>
    <xf numFmtId="0" fontId="7" fillId="0" borderId="26" xfId="139" applyFont="1" applyFill="1" applyBorder="1" applyAlignment="1">
      <alignment horizontal="center" vertical="center"/>
      <protection/>
    </xf>
    <xf numFmtId="0" fontId="7" fillId="0" borderId="25" xfId="139" applyFont="1" applyFill="1" applyBorder="1" applyAlignment="1">
      <alignment vertical="center" wrapText="1"/>
      <protection/>
    </xf>
    <xf numFmtId="4" fontId="7" fillId="0" borderId="24" xfId="139" applyNumberFormat="1" applyFont="1" applyFill="1" applyBorder="1" applyAlignment="1">
      <alignment vertical="center"/>
      <protection/>
    </xf>
    <xf numFmtId="4" fontId="7" fillId="0" borderId="27" xfId="139" applyNumberFormat="1" applyFont="1" applyFill="1" applyBorder="1" applyAlignment="1">
      <alignment vertical="center"/>
      <protection/>
    </xf>
    <xf numFmtId="0" fontId="10" fillId="0" borderId="28" xfId="139" applyFont="1" applyFill="1" applyBorder="1" applyAlignment="1">
      <alignment vertical="center" wrapText="1"/>
      <protection/>
    </xf>
    <xf numFmtId="0" fontId="3" fillId="0" borderId="0" xfId="134">
      <alignment/>
      <protection/>
    </xf>
    <xf numFmtId="4" fontId="3" fillId="0" borderId="0" xfId="134" applyNumberFormat="1">
      <alignment/>
      <protection/>
    </xf>
    <xf numFmtId="0" fontId="3" fillId="0" borderId="0" xfId="113">
      <alignment/>
      <protection/>
    </xf>
    <xf numFmtId="0" fontId="3" fillId="0" borderId="0" xfId="115">
      <alignment/>
      <protection/>
    </xf>
    <xf numFmtId="4" fontId="7" fillId="0" borderId="29" xfId="134" applyNumberFormat="1" applyFont="1" applyFill="1" applyBorder="1" applyAlignment="1">
      <alignment vertical="center"/>
      <protection/>
    </xf>
    <xf numFmtId="0" fontId="7" fillId="0" borderId="0" xfId="134" applyFont="1" applyAlignment="1">
      <alignment horizontal="center"/>
      <protection/>
    </xf>
    <xf numFmtId="0" fontId="10" fillId="0" borderId="30" xfId="133" applyFont="1" applyFill="1" applyBorder="1" applyAlignment="1">
      <alignment horizontal="center" vertical="center"/>
      <protection/>
    </xf>
    <xf numFmtId="49" fontId="12" fillId="0" borderId="28" xfId="133" applyNumberFormat="1" applyFont="1" applyFill="1" applyBorder="1" applyAlignment="1">
      <alignment horizontal="center" vertical="center"/>
      <protection/>
    </xf>
    <xf numFmtId="0" fontId="12" fillId="0" borderId="28" xfId="133" applyFont="1" applyFill="1" applyBorder="1" applyAlignment="1">
      <alignment horizontal="center" vertical="center"/>
      <protection/>
    </xf>
    <xf numFmtId="49" fontId="12" fillId="0" borderId="28" xfId="142" applyNumberFormat="1" applyFont="1" applyFill="1" applyBorder="1" applyAlignment="1">
      <alignment horizontal="center" vertical="center"/>
      <protection/>
    </xf>
    <xf numFmtId="0" fontId="12" fillId="0" borderId="28" xfId="142" applyFont="1" applyFill="1" applyBorder="1" applyAlignment="1">
      <alignment vertical="center"/>
      <protection/>
    </xf>
    <xf numFmtId="0" fontId="7" fillId="0" borderId="25" xfId="137" applyFont="1" applyFill="1" applyBorder="1" applyAlignment="1">
      <alignment vertical="center" wrapText="1"/>
      <protection/>
    </xf>
    <xf numFmtId="0" fontId="7" fillId="0" borderId="31" xfId="139" applyFont="1" applyFill="1" applyBorder="1" applyAlignment="1">
      <alignment horizontal="center" vertical="center"/>
      <protection/>
    </xf>
    <xf numFmtId="0" fontId="7" fillId="0" borderId="32" xfId="139" applyFont="1" applyFill="1" applyBorder="1" applyAlignment="1">
      <alignment horizontal="center" vertical="center"/>
      <protection/>
    </xf>
    <xf numFmtId="0" fontId="3" fillId="0" borderId="0" xfId="135" applyAlignment="1">
      <alignment vertical="center"/>
      <protection/>
    </xf>
    <xf numFmtId="4" fontId="3" fillId="0" borderId="0" xfId="135" applyNumberFormat="1" applyAlignment="1">
      <alignment vertical="center"/>
      <protection/>
    </xf>
    <xf numFmtId="0" fontId="5" fillId="0" borderId="0" xfId="130" applyFont="1" applyAlignment="1">
      <alignment vertical="center"/>
      <protection/>
    </xf>
    <xf numFmtId="0" fontId="2" fillId="0" borderId="0" xfId="130" applyAlignment="1">
      <alignment vertical="center"/>
      <protection/>
    </xf>
    <xf numFmtId="0" fontId="3" fillId="0" borderId="0" xfId="113" applyAlignment="1">
      <alignment vertical="center"/>
      <protection/>
    </xf>
    <xf numFmtId="0" fontId="3" fillId="0" borderId="0" xfId="139" applyAlignment="1">
      <alignment vertical="center"/>
      <protection/>
    </xf>
    <xf numFmtId="4" fontId="3" fillId="0" borderId="0" xfId="139" applyNumberFormat="1" applyAlignment="1">
      <alignment vertical="center"/>
      <protection/>
    </xf>
    <xf numFmtId="0" fontId="7" fillId="0" borderId="0" xfId="139" applyFont="1" applyAlignment="1">
      <alignment horizontal="center" vertical="center"/>
      <protection/>
    </xf>
    <xf numFmtId="0" fontId="7" fillId="0" borderId="32" xfId="139" applyFont="1" applyFill="1" applyBorder="1" applyAlignment="1">
      <alignment horizontal="left" vertical="center"/>
      <protection/>
    </xf>
    <xf numFmtId="4" fontId="7" fillId="0" borderId="29" xfId="139" applyNumberFormat="1" applyFont="1" applyFill="1" applyBorder="1" applyAlignment="1">
      <alignment vertical="center"/>
      <protection/>
    </xf>
    <xf numFmtId="4" fontId="7" fillId="0" borderId="33" xfId="139" applyNumberFormat="1" applyFont="1" applyFill="1" applyBorder="1" applyAlignment="1">
      <alignment vertical="center"/>
      <protection/>
    </xf>
    <xf numFmtId="0" fontId="7" fillId="0" borderId="34" xfId="139" applyFont="1" applyFill="1" applyBorder="1" applyAlignment="1">
      <alignment horizontal="center" vertical="center"/>
      <protection/>
    </xf>
    <xf numFmtId="49" fontId="7" fillId="0" borderId="35" xfId="139" applyNumberFormat="1" applyFont="1" applyFill="1" applyBorder="1" applyAlignment="1">
      <alignment horizontal="center" vertical="center"/>
      <protection/>
    </xf>
    <xf numFmtId="0" fontId="10" fillId="0" borderId="30" xfId="133" applyFont="1" applyFill="1" applyBorder="1" applyAlignment="1">
      <alignment horizontal="center" vertical="center"/>
      <protection/>
    </xf>
    <xf numFmtId="49" fontId="10" fillId="0" borderId="30" xfId="133" applyNumberFormat="1" applyFont="1" applyFill="1" applyBorder="1" applyAlignment="1">
      <alignment horizontal="center" vertical="center"/>
      <protection/>
    </xf>
    <xf numFmtId="4" fontId="10" fillId="0" borderId="30" xfId="139" applyNumberFormat="1" applyFont="1" applyFill="1" applyBorder="1" applyAlignment="1">
      <alignment vertical="center"/>
      <protection/>
    </xf>
    <xf numFmtId="4" fontId="10" fillId="0" borderId="28" xfId="139" applyNumberFormat="1" applyFont="1" applyFill="1" applyBorder="1" applyAlignment="1">
      <alignment vertical="center"/>
      <protection/>
    </xf>
    <xf numFmtId="4" fontId="10" fillId="0" borderId="36" xfId="139" applyNumberFormat="1" applyFont="1" applyFill="1" applyBorder="1" applyAlignment="1">
      <alignment vertical="center"/>
      <protection/>
    </xf>
    <xf numFmtId="0" fontId="10" fillId="0" borderId="28" xfId="133" applyFont="1" applyFill="1" applyBorder="1" applyAlignment="1">
      <alignment horizontal="center" vertical="center"/>
      <protection/>
    </xf>
    <xf numFmtId="49" fontId="10" fillId="0" borderId="37" xfId="133" applyNumberFormat="1" applyFont="1" applyFill="1" applyBorder="1" applyAlignment="1">
      <alignment horizontal="center" vertical="center"/>
      <protection/>
    </xf>
    <xf numFmtId="0" fontId="7" fillId="0" borderId="38" xfId="139" applyFont="1" applyFill="1" applyBorder="1" applyAlignment="1">
      <alignment horizontal="center" vertical="center"/>
      <protection/>
    </xf>
    <xf numFmtId="49" fontId="7" fillId="0" borderId="39" xfId="139" applyNumberFormat="1" applyFont="1" applyFill="1" applyBorder="1" applyAlignment="1">
      <alignment horizontal="center" vertical="center"/>
      <protection/>
    </xf>
    <xf numFmtId="4" fontId="10" fillId="0" borderId="40" xfId="139" applyNumberFormat="1" applyFont="1" applyFill="1" applyBorder="1" applyAlignment="1">
      <alignment vertical="center"/>
      <protection/>
    </xf>
    <xf numFmtId="4" fontId="10" fillId="0" borderId="41" xfId="139" applyNumberFormat="1" applyFont="1" applyFill="1" applyBorder="1" applyAlignment="1">
      <alignment vertical="center"/>
      <protection/>
    </xf>
    <xf numFmtId="0" fontId="7" fillId="0" borderId="23" xfId="139" applyFont="1" applyFill="1" applyBorder="1" applyAlignment="1">
      <alignment horizontal="center" vertical="center"/>
      <protection/>
    </xf>
    <xf numFmtId="49" fontId="7" fillId="0" borderId="24" xfId="139" applyNumberFormat="1" applyFont="1" applyFill="1" applyBorder="1" applyAlignment="1">
      <alignment horizontal="center" vertical="center"/>
      <protection/>
    </xf>
    <xf numFmtId="0" fontId="7" fillId="0" borderId="25" xfId="139" applyFont="1" applyFill="1" applyBorder="1" applyAlignment="1">
      <alignment horizontal="center" vertical="center"/>
      <protection/>
    </xf>
    <xf numFmtId="49" fontId="7" fillId="0" borderId="26" xfId="139" applyNumberFormat="1" applyFont="1" applyFill="1" applyBorder="1" applyAlignment="1">
      <alignment horizontal="center" vertical="center"/>
      <protection/>
    </xf>
    <xf numFmtId="0" fontId="7" fillId="0" borderId="25" xfId="139" applyFont="1" applyFill="1" applyBorder="1" applyAlignment="1">
      <alignment vertical="center" wrapText="1"/>
      <protection/>
    </xf>
    <xf numFmtId="4" fontId="7" fillId="0" borderId="42" xfId="139" applyNumberFormat="1" applyFont="1" applyFill="1" applyBorder="1" applyAlignment="1">
      <alignment vertical="center"/>
      <protection/>
    </xf>
    <xf numFmtId="4" fontId="7" fillId="0" borderId="27" xfId="139" applyNumberFormat="1" applyFont="1" applyFill="1" applyBorder="1" applyAlignment="1">
      <alignment vertical="center"/>
      <protection/>
    </xf>
    <xf numFmtId="0" fontId="10" fillId="0" borderId="30" xfId="133" applyFont="1" applyFill="1" applyBorder="1" applyAlignment="1">
      <alignment horizontal="left" vertical="center" wrapText="1"/>
      <protection/>
    </xf>
    <xf numFmtId="4" fontId="10" fillId="0" borderId="35" xfId="139" applyNumberFormat="1" applyFont="1" applyFill="1" applyBorder="1" applyAlignment="1">
      <alignment vertical="center"/>
      <protection/>
    </xf>
    <xf numFmtId="49" fontId="10" fillId="0" borderId="30" xfId="136" applyNumberFormat="1" applyFont="1" applyFill="1" applyBorder="1" applyAlignment="1">
      <alignment horizontal="center" vertical="center"/>
      <protection/>
    </xf>
    <xf numFmtId="49" fontId="10" fillId="0" borderId="43" xfId="136" applyNumberFormat="1" applyFont="1" applyFill="1" applyBorder="1" applyAlignment="1">
      <alignment horizontal="center" vertical="center"/>
      <protection/>
    </xf>
    <xf numFmtId="0" fontId="10" fillId="0" borderId="43" xfId="136" applyFont="1" applyFill="1" applyBorder="1" applyAlignment="1">
      <alignment horizontal="center" vertical="center"/>
      <protection/>
    </xf>
    <xf numFmtId="0" fontId="10" fillId="0" borderId="44" xfId="136" applyFont="1" applyFill="1" applyBorder="1" applyAlignment="1">
      <alignment horizontal="center" vertical="center"/>
      <protection/>
    </xf>
    <xf numFmtId="0" fontId="10" fillId="0" borderId="44" xfId="136" applyFont="1" applyFill="1" applyBorder="1" applyAlignment="1">
      <alignment horizontal="left" vertical="center"/>
      <protection/>
    </xf>
    <xf numFmtId="0" fontId="3" fillId="0" borderId="0" xfId="113" applyAlignment="1">
      <alignment/>
      <protection/>
    </xf>
    <xf numFmtId="0" fontId="10" fillId="0" borderId="40" xfId="139" applyFont="1" applyFill="1" applyBorder="1" applyAlignment="1">
      <alignment vertical="center" wrapText="1"/>
      <protection/>
    </xf>
    <xf numFmtId="0" fontId="3" fillId="0" borderId="0" xfId="136">
      <alignment/>
      <protection/>
    </xf>
    <xf numFmtId="4" fontId="3" fillId="0" borderId="0" xfId="136" applyNumberFormat="1">
      <alignment/>
      <protection/>
    </xf>
    <xf numFmtId="0" fontId="7" fillId="0" borderId="28" xfId="139" applyFont="1" applyFill="1" applyBorder="1" applyAlignment="1">
      <alignment vertical="center" wrapText="1"/>
      <protection/>
    </xf>
    <xf numFmtId="0" fontId="10" fillId="0" borderId="30" xfId="139" applyFont="1" applyFill="1" applyBorder="1" applyAlignment="1">
      <alignment vertical="center" wrapText="1"/>
      <protection/>
    </xf>
    <xf numFmtId="0" fontId="10" fillId="0" borderId="28" xfId="139" applyFont="1" applyFill="1" applyBorder="1" applyAlignment="1">
      <alignment horizontal="center" vertical="center"/>
      <protection/>
    </xf>
    <xf numFmtId="0" fontId="10" fillId="0" borderId="40" xfId="139" applyFont="1" applyFill="1" applyBorder="1" applyAlignment="1">
      <alignment horizontal="center" vertical="center"/>
      <protection/>
    </xf>
    <xf numFmtId="49" fontId="7" fillId="0" borderId="30" xfId="139" applyNumberFormat="1" applyFont="1" applyFill="1" applyBorder="1" applyAlignment="1">
      <alignment horizontal="center" vertical="center"/>
      <protection/>
    </xf>
    <xf numFmtId="0" fontId="7" fillId="0" borderId="28" xfId="139" applyFont="1" applyFill="1" applyBorder="1" applyAlignment="1">
      <alignment horizontal="center" vertical="center"/>
      <protection/>
    </xf>
    <xf numFmtId="4" fontId="10" fillId="0" borderId="45" xfId="139" applyNumberFormat="1" applyFont="1" applyFill="1" applyBorder="1" applyAlignment="1">
      <alignment vertical="center"/>
      <protection/>
    </xf>
    <xf numFmtId="0" fontId="7" fillId="0" borderId="34" xfId="137" applyFont="1" applyFill="1" applyBorder="1" applyAlignment="1">
      <alignment horizontal="center" vertical="center"/>
      <protection/>
    </xf>
    <xf numFmtId="0" fontId="7" fillId="0" borderId="28" xfId="137" applyFont="1" applyFill="1" applyBorder="1" applyAlignment="1">
      <alignment vertical="center"/>
      <protection/>
    </xf>
    <xf numFmtId="0" fontId="10" fillId="0" borderId="46" xfId="133" applyFont="1" applyFill="1" applyBorder="1" applyAlignment="1">
      <alignment horizontal="center" vertical="center"/>
      <protection/>
    </xf>
    <xf numFmtId="0" fontId="7" fillId="0" borderId="25" xfId="137" applyFont="1" applyFill="1" applyBorder="1" applyAlignment="1">
      <alignment vertical="center"/>
      <protection/>
    </xf>
    <xf numFmtId="0" fontId="7" fillId="0" borderId="20" xfId="134" applyFont="1" applyBorder="1" applyAlignment="1">
      <alignment horizontal="center" vertical="center"/>
      <protection/>
    </xf>
    <xf numFmtId="0" fontId="7" fillId="0" borderId="32" xfId="134" applyFont="1" applyBorder="1" applyAlignment="1">
      <alignment horizontal="center" vertical="center"/>
      <protection/>
    </xf>
    <xf numFmtId="0" fontId="7" fillId="0" borderId="32" xfId="134" applyFont="1" applyFill="1" applyBorder="1" applyAlignment="1">
      <alignment horizontal="left" vertical="center"/>
      <protection/>
    </xf>
    <xf numFmtId="4" fontId="7" fillId="0" borderId="33" xfId="134" applyNumberFormat="1" applyFont="1" applyFill="1" applyBorder="1" applyAlignment="1">
      <alignment vertical="center"/>
      <protection/>
    </xf>
    <xf numFmtId="49" fontId="7" fillId="0" borderId="47" xfId="137" applyNumberFormat="1" applyFont="1" applyFill="1" applyBorder="1" applyAlignment="1">
      <alignment horizontal="right" vertical="center"/>
      <protection/>
    </xf>
    <xf numFmtId="49" fontId="7" fillId="0" borderId="28" xfId="137" applyNumberFormat="1" applyFont="1" applyFill="1" applyBorder="1" applyAlignment="1">
      <alignment horizontal="center" vertical="center"/>
      <protection/>
    </xf>
    <xf numFmtId="0" fontId="7" fillId="0" borderId="23" xfId="137" applyFont="1" applyFill="1" applyBorder="1" applyAlignment="1">
      <alignment horizontal="center" vertical="center"/>
      <protection/>
    </xf>
    <xf numFmtId="49" fontId="7" fillId="0" borderId="26" xfId="137" applyNumberFormat="1" applyFont="1" applyFill="1" applyBorder="1" applyAlignment="1">
      <alignment horizontal="right" vertical="center"/>
      <protection/>
    </xf>
    <xf numFmtId="49" fontId="7" fillId="0" borderId="25" xfId="137" applyNumberFormat="1" applyFont="1" applyFill="1" applyBorder="1" applyAlignment="1">
      <alignment horizontal="center" vertical="center"/>
      <protection/>
    </xf>
    <xf numFmtId="4" fontId="7" fillId="0" borderId="42" xfId="137" applyNumberFormat="1" applyFont="1" applyFill="1" applyBorder="1" applyAlignment="1">
      <alignment horizontal="right" vertical="center"/>
      <protection/>
    </xf>
    <xf numFmtId="4" fontId="7" fillId="0" borderId="27" xfId="137" applyNumberFormat="1" applyFont="1" applyFill="1" applyBorder="1" applyAlignment="1">
      <alignment horizontal="right" vertical="center"/>
      <protection/>
    </xf>
    <xf numFmtId="0" fontId="10" fillId="0" borderId="46" xfId="137" applyFont="1" applyFill="1" applyBorder="1" applyAlignment="1">
      <alignment horizontal="center" vertical="center"/>
      <protection/>
    </xf>
    <xf numFmtId="4" fontId="7" fillId="0" borderId="28" xfId="137" applyNumberFormat="1" applyFont="1" applyFill="1" applyBorder="1" applyAlignment="1">
      <alignment horizontal="right" vertical="center"/>
      <protection/>
    </xf>
    <xf numFmtId="49" fontId="10" fillId="0" borderId="28" xfId="137" applyNumberFormat="1" applyFont="1" applyFill="1" applyBorder="1" applyAlignment="1">
      <alignment horizontal="center" vertical="center"/>
      <protection/>
    </xf>
    <xf numFmtId="0" fontId="10" fillId="0" borderId="28" xfId="137" applyFont="1" applyFill="1" applyBorder="1" applyAlignment="1" quotePrefix="1">
      <alignment horizontal="center" vertical="center"/>
      <protection/>
    </xf>
    <xf numFmtId="0" fontId="10" fillId="0" borderId="47" xfId="141" applyFont="1" applyFill="1" applyBorder="1" applyAlignment="1" quotePrefix="1">
      <alignment vertical="center"/>
      <protection/>
    </xf>
    <xf numFmtId="4" fontId="10" fillId="0" borderId="48" xfId="137" applyNumberFormat="1" applyFont="1" applyFill="1" applyBorder="1" applyAlignment="1">
      <alignment vertical="center"/>
      <protection/>
    </xf>
    <xf numFmtId="4" fontId="10" fillId="0" borderId="49" xfId="137" applyNumberFormat="1" applyFont="1" applyFill="1" applyBorder="1" applyAlignment="1">
      <alignment vertical="center"/>
      <protection/>
    </xf>
    <xf numFmtId="4" fontId="10" fillId="0" borderId="50" xfId="126" applyNumberFormat="1" applyFont="1" applyFill="1" applyBorder="1" applyAlignment="1">
      <alignment horizontal="right" vertical="center"/>
      <protection/>
    </xf>
    <xf numFmtId="0" fontId="7" fillId="0" borderId="34" xfId="139" applyFont="1" applyFill="1" applyBorder="1" applyAlignment="1">
      <alignment horizontal="center" vertical="center"/>
      <protection/>
    </xf>
    <xf numFmtId="0" fontId="10" fillId="0" borderId="30" xfId="139" applyFont="1" applyFill="1" applyBorder="1" applyAlignment="1">
      <alignment horizontal="center" vertical="center"/>
      <protection/>
    </xf>
    <xf numFmtId="49" fontId="10" fillId="0" borderId="51" xfId="139" applyNumberFormat="1" applyFont="1" applyFill="1" applyBorder="1" applyAlignment="1">
      <alignment horizontal="center" vertical="center"/>
      <protection/>
    </xf>
    <xf numFmtId="49" fontId="10" fillId="0" borderId="47" xfId="139" applyNumberFormat="1" applyFont="1" applyFill="1" applyBorder="1" applyAlignment="1">
      <alignment horizontal="center" vertical="center"/>
      <protection/>
    </xf>
    <xf numFmtId="4" fontId="10" fillId="0" borderId="39" xfId="139" applyNumberFormat="1" applyFont="1" applyFill="1" applyBorder="1" applyAlignment="1">
      <alignment vertical="center"/>
      <protection/>
    </xf>
    <xf numFmtId="0" fontId="7" fillId="0" borderId="21" xfId="139" applyFont="1" applyFill="1" applyBorder="1" applyAlignment="1">
      <alignment horizontal="left" vertical="center"/>
      <protection/>
    </xf>
    <xf numFmtId="4" fontId="7" fillId="0" borderId="52" xfId="139" applyNumberFormat="1" applyFont="1" applyFill="1" applyBorder="1" applyAlignment="1">
      <alignment vertical="center"/>
      <protection/>
    </xf>
    <xf numFmtId="4" fontId="7" fillId="0" borderId="53" xfId="139" applyNumberFormat="1" applyFont="1" applyFill="1" applyBorder="1" applyAlignment="1">
      <alignment vertical="center"/>
      <protection/>
    </xf>
    <xf numFmtId="0" fontId="7" fillId="0" borderId="54" xfId="139" applyFont="1" applyFill="1" applyBorder="1" applyAlignment="1">
      <alignment horizontal="center" vertical="center"/>
      <protection/>
    </xf>
    <xf numFmtId="0" fontId="6" fillId="0" borderId="0" xfId="117" applyFont="1" applyAlignment="1">
      <alignment horizontal="center"/>
      <protection/>
    </xf>
    <xf numFmtId="4" fontId="10" fillId="0" borderId="45" xfId="139" applyNumberFormat="1" applyFont="1" applyFill="1" applyBorder="1" applyAlignment="1">
      <alignment vertical="center"/>
      <protection/>
    </xf>
    <xf numFmtId="49" fontId="10" fillId="0" borderId="30" xfId="139" applyNumberFormat="1" applyFont="1" applyFill="1" applyBorder="1" applyAlignment="1">
      <alignment horizontal="center" vertical="center"/>
      <protection/>
    </xf>
    <xf numFmtId="4" fontId="7" fillId="0" borderId="55" xfId="139" applyNumberFormat="1" applyFont="1" applyFill="1" applyBorder="1" applyAlignment="1">
      <alignment vertical="center"/>
      <protection/>
    </xf>
    <xf numFmtId="0" fontId="10" fillId="0" borderId="0" xfId="127" applyFont="1" applyAlignment="1">
      <alignment vertical="center" wrapText="1"/>
      <protection/>
    </xf>
    <xf numFmtId="0" fontId="7" fillId="0" borderId="0" xfId="132" applyFont="1" applyAlignment="1">
      <alignment horizontal="center" vertical="center" wrapText="1"/>
      <protection/>
    </xf>
    <xf numFmtId="0" fontId="30" fillId="0" borderId="0" xfId="127" applyFont="1">
      <alignment/>
      <protection/>
    </xf>
    <xf numFmtId="0" fontId="6" fillId="0" borderId="0" xfId="132" applyFont="1" applyAlignment="1">
      <alignment horizontal="center"/>
      <protection/>
    </xf>
    <xf numFmtId="0" fontId="10" fillId="0" borderId="0" xfId="127" applyFont="1">
      <alignment/>
      <protection/>
    </xf>
    <xf numFmtId="0" fontId="7" fillId="0" borderId="29" xfId="117" applyFont="1" applyFill="1" applyBorder="1" applyAlignment="1">
      <alignment horizontal="center" vertical="center" wrapText="1"/>
      <protection/>
    </xf>
    <xf numFmtId="0" fontId="7" fillId="0" borderId="32" xfId="117" applyFont="1" applyFill="1" applyBorder="1" applyAlignment="1">
      <alignment horizontal="center" vertical="center" wrapText="1"/>
      <protection/>
    </xf>
    <xf numFmtId="0" fontId="7" fillId="0" borderId="33" xfId="117" applyFont="1" applyFill="1" applyBorder="1" applyAlignment="1">
      <alignment horizontal="center" vertical="center" wrapText="1"/>
      <protection/>
    </xf>
    <xf numFmtId="0" fontId="7" fillId="0" borderId="22" xfId="134" applyFont="1" applyBorder="1" applyAlignment="1">
      <alignment horizontal="center" vertical="center" wrapText="1"/>
      <protection/>
    </xf>
    <xf numFmtId="0" fontId="7" fillId="0" borderId="21" xfId="134" applyFont="1" applyBorder="1" applyAlignment="1">
      <alignment horizontal="center" vertical="center" wrapText="1"/>
      <protection/>
    </xf>
    <xf numFmtId="0" fontId="7" fillId="0" borderId="22" xfId="134" applyFont="1" applyBorder="1" applyAlignment="1">
      <alignment horizontal="center" vertical="center" wrapText="1"/>
      <protection/>
    </xf>
    <xf numFmtId="0" fontId="7" fillId="0" borderId="52" xfId="115" applyFont="1" applyBorder="1" applyAlignment="1">
      <alignment horizontal="center" vertical="center" wrapText="1"/>
      <protection/>
    </xf>
    <xf numFmtId="0" fontId="7" fillId="0" borderId="53" xfId="115" applyFont="1" applyBorder="1" applyAlignment="1">
      <alignment horizontal="center" vertical="center" wrapText="1"/>
      <protection/>
    </xf>
    <xf numFmtId="0" fontId="3" fillId="0" borderId="0" xfId="134" applyAlignment="1">
      <alignment vertical="center" wrapText="1"/>
      <protection/>
    </xf>
    <xf numFmtId="0" fontId="2" fillId="0" borderId="0" xfId="130" applyFill="1">
      <alignment/>
      <protection/>
    </xf>
    <xf numFmtId="0" fontId="10" fillId="41" borderId="30" xfId="133" applyFont="1" applyFill="1" applyBorder="1" applyAlignment="1">
      <alignment horizontal="center" vertical="center" wrapText="1"/>
      <protection/>
    </xf>
    <xf numFmtId="49" fontId="10" fillId="41" borderId="30" xfId="133" applyNumberFormat="1" applyFont="1" applyFill="1" applyBorder="1" applyAlignment="1">
      <alignment horizontal="center" vertical="center" wrapText="1"/>
      <protection/>
    </xf>
    <xf numFmtId="0" fontId="10" fillId="41" borderId="30" xfId="133" applyFont="1" applyFill="1" applyBorder="1" applyAlignment="1">
      <alignment horizontal="left" vertical="center" wrapText="1"/>
      <protection/>
    </xf>
    <xf numFmtId="0" fontId="10" fillId="41" borderId="43" xfId="133" applyFont="1" applyFill="1" applyBorder="1" applyAlignment="1">
      <alignment horizontal="center" vertical="center" wrapText="1"/>
      <protection/>
    </xf>
    <xf numFmtId="49" fontId="10" fillId="41" borderId="43" xfId="133" applyNumberFormat="1" applyFont="1" applyFill="1" applyBorder="1" applyAlignment="1">
      <alignment horizontal="center" vertical="center" wrapText="1"/>
      <protection/>
    </xf>
    <xf numFmtId="0" fontId="10" fillId="41" borderId="43" xfId="133" applyFont="1" applyFill="1" applyBorder="1" applyAlignment="1">
      <alignment horizontal="left" vertical="center" wrapText="1"/>
      <protection/>
    </xf>
    <xf numFmtId="1" fontId="10" fillId="0" borderId="30" xfId="133" applyNumberFormat="1" applyFont="1" applyFill="1" applyBorder="1" applyAlignment="1">
      <alignment horizontal="center" vertical="center" wrapText="1"/>
      <protection/>
    </xf>
    <xf numFmtId="49" fontId="7" fillId="0" borderId="25" xfId="133" applyNumberFormat="1" applyFont="1" applyFill="1" applyBorder="1" applyAlignment="1">
      <alignment horizontal="center" vertical="center"/>
      <protection/>
    </xf>
    <xf numFmtId="0" fontId="7" fillId="0" borderId="25" xfId="133" applyFont="1" applyFill="1" applyBorder="1" applyAlignment="1">
      <alignment horizontal="center" vertical="center"/>
      <protection/>
    </xf>
    <xf numFmtId="49" fontId="7" fillId="0" borderId="25" xfId="141" applyNumberFormat="1" applyFont="1" applyFill="1" applyBorder="1" applyAlignment="1">
      <alignment horizontal="center" vertical="center"/>
      <protection/>
    </xf>
    <xf numFmtId="0" fontId="7" fillId="41" borderId="25" xfId="0" applyFont="1" applyFill="1" applyBorder="1" applyAlignment="1">
      <alignment vertical="center" wrapText="1"/>
    </xf>
    <xf numFmtId="4" fontId="7" fillId="0" borderId="25" xfId="133" applyNumberFormat="1" applyFont="1" applyFill="1" applyBorder="1" applyAlignment="1">
      <alignment vertical="center" wrapText="1"/>
      <protection/>
    </xf>
    <xf numFmtId="4" fontId="7" fillId="0" borderId="55" xfId="133" applyNumberFormat="1" applyFont="1" applyFill="1" applyBorder="1" applyAlignment="1">
      <alignment vertical="center" wrapText="1"/>
      <protection/>
    </xf>
    <xf numFmtId="49" fontId="7" fillId="0" borderId="25" xfId="133" applyNumberFormat="1" applyFont="1" applyFill="1" applyBorder="1" applyAlignment="1">
      <alignment horizontal="center" vertical="center" wrapText="1"/>
      <protection/>
    </xf>
    <xf numFmtId="0" fontId="7" fillId="0" borderId="46" xfId="139" applyFont="1" applyFill="1" applyBorder="1" applyAlignment="1">
      <alignment horizontal="center" vertical="center"/>
      <protection/>
    </xf>
    <xf numFmtId="49" fontId="7" fillId="56" borderId="32" xfId="133" applyNumberFormat="1" applyFont="1" applyFill="1" applyBorder="1" applyAlignment="1">
      <alignment horizontal="center" vertical="center"/>
      <protection/>
    </xf>
    <xf numFmtId="0" fontId="7" fillId="56" borderId="32" xfId="133" applyFont="1" applyFill="1" applyBorder="1" applyAlignment="1">
      <alignment horizontal="center" vertical="center"/>
      <protection/>
    </xf>
    <xf numFmtId="0" fontId="7" fillId="56" borderId="32" xfId="133" applyFont="1" applyFill="1" applyBorder="1" applyAlignment="1">
      <alignment vertical="center"/>
      <protection/>
    </xf>
    <xf numFmtId="4" fontId="7" fillId="56" borderId="32" xfId="133" applyNumberFormat="1" applyFont="1" applyFill="1" applyBorder="1" applyAlignment="1">
      <alignment vertical="center"/>
      <protection/>
    </xf>
    <xf numFmtId="165" fontId="7" fillId="56" borderId="32" xfId="133" applyNumberFormat="1" applyFont="1" applyFill="1" applyBorder="1" applyAlignment="1">
      <alignment vertical="center"/>
      <protection/>
    </xf>
    <xf numFmtId="49" fontId="7" fillId="0" borderId="28" xfId="133" applyNumberFormat="1" applyFont="1" applyFill="1" applyBorder="1" applyAlignment="1">
      <alignment horizontal="center" vertical="center" wrapText="1"/>
      <protection/>
    </xf>
    <xf numFmtId="0" fontId="3" fillId="0" borderId="0" xfId="134" applyFill="1">
      <alignment/>
      <protection/>
    </xf>
    <xf numFmtId="4" fontId="10" fillId="0" borderId="30" xfId="133" applyNumberFormat="1" applyFont="1" applyFill="1" applyBorder="1" applyAlignment="1">
      <alignment vertical="center" wrapText="1"/>
      <protection/>
    </xf>
    <xf numFmtId="4" fontId="10" fillId="0" borderId="45" xfId="133" applyNumberFormat="1" applyFont="1" applyFill="1" applyBorder="1" applyAlignment="1">
      <alignment vertical="center" wrapText="1"/>
      <protection/>
    </xf>
    <xf numFmtId="4" fontId="7" fillId="57" borderId="25" xfId="139" applyNumberFormat="1" applyFont="1" applyFill="1" applyBorder="1" applyAlignment="1">
      <alignment vertical="center"/>
      <protection/>
    </xf>
    <xf numFmtId="4" fontId="7" fillId="57" borderId="25" xfId="139" applyNumberFormat="1" applyFont="1" applyFill="1" applyBorder="1" applyAlignment="1">
      <alignment vertical="center"/>
      <protection/>
    </xf>
    <xf numFmtId="49" fontId="7" fillId="0" borderId="0" xfId="139" applyNumberFormat="1" applyFont="1" applyFill="1" applyBorder="1" applyAlignment="1">
      <alignment horizontal="center" vertical="center"/>
      <protection/>
    </xf>
    <xf numFmtId="49" fontId="7" fillId="41" borderId="25" xfId="133" applyNumberFormat="1" applyFont="1" applyFill="1" applyBorder="1" applyAlignment="1">
      <alignment horizontal="center" vertical="center" wrapText="1"/>
      <protection/>
    </xf>
    <xf numFmtId="0" fontId="7" fillId="41" borderId="25" xfId="133" applyFont="1" applyFill="1" applyBorder="1" applyAlignment="1">
      <alignment horizontal="center" vertical="center" wrapText="1"/>
      <protection/>
    </xf>
    <xf numFmtId="4" fontId="7" fillId="57" borderId="25" xfId="133" applyNumberFormat="1" applyFont="1" applyFill="1" applyBorder="1" applyAlignment="1">
      <alignment vertical="center" wrapText="1"/>
      <protection/>
    </xf>
    <xf numFmtId="49" fontId="7" fillId="0" borderId="28" xfId="139" applyNumberFormat="1" applyFont="1" applyFill="1" applyBorder="1" applyAlignment="1">
      <alignment horizontal="center" vertical="center"/>
      <protection/>
    </xf>
    <xf numFmtId="1" fontId="10" fillId="0" borderId="30" xfId="133" applyNumberFormat="1" applyFont="1" applyFill="1" applyBorder="1" applyAlignment="1">
      <alignment horizontal="center"/>
      <protection/>
    </xf>
    <xf numFmtId="49" fontId="10" fillId="0" borderId="30" xfId="133" applyNumberFormat="1" applyFont="1" applyFill="1" applyBorder="1" applyAlignment="1">
      <alignment horizontal="center"/>
      <protection/>
    </xf>
    <xf numFmtId="0" fontId="10" fillId="0" borderId="30" xfId="133" applyFont="1" applyFill="1" applyBorder="1" applyAlignment="1">
      <alignment horizontal="center"/>
      <protection/>
    </xf>
    <xf numFmtId="49" fontId="10" fillId="0" borderId="30" xfId="141" applyNumberFormat="1" applyFont="1" applyFill="1" applyBorder="1" applyAlignment="1">
      <alignment horizontal="center"/>
      <protection/>
    </xf>
    <xf numFmtId="0" fontId="10" fillId="0" borderId="30" xfId="141" applyFont="1" applyFill="1" applyBorder="1" applyAlignment="1">
      <alignment/>
      <protection/>
    </xf>
    <xf numFmtId="4" fontId="10" fillId="0" borderId="30" xfId="0" applyNumberFormat="1" applyFont="1" applyFill="1" applyBorder="1" applyAlignment="1">
      <alignment horizontal="right" vertical="center"/>
    </xf>
    <xf numFmtId="4" fontId="10" fillId="0" borderId="30" xfId="0" applyNumberFormat="1" applyFont="1" applyFill="1" applyBorder="1" applyAlignment="1">
      <alignment vertical="center"/>
    </xf>
    <xf numFmtId="0" fontId="7" fillId="41" borderId="25" xfId="128" applyFont="1" applyFill="1" applyBorder="1" applyAlignment="1">
      <alignment vertical="center" wrapText="1"/>
      <protection/>
    </xf>
    <xf numFmtId="0" fontId="3" fillId="0" borderId="54" xfId="136" applyFont="1" applyBorder="1">
      <alignment/>
      <protection/>
    </xf>
    <xf numFmtId="0" fontId="3" fillId="0" borderId="46" xfId="136" applyFont="1" applyBorder="1">
      <alignment/>
      <protection/>
    </xf>
    <xf numFmtId="1" fontId="10" fillId="41" borderId="43" xfId="133" applyNumberFormat="1" applyFont="1" applyFill="1" applyBorder="1" applyAlignment="1">
      <alignment horizontal="center" vertical="center" wrapText="1"/>
      <protection/>
    </xf>
    <xf numFmtId="4" fontId="10" fillId="0" borderId="43" xfId="133" applyNumberFormat="1" applyFont="1" applyFill="1" applyBorder="1" applyAlignment="1">
      <alignment vertical="center" wrapText="1"/>
      <protection/>
    </xf>
    <xf numFmtId="49" fontId="7" fillId="0" borderId="25" xfId="133" applyNumberFormat="1" applyFont="1" applyBorder="1" applyAlignment="1">
      <alignment horizontal="center" vertical="center"/>
      <protection/>
    </xf>
    <xf numFmtId="0" fontId="10" fillId="41" borderId="54" xfId="133" applyFont="1" applyFill="1" applyBorder="1" applyAlignment="1">
      <alignment horizontal="center"/>
      <protection/>
    </xf>
    <xf numFmtId="0" fontId="7" fillId="0" borderId="25" xfId="133" applyFont="1" applyBorder="1" applyAlignment="1">
      <alignment horizontal="center" vertical="center"/>
      <protection/>
    </xf>
    <xf numFmtId="0" fontId="7" fillId="0" borderId="25" xfId="128" applyFont="1" applyFill="1" applyBorder="1" applyAlignment="1">
      <alignment vertical="center" wrapText="1"/>
      <protection/>
    </xf>
    <xf numFmtId="4" fontId="7" fillId="0" borderId="25" xfId="133" applyNumberFormat="1" applyFont="1" applyFill="1" applyBorder="1" applyAlignment="1">
      <alignment vertical="center"/>
      <protection/>
    </xf>
    <xf numFmtId="4" fontId="7" fillId="0" borderId="55" xfId="133" applyNumberFormat="1" applyFont="1" applyFill="1" applyBorder="1" applyAlignment="1">
      <alignment vertical="center"/>
      <protection/>
    </xf>
    <xf numFmtId="4" fontId="7" fillId="57" borderId="25" xfId="133" applyNumberFormat="1" applyFont="1" applyFill="1" applyBorder="1" applyAlignment="1">
      <alignment vertical="center"/>
      <protection/>
    </xf>
    <xf numFmtId="49" fontId="7" fillId="0" borderId="25" xfId="137" applyNumberFormat="1" applyFont="1" applyFill="1" applyBorder="1" applyAlignment="1">
      <alignment horizontal="center" vertical="center" wrapText="1"/>
      <protection/>
    </xf>
    <xf numFmtId="49" fontId="7" fillId="0" borderId="24" xfId="137" applyNumberFormat="1" applyFont="1" applyFill="1" applyBorder="1" applyAlignment="1">
      <alignment horizontal="center" vertical="center" wrapText="1"/>
      <protection/>
    </xf>
    <xf numFmtId="0" fontId="7" fillId="0" borderId="23" xfId="137" applyFont="1" applyFill="1" applyBorder="1" applyAlignment="1">
      <alignment vertical="center" wrapText="1"/>
      <protection/>
    </xf>
    <xf numFmtId="4" fontId="7" fillId="0" borderId="50" xfId="0" applyNumberFormat="1" applyFont="1" applyFill="1" applyBorder="1" applyAlignment="1">
      <alignment horizontal="right" vertical="center"/>
    </xf>
    <xf numFmtId="4" fontId="7" fillId="57" borderId="42" xfId="137" applyNumberFormat="1" applyFont="1" applyFill="1" applyBorder="1" applyAlignment="1">
      <alignment horizontal="right" vertical="center" wrapText="1"/>
      <protection/>
    </xf>
    <xf numFmtId="4" fontId="7" fillId="57" borderId="42" xfId="137" applyNumberFormat="1" applyFont="1" applyFill="1" applyBorder="1" applyAlignment="1">
      <alignment horizontal="right" vertical="center"/>
      <protection/>
    </xf>
    <xf numFmtId="4" fontId="7" fillId="57" borderId="48" xfId="137" applyNumberFormat="1" applyFont="1" applyFill="1" applyBorder="1" applyAlignment="1">
      <alignment horizontal="right" vertical="center"/>
      <protection/>
    </xf>
    <xf numFmtId="4" fontId="10" fillId="0" borderId="45" xfId="0" applyNumberFormat="1" applyFont="1" applyFill="1" applyBorder="1" applyAlignment="1">
      <alignment horizontal="right" vertical="center"/>
    </xf>
    <xf numFmtId="4" fontId="10" fillId="0" borderId="50" xfId="133" applyNumberFormat="1" applyFont="1" applyFill="1" applyBorder="1" applyAlignment="1">
      <alignment vertical="center" wrapText="1"/>
      <protection/>
    </xf>
    <xf numFmtId="4" fontId="7" fillId="0" borderId="56" xfId="137" applyNumberFormat="1" applyFont="1" applyFill="1" applyBorder="1" applyAlignment="1">
      <alignment horizontal="right" vertical="center"/>
      <protection/>
    </xf>
    <xf numFmtId="4" fontId="10" fillId="0" borderId="50" xfId="137" applyNumberFormat="1" applyFont="1" applyFill="1" applyBorder="1" applyAlignment="1">
      <alignment horizontal="right" vertical="center" wrapText="1"/>
      <protection/>
    </xf>
    <xf numFmtId="4" fontId="7" fillId="56" borderId="57" xfId="133" applyNumberFormat="1" applyFont="1" applyFill="1" applyBorder="1" applyAlignment="1">
      <alignment vertical="center"/>
      <protection/>
    </xf>
    <xf numFmtId="4" fontId="12" fillId="41" borderId="50" xfId="133" applyNumberFormat="1" applyFont="1" applyFill="1" applyBorder="1" applyAlignment="1">
      <alignment vertical="center"/>
      <protection/>
    </xf>
    <xf numFmtId="4" fontId="7" fillId="58" borderId="32" xfId="139" applyNumberFormat="1" applyFont="1" applyFill="1" applyBorder="1" applyAlignment="1">
      <alignment vertical="center"/>
      <protection/>
    </xf>
    <xf numFmtId="4" fontId="7" fillId="58" borderId="32" xfId="134" applyNumberFormat="1" applyFont="1" applyFill="1" applyBorder="1" applyAlignment="1">
      <alignment vertical="center"/>
      <protection/>
    </xf>
    <xf numFmtId="4" fontId="7" fillId="58" borderId="21" xfId="139" applyNumberFormat="1" applyFont="1" applyFill="1" applyBorder="1" applyAlignment="1">
      <alignment vertical="center"/>
      <protection/>
    </xf>
    <xf numFmtId="4" fontId="7" fillId="0" borderId="55" xfId="137" applyNumberFormat="1" applyFont="1" applyFill="1" applyBorder="1" applyAlignment="1">
      <alignment horizontal="right" vertical="center" wrapText="1"/>
      <protection/>
    </xf>
    <xf numFmtId="0" fontId="3" fillId="0" borderId="0" xfId="136" applyFill="1">
      <alignment/>
      <protection/>
    </xf>
    <xf numFmtId="4" fontId="32" fillId="59" borderId="32" xfId="132" applyNumberFormat="1" applyFont="1" applyFill="1" applyBorder="1" applyAlignment="1">
      <alignment vertical="center"/>
      <protection/>
    </xf>
    <xf numFmtId="4" fontId="32" fillId="59" borderId="57" xfId="132" applyNumberFormat="1" applyFont="1" applyFill="1" applyBorder="1" applyAlignment="1">
      <alignment vertical="center"/>
      <protection/>
    </xf>
    <xf numFmtId="0" fontId="3" fillId="0" borderId="0" xfId="135">
      <alignment/>
      <protection/>
    </xf>
    <xf numFmtId="0" fontId="3" fillId="0" borderId="0" xfId="135" applyFill="1">
      <alignment/>
      <protection/>
    </xf>
    <xf numFmtId="0" fontId="10" fillId="0" borderId="34" xfId="137" applyFont="1" applyFill="1" applyBorder="1" applyAlignment="1">
      <alignment horizontal="center" vertical="center"/>
      <protection/>
    </xf>
    <xf numFmtId="49" fontId="10" fillId="0" borderId="47" xfId="137" applyNumberFormat="1" applyFont="1" applyFill="1" applyBorder="1" applyAlignment="1">
      <alignment horizontal="center" vertical="center"/>
      <protection/>
    </xf>
    <xf numFmtId="4" fontId="10" fillId="0" borderId="58" xfId="137" applyNumberFormat="1" applyFont="1" applyFill="1" applyBorder="1" applyAlignment="1">
      <alignment vertical="center"/>
      <protection/>
    </xf>
    <xf numFmtId="0" fontId="9" fillId="0" borderId="23" xfId="133" applyFont="1" applyFill="1" applyBorder="1" applyAlignment="1">
      <alignment horizontal="center" vertical="center"/>
      <protection/>
    </xf>
    <xf numFmtId="1" fontId="9" fillId="0" borderId="25" xfId="133" applyNumberFormat="1" applyFont="1" applyFill="1" applyBorder="1" applyAlignment="1">
      <alignment horizontal="center" vertical="center"/>
      <protection/>
    </xf>
    <xf numFmtId="0" fontId="9" fillId="0" borderId="25" xfId="133" applyFont="1" applyFill="1" applyBorder="1" applyAlignment="1">
      <alignment horizontal="center" vertical="center"/>
      <protection/>
    </xf>
    <xf numFmtId="0" fontId="76" fillId="41" borderId="25" xfId="133" applyFont="1" applyFill="1" applyBorder="1" applyAlignment="1">
      <alignment vertical="center"/>
      <protection/>
    </xf>
    <xf numFmtId="4" fontId="9" fillId="41" borderId="25" xfId="133" applyNumberFormat="1" applyFont="1" applyFill="1" applyBorder="1" applyAlignment="1">
      <alignment vertical="center"/>
      <protection/>
    </xf>
    <xf numFmtId="165" fontId="9" fillId="57" borderId="25" xfId="133" applyNumberFormat="1" applyFont="1" applyFill="1" applyBorder="1" applyAlignment="1">
      <alignment vertical="center"/>
      <protection/>
    </xf>
    <xf numFmtId="4" fontId="9" fillId="41" borderId="55" xfId="133" applyNumberFormat="1" applyFont="1" applyFill="1" applyBorder="1" applyAlignment="1">
      <alignment vertical="center"/>
      <protection/>
    </xf>
    <xf numFmtId="4" fontId="7" fillId="0" borderId="25" xfId="137" applyNumberFormat="1" applyFont="1" applyFill="1" applyBorder="1" applyAlignment="1">
      <alignment horizontal="right" vertical="center" wrapText="1"/>
      <protection/>
    </xf>
    <xf numFmtId="4" fontId="3" fillId="0" borderId="0" xfId="135" applyNumberFormat="1">
      <alignment/>
      <protection/>
    </xf>
    <xf numFmtId="0" fontId="7" fillId="0" borderId="19" xfId="134" applyFont="1" applyFill="1" applyBorder="1" applyAlignment="1">
      <alignment horizontal="center" vertical="center" wrapText="1"/>
      <protection/>
    </xf>
    <xf numFmtId="0" fontId="7" fillId="0" borderId="22" xfId="134" applyFont="1" applyFill="1" applyBorder="1" applyAlignment="1">
      <alignment horizontal="center" vertical="center" wrapText="1"/>
      <protection/>
    </xf>
    <xf numFmtId="0" fontId="7" fillId="0" borderId="31" xfId="134" applyFont="1" applyFill="1" applyBorder="1" applyAlignment="1">
      <alignment horizontal="center" vertical="center"/>
      <protection/>
    </xf>
    <xf numFmtId="0" fontId="7" fillId="0" borderId="20" xfId="134" applyFont="1" applyFill="1" applyBorder="1" applyAlignment="1">
      <alignment horizontal="center" vertical="center"/>
      <protection/>
    </xf>
    <xf numFmtId="49" fontId="7" fillId="0" borderId="31" xfId="133" applyNumberFormat="1" applyFont="1" applyFill="1" applyBorder="1" applyAlignment="1">
      <alignment horizontal="center" vertical="center"/>
      <protection/>
    </xf>
    <xf numFmtId="1" fontId="7" fillId="0" borderId="32" xfId="133" applyNumberFormat="1" applyFont="1" applyFill="1" applyBorder="1" applyAlignment="1">
      <alignment horizontal="center" vertical="center"/>
      <protection/>
    </xf>
    <xf numFmtId="0" fontId="3" fillId="0" borderId="46" xfId="133" applyFont="1" applyFill="1" applyBorder="1" applyAlignment="1">
      <alignment horizontal="center" vertical="center"/>
      <protection/>
    </xf>
    <xf numFmtId="0" fontId="7" fillId="60" borderId="32" xfId="133" applyFont="1" applyFill="1" applyBorder="1" applyAlignment="1">
      <alignment horizontal="center" vertical="center"/>
      <protection/>
    </xf>
    <xf numFmtId="4" fontId="7" fillId="60" borderId="32" xfId="133" applyNumberFormat="1" applyFont="1" applyFill="1" applyBorder="1" applyAlignment="1">
      <alignment vertical="center"/>
      <protection/>
    </xf>
    <xf numFmtId="4" fontId="7" fillId="60" borderId="57" xfId="133" applyNumberFormat="1" applyFont="1" applyFill="1" applyBorder="1" applyAlignment="1">
      <alignment vertical="center"/>
      <protection/>
    </xf>
    <xf numFmtId="49" fontId="7" fillId="0" borderId="26" xfId="139" applyNumberFormat="1" applyFont="1" applyFill="1" applyBorder="1" applyAlignment="1">
      <alignment horizontal="center" vertical="center"/>
      <protection/>
    </xf>
    <xf numFmtId="4" fontId="7" fillId="0" borderId="25" xfId="135" applyNumberFormat="1" applyFont="1" applyFill="1" applyBorder="1" applyAlignment="1">
      <alignment vertical="center"/>
      <protection/>
    </xf>
    <xf numFmtId="49" fontId="11" fillId="0" borderId="28" xfId="134" applyNumberFormat="1" applyFont="1" applyFill="1" applyBorder="1" applyAlignment="1">
      <alignment horizontal="center" vertical="center"/>
      <protection/>
    </xf>
    <xf numFmtId="0" fontId="10" fillId="0" borderId="30" xfId="134" applyFont="1" applyFill="1" applyBorder="1" applyAlignment="1">
      <alignment horizontal="center" vertical="center"/>
      <protection/>
    </xf>
    <xf numFmtId="0" fontId="10" fillId="0" borderId="30" xfId="134" applyFont="1" applyFill="1" applyBorder="1" applyAlignment="1">
      <alignment horizontal="center" vertical="center"/>
      <protection/>
    </xf>
    <xf numFmtId="0" fontId="10" fillId="0" borderId="43" xfId="134" applyFont="1" applyFill="1" applyBorder="1" applyAlignment="1">
      <alignment horizontal="center" vertical="center"/>
      <protection/>
    </xf>
    <xf numFmtId="0" fontId="10" fillId="0" borderId="43" xfId="134" applyFont="1" applyFill="1" applyBorder="1" applyAlignment="1">
      <alignment horizontal="center" vertical="center"/>
      <protection/>
    </xf>
    <xf numFmtId="49" fontId="10" fillId="0" borderId="44" xfId="134" applyNumberFormat="1" applyFont="1" applyFill="1" applyBorder="1" applyAlignment="1">
      <alignment horizontal="center" vertical="center"/>
      <protection/>
    </xf>
    <xf numFmtId="0" fontId="10" fillId="0" borderId="46" xfId="134" applyFont="1" applyBorder="1" applyAlignment="1">
      <alignment horizontal="center" vertical="center"/>
      <protection/>
    </xf>
    <xf numFmtId="49" fontId="11" fillId="0" borderId="43" xfId="134" applyNumberFormat="1" applyFont="1" applyFill="1" applyBorder="1" applyAlignment="1">
      <alignment horizontal="center" vertical="center"/>
      <protection/>
    </xf>
    <xf numFmtId="0" fontId="3" fillId="0" borderId="0" xfId="135" applyFont="1" applyAlignment="1">
      <alignment vertical="center"/>
      <protection/>
    </xf>
    <xf numFmtId="0" fontId="7" fillId="0" borderId="54" xfId="134" applyFont="1" applyFill="1" applyBorder="1" applyAlignment="1">
      <alignment horizontal="center" vertical="center"/>
      <protection/>
    </xf>
    <xf numFmtId="0" fontId="45" fillId="0" borderId="0" xfId="121" applyFont="1" applyAlignment="1">
      <alignment vertical="center"/>
      <protection/>
    </xf>
    <xf numFmtId="0" fontId="8" fillId="0" borderId="26" xfId="128" applyFont="1" applyFill="1" applyBorder="1" applyAlignment="1">
      <alignment vertical="center"/>
      <protection/>
    </xf>
    <xf numFmtId="49" fontId="7" fillId="0" borderId="25" xfId="134" applyNumberFormat="1" applyFont="1" applyFill="1" applyBorder="1" applyAlignment="1">
      <alignment horizontal="center" vertical="center"/>
      <protection/>
    </xf>
    <xf numFmtId="49" fontId="7" fillId="0" borderId="43" xfId="134" applyNumberFormat="1" applyFont="1" applyFill="1" applyBorder="1" applyAlignment="1">
      <alignment horizontal="center" vertical="center"/>
      <protection/>
    </xf>
    <xf numFmtId="0" fontId="11" fillId="0" borderId="0" xfId="135" applyFont="1" applyAlignment="1">
      <alignment vertical="center"/>
      <protection/>
    </xf>
    <xf numFmtId="0" fontId="33" fillId="0" borderId="0" xfId="130" applyFont="1" applyAlignment="1">
      <alignment vertical="center"/>
      <protection/>
    </xf>
    <xf numFmtId="0" fontId="11" fillId="0" borderId="0" xfId="139" applyFont="1" applyAlignment="1">
      <alignment vertical="center"/>
      <protection/>
    </xf>
    <xf numFmtId="49" fontId="7" fillId="0" borderId="28" xfId="134" applyNumberFormat="1" applyFont="1" applyFill="1" applyBorder="1" applyAlignment="1">
      <alignment horizontal="center" vertical="center"/>
      <protection/>
    </xf>
    <xf numFmtId="49" fontId="7" fillId="0" borderId="59" xfId="134" applyNumberFormat="1" applyFont="1" applyFill="1" applyBorder="1" applyAlignment="1">
      <alignment horizontal="center" vertical="center"/>
      <protection/>
    </xf>
    <xf numFmtId="4" fontId="7" fillId="0" borderId="28" xfId="135" applyNumberFormat="1" applyFont="1" applyFill="1" applyBorder="1" applyAlignment="1">
      <alignment vertical="center"/>
      <protection/>
    </xf>
    <xf numFmtId="0" fontId="7" fillId="61" borderId="31" xfId="134" applyFont="1" applyFill="1" applyBorder="1" applyAlignment="1">
      <alignment horizontal="center" vertical="center"/>
      <protection/>
    </xf>
    <xf numFmtId="49" fontId="7" fillId="61" borderId="32" xfId="134" applyNumberFormat="1" applyFont="1" applyFill="1" applyBorder="1" applyAlignment="1">
      <alignment horizontal="center" vertical="center"/>
      <protection/>
    </xf>
    <xf numFmtId="4" fontId="7" fillId="61" borderId="32" xfId="134" applyNumberFormat="1" applyFont="1" applyFill="1" applyBorder="1" applyAlignment="1">
      <alignment vertical="center"/>
      <protection/>
    </xf>
    <xf numFmtId="0" fontId="7" fillId="61" borderId="32" xfId="134" applyFont="1" applyFill="1" applyBorder="1" applyAlignment="1">
      <alignment horizontal="center" vertical="center"/>
      <protection/>
    </xf>
    <xf numFmtId="0" fontId="7" fillId="61" borderId="32" xfId="134" applyFont="1" applyFill="1" applyBorder="1" applyAlignment="1">
      <alignment horizontal="center" vertical="center"/>
      <protection/>
    </xf>
    <xf numFmtId="49" fontId="7" fillId="61" borderId="20" xfId="134" applyNumberFormat="1" applyFont="1" applyFill="1" applyBorder="1" applyAlignment="1">
      <alignment horizontal="center" vertical="center"/>
      <protection/>
    </xf>
    <xf numFmtId="0" fontId="8" fillId="61" borderId="20" xfId="128" applyFont="1" applyFill="1" applyBorder="1" applyAlignment="1">
      <alignment vertical="center"/>
      <protection/>
    </xf>
    <xf numFmtId="0" fontId="10" fillId="0" borderId="37" xfId="134" applyFont="1" applyFill="1" applyBorder="1" applyAlignment="1">
      <alignment horizontal="left" vertical="center" wrapText="1"/>
      <protection/>
    </xf>
    <xf numFmtId="0" fontId="8" fillId="0" borderId="26" xfId="129" applyFont="1" applyFill="1" applyBorder="1" applyAlignment="1">
      <alignment vertical="center" wrapText="1"/>
      <protection/>
    </xf>
    <xf numFmtId="0" fontId="4" fillId="0" borderId="37" xfId="129" applyFont="1" applyFill="1" applyBorder="1" applyAlignment="1">
      <alignment vertical="center" wrapText="1"/>
      <protection/>
    </xf>
    <xf numFmtId="0" fontId="8" fillId="0" borderId="47" xfId="129" applyFont="1" applyFill="1" applyBorder="1" applyAlignment="1">
      <alignment vertical="center" wrapText="1"/>
      <protection/>
    </xf>
    <xf numFmtId="0" fontId="8" fillId="0" borderId="26" xfId="129" applyFont="1" applyFill="1" applyBorder="1" applyAlignment="1">
      <alignment vertical="center"/>
      <protection/>
    </xf>
    <xf numFmtId="0" fontId="4" fillId="0" borderId="44" xfId="129" applyFont="1" applyFill="1" applyBorder="1" applyAlignment="1">
      <alignment vertical="center" wrapText="1"/>
      <protection/>
    </xf>
    <xf numFmtId="0" fontId="7" fillId="0" borderId="26" xfId="139" applyFont="1" applyFill="1" applyBorder="1" applyAlignment="1">
      <alignment vertical="center" wrapText="1"/>
      <protection/>
    </xf>
    <xf numFmtId="4" fontId="10" fillId="0" borderId="30" xfId="134" applyNumberFormat="1" applyFont="1" applyFill="1" applyBorder="1" applyAlignment="1">
      <alignment vertical="center"/>
      <protection/>
    </xf>
    <xf numFmtId="4" fontId="10" fillId="41" borderId="30" xfId="134" applyNumberFormat="1" applyFont="1" applyFill="1" applyBorder="1" applyAlignment="1">
      <alignment vertical="center"/>
      <protection/>
    </xf>
    <xf numFmtId="0" fontId="8" fillId="0" borderId="47" xfId="128" applyFont="1" applyFill="1" applyBorder="1" applyAlignment="1">
      <alignment vertical="center" wrapText="1"/>
      <protection/>
    </xf>
    <xf numFmtId="4" fontId="7" fillId="61" borderId="57" xfId="134" applyNumberFormat="1" applyFont="1" applyFill="1" applyBorder="1" applyAlignment="1">
      <alignment vertical="center"/>
      <protection/>
    </xf>
    <xf numFmtId="0" fontId="7" fillId="0" borderId="23" xfId="134" applyFont="1" applyFill="1" applyBorder="1" applyAlignment="1">
      <alignment horizontal="center" vertical="center"/>
      <protection/>
    </xf>
    <xf numFmtId="0" fontId="7" fillId="0" borderId="38" xfId="134" applyFont="1" applyFill="1" applyBorder="1" applyAlignment="1">
      <alignment horizontal="center" vertical="center"/>
      <protection/>
    </xf>
    <xf numFmtId="4" fontId="10" fillId="0" borderId="43" xfId="134" applyNumberFormat="1" applyFont="1" applyFill="1" applyBorder="1" applyAlignment="1">
      <alignment vertical="center"/>
      <protection/>
    </xf>
    <xf numFmtId="4" fontId="10" fillId="0" borderId="50" xfId="136" applyNumberFormat="1" applyFont="1" applyFill="1" applyBorder="1" applyAlignment="1">
      <alignment vertical="center"/>
      <protection/>
    </xf>
    <xf numFmtId="0" fontId="10" fillId="0" borderId="59" xfId="134" applyFont="1" applyFill="1" applyBorder="1" applyAlignment="1">
      <alignment horizontal="center" vertical="center"/>
      <protection/>
    </xf>
    <xf numFmtId="0" fontId="10" fillId="0" borderId="59" xfId="134" applyFont="1" applyFill="1" applyBorder="1" applyAlignment="1">
      <alignment horizontal="center" vertical="center"/>
      <protection/>
    </xf>
    <xf numFmtId="4" fontId="10" fillId="0" borderId="59" xfId="134" applyNumberFormat="1" applyFont="1" applyFill="1" applyBorder="1" applyAlignment="1">
      <alignment vertical="center"/>
      <protection/>
    </xf>
    <xf numFmtId="4" fontId="10" fillId="0" borderId="45" xfId="136" applyNumberFormat="1" applyFont="1" applyFill="1" applyBorder="1" applyAlignment="1">
      <alignment vertical="center"/>
      <protection/>
    </xf>
    <xf numFmtId="0" fontId="7" fillId="0" borderId="34" xfId="134" applyFont="1" applyFill="1" applyBorder="1" applyAlignment="1">
      <alignment horizontal="center" vertical="center"/>
      <protection/>
    </xf>
    <xf numFmtId="0" fontId="7" fillId="0" borderId="46" xfId="134" applyFont="1" applyFill="1" applyBorder="1" applyAlignment="1">
      <alignment horizontal="center" vertical="center"/>
      <protection/>
    </xf>
    <xf numFmtId="4" fontId="10" fillId="0" borderId="45" xfId="134" applyNumberFormat="1" applyFont="1" applyFill="1" applyBorder="1" applyAlignment="1">
      <alignment vertical="center"/>
      <protection/>
    </xf>
    <xf numFmtId="4" fontId="10" fillId="0" borderId="60" xfId="136" applyNumberFormat="1" applyFont="1" applyFill="1" applyBorder="1" applyAlignment="1">
      <alignment vertical="center"/>
      <protection/>
    </xf>
    <xf numFmtId="49" fontId="11" fillId="0" borderId="59" xfId="134" applyNumberFormat="1" applyFont="1" applyFill="1" applyBorder="1" applyAlignment="1">
      <alignment horizontal="center" vertical="center"/>
      <protection/>
    </xf>
    <xf numFmtId="49" fontId="10" fillId="0" borderId="59" xfId="136" applyNumberFormat="1" applyFont="1" applyFill="1" applyBorder="1" applyAlignment="1">
      <alignment horizontal="center" vertical="center"/>
      <protection/>
    </xf>
    <xf numFmtId="4" fontId="10" fillId="0" borderId="50" xfId="134" applyNumberFormat="1" applyFont="1" applyFill="1" applyBorder="1" applyAlignment="1">
      <alignment vertical="center"/>
      <protection/>
    </xf>
    <xf numFmtId="0" fontId="8" fillId="0" borderId="47" xfId="129" applyFont="1" applyFill="1" applyBorder="1" applyAlignment="1">
      <alignment vertical="center"/>
      <protection/>
    </xf>
    <xf numFmtId="0" fontId="4" fillId="0" borderId="61" xfId="129" applyFont="1" applyFill="1" applyBorder="1" applyAlignment="1">
      <alignment vertical="center" wrapText="1"/>
      <protection/>
    </xf>
    <xf numFmtId="0" fontId="7" fillId="0" borderId="28" xfId="134" applyFont="1" applyFill="1" applyBorder="1" applyAlignment="1">
      <alignment horizontal="center" vertical="center"/>
      <protection/>
    </xf>
    <xf numFmtId="0" fontId="7" fillId="0" borderId="28" xfId="134" applyFont="1" applyFill="1" applyBorder="1" applyAlignment="1">
      <alignment horizontal="center" vertical="center"/>
      <protection/>
    </xf>
    <xf numFmtId="49" fontId="7" fillId="0" borderId="47" xfId="134" applyNumberFormat="1" applyFont="1" applyFill="1" applyBorder="1" applyAlignment="1">
      <alignment horizontal="center" vertical="center"/>
      <protection/>
    </xf>
    <xf numFmtId="0" fontId="7" fillId="0" borderId="62" xfId="134" applyFont="1" applyFill="1" applyBorder="1" applyAlignment="1">
      <alignment horizontal="center" vertical="center"/>
      <protection/>
    </xf>
    <xf numFmtId="4" fontId="10" fillId="0" borderId="60" xfId="134" applyNumberFormat="1" applyFont="1" applyFill="1" applyBorder="1" applyAlignment="1">
      <alignment vertical="center"/>
      <protection/>
    </xf>
    <xf numFmtId="4" fontId="7" fillId="0" borderId="55" xfId="139" applyNumberFormat="1" applyFont="1" applyFill="1" applyBorder="1" applyAlignment="1">
      <alignment vertical="center"/>
      <protection/>
    </xf>
    <xf numFmtId="4" fontId="2" fillId="0" borderId="0" xfId="130" applyNumberFormat="1" applyAlignment="1">
      <alignment vertical="center"/>
      <protection/>
    </xf>
    <xf numFmtId="4" fontId="6" fillId="0" borderId="0" xfId="117" applyNumberFormat="1" applyFont="1" applyAlignment="1">
      <alignment horizontal="center"/>
      <protection/>
    </xf>
    <xf numFmtId="4" fontId="7" fillId="0" borderId="32" xfId="117" applyNumberFormat="1" applyFont="1" applyFill="1" applyBorder="1" applyAlignment="1">
      <alignment horizontal="center" vertical="center" wrapText="1"/>
      <protection/>
    </xf>
    <xf numFmtId="49" fontId="7" fillId="0" borderId="25" xfId="139" applyNumberFormat="1" applyFont="1" applyFill="1" applyBorder="1" applyAlignment="1">
      <alignment horizontal="center" vertical="center"/>
      <protection/>
    </xf>
    <xf numFmtId="0" fontId="7" fillId="0" borderId="23" xfId="134" applyFont="1" applyBorder="1" applyAlignment="1">
      <alignment horizontal="center" vertical="center"/>
      <protection/>
    </xf>
    <xf numFmtId="49" fontId="7" fillId="62" borderId="63" xfId="139" applyNumberFormat="1" applyFont="1" applyFill="1" applyBorder="1" applyAlignment="1">
      <alignment horizontal="center" vertical="center"/>
      <protection/>
    </xf>
    <xf numFmtId="4" fontId="10" fillId="62" borderId="28" xfId="139" applyNumberFormat="1" applyFont="1" applyFill="1" applyBorder="1" applyAlignment="1">
      <alignment vertical="center"/>
      <protection/>
    </xf>
    <xf numFmtId="4" fontId="10" fillId="62" borderId="30" xfId="139" applyNumberFormat="1" applyFont="1" applyFill="1" applyBorder="1" applyAlignment="1">
      <alignment vertical="center"/>
      <protection/>
    </xf>
    <xf numFmtId="0" fontId="10" fillId="62" borderId="30" xfId="139" applyFont="1" applyFill="1" applyBorder="1" applyAlignment="1">
      <alignment vertical="center" wrapText="1"/>
      <protection/>
    </xf>
    <xf numFmtId="49" fontId="10" fillId="62" borderId="30" xfId="139" applyNumberFormat="1" applyFont="1" applyFill="1" applyBorder="1" applyAlignment="1">
      <alignment horizontal="center" vertical="center"/>
      <protection/>
    </xf>
    <xf numFmtId="0" fontId="10" fillId="62" borderId="30" xfId="139" applyFont="1" applyFill="1" applyBorder="1" applyAlignment="1">
      <alignment horizontal="center" vertical="center"/>
      <protection/>
    </xf>
    <xf numFmtId="49" fontId="7" fillId="62" borderId="30" xfId="139" applyNumberFormat="1" applyFont="1" applyFill="1" applyBorder="1" applyAlignment="1">
      <alignment horizontal="center" vertical="center"/>
      <protection/>
    </xf>
    <xf numFmtId="0" fontId="7" fillId="62" borderId="54" xfId="139" applyFont="1" applyFill="1" applyBorder="1" applyAlignment="1">
      <alignment horizontal="center" vertical="center"/>
      <protection/>
    </xf>
    <xf numFmtId="0" fontId="10" fillId="62" borderId="28" xfId="139" applyFont="1" applyFill="1" applyBorder="1" applyAlignment="1">
      <alignment vertical="center" wrapText="1"/>
      <protection/>
    </xf>
    <xf numFmtId="4" fontId="10" fillId="62" borderId="64" xfId="139" applyNumberFormat="1" applyFont="1" applyFill="1" applyBorder="1" applyAlignment="1">
      <alignment vertical="center"/>
      <protection/>
    </xf>
    <xf numFmtId="49" fontId="10" fillId="62" borderId="28" xfId="139" applyNumberFormat="1" applyFont="1" applyFill="1" applyBorder="1" applyAlignment="1">
      <alignment horizontal="center" vertical="center"/>
      <protection/>
    </xf>
    <xf numFmtId="49" fontId="10" fillId="62" borderId="37" xfId="139" applyNumberFormat="1" applyFont="1" applyFill="1" applyBorder="1" applyAlignment="1">
      <alignment horizontal="center" vertical="center"/>
      <protection/>
    </xf>
    <xf numFmtId="0" fontId="7" fillId="62" borderId="34" xfId="139" applyFont="1" applyFill="1" applyBorder="1" applyAlignment="1">
      <alignment horizontal="center" vertical="center"/>
      <protection/>
    </xf>
    <xf numFmtId="49" fontId="7" fillId="62" borderId="28" xfId="139" applyNumberFormat="1" applyFont="1" applyFill="1" applyBorder="1" applyAlignment="1">
      <alignment horizontal="center" vertical="center"/>
      <protection/>
    </xf>
    <xf numFmtId="0" fontId="10" fillId="62" borderId="28" xfId="139" applyFont="1" applyFill="1" applyBorder="1" applyAlignment="1">
      <alignment horizontal="center" vertical="center"/>
      <protection/>
    </xf>
    <xf numFmtId="0" fontId="7" fillId="62" borderId="38" xfId="139" applyFont="1" applyFill="1" applyBorder="1" applyAlignment="1">
      <alignment horizontal="center" vertical="center"/>
      <protection/>
    </xf>
    <xf numFmtId="49" fontId="7" fillId="62" borderId="39" xfId="139" applyNumberFormat="1" applyFont="1" applyFill="1" applyBorder="1" applyAlignment="1">
      <alignment horizontal="center" vertical="center"/>
      <protection/>
    </xf>
    <xf numFmtId="0" fontId="7" fillId="62" borderId="34" xfId="139" applyFont="1" applyFill="1" applyBorder="1" applyAlignment="1">
      <alignment horizontal="center" vertical="center"/>
      <protection/>
    </xf>
    <xf numFmtId="49" fontId="7" fillId="62" borderId="35" xfId="139" applyNumberFormat="1" applyFont="1" applyFill="1" applyBorder="1" applyAlignment="1">
      <alignment horizontal="center" vertical="center"/>
      <protection/>
    </xf>
    <xf numFmtId="0" fontId="7" fillId="62" borderId="28" xfId="139" applyFont="1" applyFill="1" applyBorder="1" applyAlignment="1">
      <alignment horizontal="center" vertical="center"/>
      <protection/>
    </xf>
    <xf numFmtId="49" fontId="7" fillId="62" borderId="47" xfId="139" applyNumberFormat="1" applyFont="1" applyFill="1" applyBorder="1" applyAlignment="1">
      <alignment horizontal="center" vertical="center"/>
      <protection/>
    </xf>
    <xf numFmtId="0" fontId="7" fillId="62" borderId="28" xfId="139" applyFont="1" applyFill="1" applyBorder="1" applyAlignment="1">
      <alignment vertical="center" wrapText="1"/>
      <protection/>
    </xf>
    <xf numFmtId="4" fontId="7" fillId="62" borderId="48" xfId="139" applyNumberFormat="1" applyFont="1" applyFill="1" applyBorder="1" applyAlignment="1">
      <alignment vertical="center"/>
      <protection/>
    </xf>
    <xf numFmtId="4" fontId="7" fillId="62" borderId="36" xfId="139" applyNumberFormat="1" applyFont="1" applyFill="1" applyBorder="1" applyAlignment="1">
      <alignment vertical="center"/>
      <protection/>
    </xf>
    <xf numFmtId="0" fontId="0" fillId="0" borderId="0" xfId="136" applyFont="1">
      <alignment/>
      <protection/>
    </xf>
    <xf numFmtId="49" fontId="7" fillId="62" borderId="35" xfId="139" applyNumberFormat="1" applyFont="1" applyFill="1" applyBorder="1" applyAlignment="1">
      <alignment horizontal="center" vertical="center"/>
      <protection/>
    </xf>
    <xf numFmtId="0" fontId="77" fillId="62" borderId="65" xfId="133" applyFont="1" applyFill="1" applyBorder="1" applyAlignment="1">
      <alignment horizontal="center" vertical="center" wrapText="1"/>
      <protection/>
    </xf>
    <xf numFmtId="0" fontId="77" fillId="62" borderId="30" xfId="133" applyFont="1" applyFill="1" applyBorder="1" applyAlignment="1">
      <alignment horizontal="center" vertical="center" wrapText="1"/>
      <protection/>
    </xf>
    <xf numFmtId="49" fontId="77" fillId="62" borderId="65" xfId="133" applyNumberFormat="1" applyFont="1" applyFill="1" applyBorder="1" applyAlignment="1">
      <alignment horizontal="center" vertical="center" wrapText="1"/>
      <protection/>
    </xf>
    <xf numFmtId="0" fontId="10" fillId="62" borderId="65" xfId="133" applyFont="1" applyFill="1" applyBorder="1" applyAlignment="1">
      <alignment horizontal="left" vertical="center" wrapText="1"/>
      <protection/>
    </xf>
    <xf numFmtId="4" fontId="10" fillId="62" borderId="35" xfId="139" applyNumberFormat="1" applyFont="1" applyFill="1" applyBorder="1" applyAlignment="1">
      <alignment vertical="center"/>
      <protection/>
    </xf>
    <xf numFmtId="4" fontId="10" fillId="62" borderId="28" xfId="139" applyNumberFormat="1" applyFont="1" applyFill="1" applyBorder="1" applyAlignment="1">
      <alignment vertical="center"/>
      <protection/>
    </xf>
    <xf numFmtId="4" fontId="10" fillId="62" borderId="36" xfId="139" applyNumberFormat="1" applyFont="1" applyFill="1" applyBorder="1" applyAlignment="1">
      <alignment vertical="center"/>
      <protection/>
    </xf>
    <xf numFmtId="0" fontId="77" fillId="62" borderId="59" xfId="133" applyFont="1" applyFill="1" applyBorder="1" applyAlignment="1">
      <alignment horizontal="center" vertical="center" wrapText="1"/>
      <protection/>
    </xf>
    <xf numFmtId="49" fontId="77" fillId="62" borderId="30" xfId="133" applyNumberFormat="1" applyFont="1" applyFill="1" applyBorder="1" applyAlignment="1">
      <alignment horizontal="center" vertical="center" wrapText="1"/>
      <protection/>
    </xf>
    <xf numFmtId="0" fontId="10" fillId="62" borderId="59" xfId="133" applyFont="1" applyFill="1" applyBorder="1" applyAlignment="1">
      <alignment horizontal="left" vertical="center" wrapText="1"/>
      <protection/>
    </xf>
    <xf numFmtId="0" fontId="10" fillId="62" borderId="30" xfId="133" applyFont="1" applyFill="1" applyBorder="1" applyAlignment="1">
      <alignment horizontal="left" vertical="center" wrapText="1"/>
      <protection/>
    </xf>
    <xf numFmtId="0" fontId="10" fillId="62" borderId="30" xfId="133" applyFont="1" applyFill="1" applyBorder="1" applyAlignment="1">
      <alignment horizontal="center" vertical="center" wrapText="1"/>
      <protection/>
    </xf>
    <xf numFmtId="49" fontId="10" fillId="62" borderId="30" xfId="133" applyNumberFormat="1" applyFont="1" applyFill="1" applyBorder="1" applyAlignment="1">
      <alignment horizontal="center" vertical="center" wrapText="1"/>
      <protection/>
    </xf>
    <xf numFmtId="4" fontId="10" fillId="62" borderId="35" xfId="139" applyNumberFormat="1" applyFont="1" applyFill="1" applyBorder="1" applyAlignment="1">
      <alignment vertical="center"/>
      <protection/>
    </xf>
    <xf numFmtId="49" fontId="77" fillId="62" borderId="59" xfId="133" applyNumberFormat="1" applyFont="1" applyFill="1" applyBorder="1" applyAlignment="1">
      <alignment horizontal="center" vertical="center" wrapText="1"/>
      <protection/>
    </xf>
    <xf numFmtId="4" fontId="10" fillId="62" borderId="30" xfId="139" applyNumberFormat="1" applyFont="1" applyFill="1" applyBorder="1" applyAlignment="1">
      <alignment vertical="center"/>
      <protection/>
    </xf>
    <xf numFmtId="167" fontId="10" fillId="62" borderId="30" xfId="139" applyNumberFormat="1" applyFont="1" applyFill="1" applyBorder="1" applyAlignment="1">
      <alignment vertical="center"/>
      <protection/>
    </xf>
    <xf numFmtId="4" fontId="10" fillId="62" borderId="0" xfId="139" applyNumberFormat="1" applyFont="1" applyFill="1" applyBorder="1" applyAlignment="1">
      <alignment vertical="center"/>
      <protection/>
    </xf>
    <xf numFmtId="0" fontId="7" fillId="62" borderId="23" xfId="139" applyFont="1" applyFill="1" applyBorder="1" applyAlignment="1">
      <alignment horizontal="center" vertical="center"/>
      <protection/>
    </xf>
    <xf numFmtId="49" fontId="7" fillId="62" borderId="24" xfId="139" applyNumberFormat="1" applyFont="1" applyFill="1" applyBorder="1" applyAlignment="1">
      <alignment horizontal="center" vertical="center"/>
      <protection/>
    </xf>
    <xf numFmtId="0" fontId="7" fillId="62" borderId="25" xfId="139" applyFont="1" applyFill="1" applyBorder="1" applyAlignment="1">
      <alignment horizontal="center" vertical="center"/>
      <protection/>
    </xf>
    <xf numFmtId="49" fontId="7" fillId="62" borderId="26" xfId="139" applyNumberFormat="1" applyFont="1" applyFill="1" applyBorder="1" applyAlignment="1">
      <alignment horizontal="center" vertical="center"/>
      <protection/>
    </xf>
    <xf numFmtId="0" fontId="7" fillId="62" borderId="25" xfId="139" applyFont="1" applyFill="1" applyBorder="1" applyAlignment="1">
      <alignment vertical="center" wrapText="1"/>
      <protection/>
    </xf>
    <xf numFmtId="4" fontId="7" fillId="62" borderId="42" xfId="139" applyNumberFormat="1" applyFont="1" applyFill="1" applyBorder="1" applyAlignment="1">
      <alignment vertical="center"/>
      <protection/>
    </xf>
    <xf numFmtId="4" fontId="7" fillId="62" borderId="27" xfId="139" applyNumberFormat="1" applyFont="1" applyFill="1" applyBorder="1" applyAlignment="1">
      <alignment vertical="center"/>
      <protection/>
    </xf>
    <xf numFmtId="167" fontId="10" fillId="62" borderId="35" xfId="139" applyNumberFormat="1" applyFont="1" applyFill="1" applyBorder="1" applyAlignment="1">
      <alignment vertical="center"/>
      <protection/>
    </xf>
    <xf numFmtId="0" fontId="7" fillId="62" borderId="66" xfId="139" applyFont="1" applyFill="1" applyBorder="1" applyAlignment="1">
      <alignment horizontal="center" vertical="center"/>
      <protection/>
    </xf>
    <xf numFmtId="4" fontId="10" fillId="62" borderId="43" xfId="139" applyNumberFormat="1" applyFont="1" applyFill="1" applyBorder="1" applyAlignment="1">
      <alignment vertical="center"/>
      <protection/>
    </xf>
    <xf numFmtId="4" fontId="10" fillId="62" borderId="47" xfId="139" applyNumberFormat="1" applyFont="1" applyFill="1" applyBorder="1" applyAlignment="1">
      <alignment vertical="center"/>
      <protection/>
    </xf>
    <xf numFmtId="0" fontId="10" fillId="62" borderId="43" xfId="133" applyFont="1" applyFill="1" applyBorder="1" applyAlignment="1">
      <alignment horizontal="center" vertical="center" wrapText="1"/>
      <protection/>
    </xf>
    <xf numFmtId="0" fontId="10" fillId="62" borderId="40" xfId="139" applyFont="1" applyFill="1" applyBorder="1" applyAlignment="1">
      <alignment horizontal="center" vertical="center"/>
      <protection/>
    </xf>
    <xf numFmtId="49" fontId="10" fillId="62" borderId="43" xfId="133" applyNumberFormat="1" applyFont="1" applyFill="1" applyBorder="1" applyAlignment="1">
      <alignment horizontal="center" vertical="center" wrapText="1"/>
      <protection/>
    </xf>
    <xf numFmtId="0" fontId="10" fillId="62" borderId="40" xfId="139" applyFont="1" applyFill="1" applyBorder="1" applyAlignment="1">
      <alignment vertical="center" wrapText="1"/>
      <protection/>
    </xf>
    <xf numFmtId="4" fontId="10" fillId="62" borderId="40" xfId="139" applyNumberFormat="1" applyFont="1" applyFill="1" applyBorder="1" applyAlignment="1">
      <alignment vertical="center"/>
      <protection/>
    </xf>
    <xf numFmtId="4" fontId="10" fillId="62" borderId="41" xfId="139" applyNumberFormat="1" applyFont="1" applyFill="1" applyBorder="1" applyAlignment="1">
      <alignment vertical="center"/>
      <protection/>
    </xf>
    <xf numFmtId="0" fontId="7" fillId="62" borderId="38" xfId="139" applyFont="1" applyFill="1" applyBorder="1" applyAlignment="1">
      <alignment horizontal="center" vertical="center"/>
      <protection/>
    </xf>
    <xf numFmtId="4" fontId="10" fillId="62" borderId="39" xfId="139" applyNumberFormat="1" applyFont="1" applyFill="1" applyBorder="1" applyAlignment="1">
      <alignment vertical="center"/>
      <protection/>
    </xf>
    <xf numFmtId="4" fontId="7" fillId="57" borderId="28" xfId="139" applyNumberFormat="1" applyFont="1" applyFill="1" applyBorder="1" applyAlignment="1">
      <alignment vertical="center"/>
      <protection/>
    </xf>
    <xf numFmtId="165" fontId="3" fillId="0" borderId="0" xfId="134" applyNumberFormat="1">
      <alignment/>
      <protection/>
    </xf>
    <xf numFmtId="4" fontId="7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57" borderId="25" xfId="134" applyNumberFormat="1" applyFont="1" applyFill="1" applyBorder="1" applyAlignment="1">
      <alignment vertical="center"/>
      <protection/>
    </xf>
    <xf numFmtId="4" fontId="7" fillId="57" borderId="28" xfId="134" applyNumberFormat="1" applyFont="1" applyFill="1" applyBorder="1" applyAlignment="1">
      <alignment vertical="center"/>
      <protection/>
    </xf>
    <xf numFmtId="4" fontId="7" fillId="0" borderId="55" xfId="134" applyNumberFormat="1" applyFont="1" applyFill="1" applyBorder="1" applyAlignment="1">
      <alignment vertical="center"/>
      <protection/>
    </xf>
    <xf numFmtId="4" fontId="7" fillId="0" borderId="56" xfId="134" applyNumberFormat="1" applyFont="1" applyFill="1" applyBorder="1" applyAlignment="1">
      <alignment vertical="center"/>
      <protection/>
    </xf>
    <xf numFmtId="4" fontId="7" fillId="0" borderId="25" xfId="134" applyNumberFormat="1" applyFont="1" applyFill="1" applyBorder="1" applyAlignment="1">
      <alignment vertical="center"/>
      <protection/>
    </xf>
    <xf numFmtId="4" fontId="7" fillId="0" borderId="28" xfId="134" applyNumberFormat="1" applyFont="1" applyFill="1" applyBorder="1" applyAlignment="1">
      <alignment vertical="center"/>
      <protection/>
    </xf>
    <xf numFmtId="0" fontId="10" fillId="62" borderId="59" xfId="133" applyFont="1" applyFill="1" applyBorder="1" applyAlignment="1">
      <alignment horizontal="center" vertical="center" wrapText="1"/>
      <protection/>
    </xf>
    <xf numFmtId="0" fontId="10" fillId="62" borderId="65" xfId="139" applyFont="1" applyFill="1" applyBorder="1" applyAlignment="1">
      <alignment horizontal="center" vertical="center"/>
      <protection/>
    </xf>
    <xf numFmtId="49" fontId="10" fillId="62" borderId="59" xfId="133" applyNumberFormat="1" applyFont="1" applyFill="1" applyBorder="1" applyAlignment="1">
      <alignment horizontal="center" vertical="center" wrapText="1"/>
      <protection/>
    </xf>
    <xf numFmtId="0" fontId="10" fillId="62" borderId="65" xfId="139" applyFont="1" applyFill="1" applyBorder="1" applyAlignment="1">
      <alignment vertical="center" wrapText="1"/>
      <protection/>
    </xf>
    <xf numFmtId="4" fontId="10" fillId="62" borderId="65" xfId="139" applyNumberFormat="1" applyFont="1" applyFill="1" applyBorder="1" applyAlignment="1">
      <alignment vertical="center"/>
      <protection/>
    </xf>
    <xf numFmtId="4" fontId="10" fillId="62" borderId="67" xfId="139" applyNumberFormat="1" applyFont="1" applyFill="1" applyBorder="1" applyAlignment="1">
      <alignment vertical="center"/>
      <protection/>
    </xf>
    <xf numFmtId="49" fontId="7" fillId="62" borderId="0" xfId="139" applyNumberFormat="1" applyFont="1" applyFill="1" applyBorder="1" applyAlignment="1">
      <alignment horizontal="center" vertical="center"/>
      <protection/>
    </xf>
    <xf numFmtId="4" fontId="10" fillId="62" borderId="0" xfId="139" applyNumberFormat="1" applyFont="1" applyFill="1" applyBorder="1" applyAlignment="1">
      <alignment vertical="center"/>
      <protection/>
    </xf>
    <xf numFmtId="4" fontId="10" fillId="62" borderId="58" xfId="139" applyNumberFormat="1" applyFont="1" applyFill="1" applyBorder="1" applyAlignment="1">
      <alignment vertical="center"/>
      <protection/>
    </xf>
    <xf numFmtId="4" fontId="10" fillId="62" borderId="59" xfId="139" applyNumberFormat="1" applyFont="1" applyFill="1" applyBorder="1" applyAlignment="1">
      <alignment vertical="center"/>
      <protection/>
    </xf>
    <xf numFmtId="4" fontId="10" fillId="62" borderId="59" xfId="139" applyNumberFormat="1" applyFont="1" applyFill="1" applyBorder="1" applyAlignment="1">
      <alignment vertical="center"/>
      <protection/>
    </xf>
    <xf numFmtId="49" fontId="10" fillId="62" borderId="68" xfId="139" applyNumberFormat="1" applyFont="1" applyFill="1" applyBorder="1" applyAlignment="1">
      <alignment horizontal="center" vertical="center"/>
      <protection/>
    </xf>
    <xf numFmtId="4" fontId="10" fillId="62" borderId="65" xfId="139" applyNumberFormat="1" applyFont="1" applyFill="1" applyBorder="1" applyAlignment="1">
      <alignment vertical="center"/>
      <protection/>
    </xf>
    <xf numFmtId="0" fontId="10" fillId="62" borderId="59" xfId="139" applyFont="1" applyFill="1" applyBorder="1" applyAlignment="1">
      <alignment horizontal="center" vertical="center"/>
      <protection/>
    </xf>
    <xf numFmtId="0" fontId="10" fillId="62" borderId="59" xfId="139" applyFont="1" applyFill="1" applyBorder="1" applyAlignment="1">
      <alignment vertical="center" wrapText="1"/>
      <protection/>
    </xf>
    <xf numFmtId="4" fontId="10" fillId="0" borderId="60" xfId="139" applyNumberFormat="1" applyFont="1" applyFill="1" applyBorder="1" applyAlignment="1">
      <alignment vertical="center"/>
      <protection/>
    </xf>
    <xf numFmtId="0" fontId="7" fillId="62" borderId="46" xfId="139" applyFont="1" applyFill="1" applyBorder="1" applyAlignment="1">
      <alignment horizontal="center" vertical="center"/>
      <protection/>
    </xf>
    <xf numFmtId="49" fontId="7" fillId="62" borderId="43" xfId="139" applyNumberFormat="1" applyFont="1" applyFill="1" applyBorder="1" applyAlignment="1">
      <alignment horizontal="center" vertical="center"/>
      <protection/>
    </xf>
    <xf numFmtId="4" fontId="10" fillId="62" borderId="51" xfId="139" applyNumberFormat="1" applyFont="1" applyFill="1" applyBorder="1" applyAlignment="1">
      <alignment vertical="center"/>
      <protection/>
    </xf>
    <xf numFmtId="0" fontId="7" fillId="62" borderId="66" xfId="139" applyFont="1" applyFill="1" applyBorder="1" applyAlignment="1">
      <alignment horizontal="center" vertical="center"/>
      <protection/>
    </xf>
    <xf numFmtId="0" fontId="10" fillId="0" borderId="0" xfId="136" applyFont="1">
      <alignment/>
      <protection/>
    </xf>
    <xf numFmtId="49" fontId="7" fillId="0" borderId="47" xfId="134" applyNumberFormat="1" applyFont="1" applyFill="1" applyBorder="1" applyAlignment="1">
      <alignment horizontal="center" vertical="center"/>
      <protection/>
    </xf>
    <xf numFmtId="49" fontId="7" fillId="0" borderId="28" xfId="0" applyNumberFormat="1" applyFont="1" applyFill="1" applyBorder="1" applyAlignment="1">
      <alignment horizontal="left" vertical="center" wrapText="1"/>
    </xf>
    <xf numFmtId="4" fontId="7" fillId="0" borderId="28" xfId="136" applyNumberFormat="1" applyFont="1" applyBorder="1" applyAlignment="1">
      <alignment vertical="center"/>
      <protection/>
    </xf>
    <xf numFmtId="4" fontId="7" fillId="57" borderId="28" xfId="136" applyNumberFormat="1" applyFont="1" applyFill="1" applyBorder="1" applyAlignment="1">
      <alignment vertical="center"/>
      <protection/>
    </xf>
    <xf numFmtId="4" fontId="7" fillId="0" borderId="56" xfId="136" applyNumberFormat="1" applyFont="1" applyBorder="1" applyAlignment="1">
      <alignment vertical="center"/>
      <protection/>
    </xf>
    <xf numFmtId="0" fontId="7" fillId="0" borderId="25" xfId="134" applyFont="1" applyFill="1" applyBorder="1" applyAlignment="1">
      <alignment horizontal="center" vertical="center"/>
      <protection/>
    </xf>
    <xf numFmtId="49" fontId="7" fillId="0" borderId="26" xfId="134" applyNumberFormat="1" applyFont="1" applyFill="1" applyBorder="1" applyAlignment="1">
      <alignment horizontal="center" vertical="center"/>
      <protection/>
    </xf>
    <xf numFmtId="49" fontId="7" fillId="0" borderId="25" xfId="0" applyNumberFormat="1" applyFont="1" applyFill="1" applyBorder="1" applyAlignment="1">
      <alignment horizontal="left" vertical="center" wrapText="1"/>
    </xf>
    <xf numFmtId="4" fontId="7" fillId="0" borderId="25" xfId="136" applyNumberFormat="1" applyFont="1" applyBorder="1" applyAlignment="1">
      <alignment vertical="center"/>
      <protection/>
    </xf>
    <xf numFmtId="4" fontId="7" fillId="57" borderId="25" xfId="136" applyNumberFormat="1" applyFont="1" applyFill="1" applyBorder="1" applyAlignment="1">
      <alignment vertical="center"/>
      <protection/>
    </xf>
    <xf numFmtId="4" fontId="7" fillId="0" borderId="55" xfId="136" applyNumberFormat="1" applyFont="1" applyBorder="1" applyAlignment="1">
      <alignment vertical="center"/>
      <protection/>
    </xf>
    <xf numFmtId="0" fontId="77" fillId="62" borderId="43" xfId="133" applyFont="1" applyFill="1" applyBorder="1" applyAlignment="1">
      <alignment horizontal="center" vertical="center" wrapText="1"/>
      <protection/>
    </xf>
    <xf numFmtId="0" fontId="10" fillId="62" borderId="43" xfId="133" applyFont="1" applyFill="1" applyBorder="1" applyAlignment="1">
      <alignment horizontal="left" vertical="center" wrapText="1"/>
      <protection/>
    </xf>
    <xf numFmtId="0" fontId="7" fillId="62" borderId="54" xfId="139" applyFont="1" applyFill="1" applyBorder="1" applyAlignment="1">
      <alignment horizontal="center" vertical="center"/>
      <protection/>
    </xf>
    <xf numFmtId="4" fontId="10" fillId="62" borderId="45" xfId="139" applyNumberFormat="1" applyFont="1" applyFill="1" applyBorder="1" applyAlignment="1">
      <alignment vertical="center"/>
      <protection/>
    </xf>
    <xf numFmtId="0" fontId="7" fillId="62" borderId="46" xfId="139" applyFont="1" applyFill="1" applyBorder="1" applyAlignment="1">
      <alignment horizontal="center" vertical="center"/>
      <protection/>
    </xf>
    <xf numFmtId="4" fontId="10" fillId="62" borderId="50" xfId="139" applyNumberFormat="1" applyFont="1" applyFill="1" applyBorder="1" applyAlignment="1">
      <alignment vertical="center"/>
      <protection/>
    </xf>
    <xf numFmtId="4" fontId="7" fillId="0" borderId="56" xfId="139" applyNumberFormat="1" applyFont="1" applyFill="1" applyBorder="1" applyAlignment="1">
      <alignment vertical="center"/>
      <protection/>
    </xf>
    <xf numFmtId="49" fontId="7" fillId="62" borderId="59" xfId="139" applyNumberFormat="1" applyFont="1" applyFill="1" applyBorder="1" applyAlignment="1">
      <alignment horizontal="center" vertical="center"/>
      <protection/>
    </xf>
    <xf numFmtId="0" fontId="7" fillId="0" borderId="25" xfId="129" applyFont="1" applyFill="1" applyBorder="1" applyAlignment="1">
      <alignment vertical="center" wrapText="1"/>
      <protection/>
    </xf>
    <xf numFmtId="0" fontId="9" fillId="0" borderId="34" xfId="133" applyFont="1" applyFill="1" applyBorder="1" applyAlignment="1">
      <alignment horizontal="center" vertical="center"/>
      <protection/>
    </xf>
    <xf numFmtId="1" fontId="9" fillId="0" borderId="28" xfId="133" applyNumberFormat="1" applyFont="1" applyFill="1" applyBorder="1" applyAlignment="1">
      <alignment horizontal="center" vertical="center"/>
      <protection/>
    </xf>
    <xf numFmtId="0" fontId="9" fillId="0" borderId="28" xfId="133" applyFont="1" applyFill="1" applyBorder="1" applyAlignment="1">
      <alignment horizontal="center" vertical="center"/>
      <protection/>
    </xf>
    <xf numFmtId="4" fontId="9" fillId="41" borderId="28" xfId="133" applyNumberFormat="1" applyFont="1" applyFill="1" applyBorder="1" applyAlignment="1">
      <alignment vertical="center"/>
      <protection/>
    </xf>
    <xf numFmtId="165" fontId="9" fillId="57" borderId="28" xfId="133" applyNumberFormat="1" applyFont="1" applyFill="1" applyBorder="1" applyAlignment="1">
      <alignment vertical="center"/>
      <protection/>
    </xf>
    <xf numFmtId="4" fontId="9" fillId="41" borderId="56" xfId="133" applyNumberFormat="1" applyFont="1" applyFill="1" applyBorder="1" applyAlignment="1">
      <alignment vertical="center"/>
      <protection/>
    </xf>
    <xf numFmtId="0" fontId="7" fillId="0" borderId="31" xfId="133" applyFont="1" applyFill="1" applyBorder="1" applyAlignment="1">
      <alignment horizontal="center" vertical="center"/>
      <protection/>
    </xf>
    <xf numFmtId="49" fontId="7" fillId="45" borderId="32" xfId="133" applyNumberFormat="1" applyFont="1" applyFill="1" applyBorder="1" applyAlignment="1">
      <alignment horizontal="center" vertical="center"/>
      <protection/>
    </xf>
    <xf numFmtId="0" fontId="7" fillId="45" borderId="32" xfId="133" applyFont="1" applyFill="1" applyBorder="1" applyAlignment="1">
      <alignment vertical="center"/>
      <protection/>
    </xf>
    <xf numFmtId="165" fontId="7" fillId="45" borderId="32" xfId="133" applyNumberFormat="1" applyFont="1" applyFill="1" applyBorder="1" applyAlignment="1">
      <alignment vertical="center"/>
      <protection/>
    </xf>
    <xf numFmtId="49" fontId="7" fillId="62" borderId="40" xfId="139" applyNumberFormat="1" applyFont="1" applyFill="1" applyBorder="1" applyAlignment="1">
      <alignment horizontal="center" vertical="center"/>
      <protection/>
    </xf>
    <xf numFmtId="4" fontId="10" fillId="62" borderId="39" xfId="139" applyNumberFormat="1" applyFont="1" applyFill="1" applyBorder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4" fontId="10" fillId="0" borderId="30" xfId="132" applyNumberFormat="1" applyFont="1" applyFill="1" applyBorder="1" applyAlignment="1">
      <alignment vertical="center"/>
      <protection/>
    </xf>
    <xf numFmtId="0" fontId="10" fillId="0" borderId="69" xfId="127" applyFont="1" applyBorder="1" applyAlignment="1">
      <alignment horizontal="center" vertical="center"/>
      <protection/>
    </xf>
    <xf numFmtId="0" fontId="10" fillId="0" borderId="70" xfId="127" applyFont="1" applyBorder="1" applyAlignment="1">
      <alignment horizontal="center" vertical="center"/>
      <protection/>
    </xf>
    <xf numFmtId="0" fontId="10" fillId="0" borderId="71" xfId="127" applyFont="1" applyBorder="1" applyAlignment="1">
      <alignment horizontal="center" vertical="center"/>
      <protection/>
    </xf>
    <xf numFmtId="0" fontId="7" fillId="0" borderId="30" xfId="132" applyFont="1" applyBorder="1" applyAlignment="1">
      <alignment vertical="center"/>
      <protection/>
    </xf>
    <xf numFmtId="0" fontId="7" fillId="0" borderId="0" xfId="132" applyFont="1" applyBorder="1" applyAlignment="1">
      <alignment/>
      <protection/>
    </xf>
    <xf numFmtId="0" fontId="10" fillId="0" borderId="72" xfId="127" applyFont="1" applyBorder="1" applyAlignment="1">
      <alignment horizontal="center" vertical="center"/>
      <protection/>
    </xf>
    <xf numFmtId="0" fontId="11" fillId="59" borderId="32" xfId="132" applyFont="1" applyFill="1" applyBorder="1" applyAlignment="1">
      <alignment vertical="center"/>
      <protection/>
    </xf>
    <xf numFmtId="0" fontId="7" fillId="0" borderId="0" xfId="132" applyFont="1" applyBorder="1" applyAlignment="1">
      <alignment horizontal="right"/>
      <protection/>
    </xf>
    <xf numFmtId="0" fontId="7" fillId="0" borderId="28" xfId="132" applyFont="1" applyBorder="1" applyAlignment="1">
      <alignment vertical="center"/>
      <protection/>
    </xf>
    <xf numFmtId="4" fontId="10" fillId="0" borderId="28" xfId="132" applyNumberFormat="1" applyFont="1" applyFill="1" applyBorder="1" applyAlignment="1">
      <alignment vertical="center"/>
      <protection/>
    </xf>
    <xf numFmtId="0" fontId="7" fillId="45" borderId="73" xfId="132" applyFont="1" applyFill="1" applyBorder="1" applyAlignment="1">
      <alignment horizontal="center" vertical="center" wrapText="1"/>
      <protection/>
    </xf>
    <xf numFmtId="0" fontId="7" fillId="45" borderId="43" xfId="132" applyFont="1" applyFill="1" applyBorder="1" applyAlignment="1">
      <alignment horizontal="center" vertical="center" wrapText="1"/>
      <protection/>
    </xf>
    <xf numFmtId="0" fontId="7" fillId="45" borderId="50" xfId="132" applyFont="1" applyFill="1" applyBorder="1" applyAlignment="1">
      <alignment horizontal="center" vertical="center" wrapText="1"/>
      <protection/>
    </xf>
    <xf numFmtId="4" fontId="10" fillId="0" borderId="56" xfId="132" applyNumberFormat="1" applyFont="1" applyFill="1" applyBorder="1" applyAlignment="1">
      <alignment vertical="center"/>
      <protection/>
    </xf>
    <xf numFmtId="4" fontId="10" fillId="0" borderId="45" xfId="132" applyNumberFormat="1" applyFont="1" applyFill="1" applyBorder="1" applyAlignment="1">
      <alignment vertical="center"/>
      <protection/>
    </xf>
    <xf numFmtId="0" fontId="10" fillId="0" borderId="74" xfId="127" applyFont="1" applyBorder="1" applyAlignment="1">
      <alignment horizontal="center" vertical="center"/>
      <protection/>
    </xf>
    <xf numFmtId="0" fontId="7" fillId="0" borderId="43" xfId="132" applyFont="1" applyBorder="1" applyAlignment="1">
      <alignment vertical="center"/>
      <protection/>
    </xf>
    <xf numFmtId="4" fontId="10" fillId="0" borderId="43" xfId="132" applyNumberFormat="1" applyFont="1" applyFill="1" applyBorder="1" applyAlignment="1">
      <alignment vertical="center"/>
      <protection/>
    </xf>
    <xf numFmtId="4" fontId="10" fillId="0" borderId="50" xfId="132" applyNumberFormat="1" applyFont="1" applyFill="1" applyBorder="1" applyAlignment="1">
      <alignment vertical="center"/>
      <protection/>
    </xf>
    <xf numFmtId="0" fontId="7" fillId="0" borderId="0" xfId="132" applyFont="1" applyFill="1" applyBorder="1" applyAlignment="1">
      <alignment vertical="center"/>
      <protection/>
    </xf>
    <xf numFmtId="0" fontId="7" fillId="0" borderId="66" xfId="137" applyFont="1" applyFill="1" applyBorder="1" applyAlignment="1">
      <alignment vertical="center" wrapText="1"/>
      <protection/>
    </xf>
    <xf numFmtId="49" fontId="10" fillId="0" borderId="68" xfId="137" applyNumberFormat="1" applyFont="1" applyFill="1" applyBorder="1" applyAlignment="1">
      <alignment horizontal="right" vertical="center" wrapText="1"/>
      <protection/>
    </xf>
    <xf numFmtId="49" fontId="10" fillId="0" borderId="65" xfId="137" applyNumberFormat="1" applyFont="1" applyFill="1" applyBorder="1" applyAlignment="1">
      <alignment horizontal="left" vertical="center" wrapText="1"/>
      <protection/>
    </xf>
    <xf numFmtId="49" fontId="10" fillId="0" borderId="65" xfId="137" applyNumberFormat="1" applyFont="1" applyFill="1" applyBorder="1" applyAlignment="1">
      <alignment horizontal="center" vertical="center" wrapText="1"/>
      <protection/>
    </xf>
    <xf numFmtId="4" fontId="10" fillId="0" borderId="65" xfId="137" applyNumberFormat="1" applyFont="1" applyFill="1" applyBorder="1" applyAlignment="1">
      <alignment horizontal="right" vertical="center" wrapText="1"/>
      <protection/>
    </xf>
    <xf numFmtId="49" fontId="10" fillId="0" borderId="35" xfId="137" applyNumberFormat="1" applyFont="1" applyFill="1" applyBorder="1" applyAlignment="1">
      <alignment horizontal="center" vertical="center" wrapText="1"/>
      <protection/>
    </xf>
    <xf numFmtId="0" fontId="10" fillId="0" borderId="28" xfId="137" applyFont="1" applyFill="1" applyBorder="1" applyAlignment="1">
      <alignment vertical="center" wrapText="1"/>
      <protection/>
    </xf>
    <xf numFmtId="4" fontId="7" fillId="57" borderId="28" xfId="133" applyNumberFormat="1" applyFont="1" applyFill="1" applyBorder="1" applyAlignment="1">
      <alignment vertical="center"/>
      <protection/>
    </xf>
    <xf numFmtId="4" fontId="7" fillId="0" borderId="56" xfId="133" applyNumberFormat="1" applyFont="1" applyFill="1" applyBorder="1" applyAlignment="1">
      <alignment vertical="center"/>
      <protection/>
    </xf>
    <xf numFmtId="4" fontId="10" fillId="0" borderId="28" xfId="126" applyNumberFormat="1" applyFont="1" applyFill="1" applyBorder="1" applyAlignment="1">
      <alignment horizontal="right" vertical="center"/>
      <protection/>
    </xf>
    <xf numFmtId="4" fontId="10" fillId="0" borderId="36" xfId="137" applyNumberFormat="1" applyFont="1" applyFill="1" applyBorder="1" applyAlignment="1">
      <alignment horizontal="right" vertical="center"/>
      <protection/>
    </xf>
    <xf numFmtId="4" fontId="10" fillId="0" borderId="48" xfId="137" applyNumberFormat="1" applyFont="1" applyFill="1" applyBorder="1" applyAlignment="1">
      <alignment horizontal="right" vertical="center"/>
      <protection/>
    </xf>
    <xf numFmtId="0" fontId="10" fillId="0" borderId="40" xfId="133" applyFont="1" applyFill="1" applyBorder="1" applyAlignment="1">
      <alignment horizontal="center" vertical="center"/>
      <protection/>
    </xf>
    <xf numFmtId="0" fontId="10" fillId="0" borderId="40" xfId="133" applyFont="1" applyFill="1" applyBorder="1" applyAlignment="1">
      <alignment horizontal="left" vertical="center"/>
      <protection/>
    </xf>
    <xf numFmtId="4" fontId="10" fillId="0" borderId="40" xfId="126" applyNumberFormat="1" applyFont="1" applyFill="1" applyBorder="1" applyAlignment="1">
      <alignment horizontal="right" vertical="center"/>
      <protection/>
    </xf>
    <xf numFmtId="4" fontId="10" fillId="0" borderId="41" xfId="137" applyNumberFormat="1" applyFont="1" applyFill="1" applyBorder="1" applyAlignment="1">
      <alignment vertical="center"/>
      <protection/>
    </xf>
    <xf numFmtId="4" fontId="10" fillId="0" borderId="65" xfId="126" applyNumberFormat="1" applyFont="1" applyFill="1" applyBorder="1" applyAlignment="1">
      <alignment horizontal="right" vertical="center"/>
      <protection/>
    </xf>
    <xf numFmtId="4" fontId="10" fillId="0" borderId="67" xfId="126" applyNumberFormat="1" applyFont="1" applyFill="1" applyBorder="1" applyAlignment="1">
      <alignment horizontal="right" vertical="center"/>
      <protection/>
    </xf>
    <xf numFmtId="0" fontId="10" fillId="0" borderId="30" xfId="133" applyFont="1" applyBorder="1" applyAlignment="1">
      <alignment horizontal="center" vertical="center"/>
      <protection/>
    </xf>
    <xf numFmtId="0" fontId="7" fillId="41" borderId="28" xfId="133" applyFont="1" applyFill="1" applyBorder="1" applyAlignment="1">
      <alignment horizontal="center" vertical="center" wrapText="1"/>
      <protection/>
    </xf>
    <xf numFmtId="0" fontId="7" fillId="41" borderId="28" xfId="133" applyFont="1" applyFill="1" applyBorder="1" applyAlignment="1">
      <alignment horizontal="center" vertical="center" wrapText="1"/>
      <protection/>
    </xf>
    <xf numFmtId="49" fontId="7" fillId="41" borderId="28" xfId="133" applyNumberFormat="1" applyFont="1" applyFill="1" applyBorder="1" applyAlignment="1">
      <alignment horizontal="center" vertical="center" wrapText="1"/>
      <protection/>
    </xf>
    <xf numFmtId="0" fontId="8" fillId="41" borderId="28" xfId="128" applyFont="1" applyFill="1" applyBorder="1" applyAlignment="1">
      <alignment vertical="center" wrapText="1"/>
      <protection/>
    </xf>
    <xf numFmtId="4" fontId="7" fillId="0" borderId="28" xfId="133" applyNumberFormat="1" applyFont="1" applyFill="1" applyBorder="1" applyAlignment="1">
      <alignment vertical="center" wrapText="1"/>
      <protection/>
    </xf>
    <xf numFmtId="4" fontId="7" fillId="57" borderId="28" xfId="133" applyNumberFormat="1" applyFont="1" applyFill="1" applyBorder="1" applyAlignment="1">
      <alignment vertical="center" wrapText="1"/>
      <protection/>
    </xf>
    <xf numFmtId="4" fontId="7" fillId="0" borderId="56" xfId="133" applyNumberFormat="1" applyFont="1" applyFill="1" applyBorder="1" applyAlignment="1">
      <alignment vertical="center" wrapText="1"/>
      <protection/>
    </xf>
    <xf numFmtId="0" fontId="7" fillId="0" borderId="46" xfId="137" applyFont="1" applyFill="1" applyBorder="1" applyAlignment="1">
      <alignment horizontal="center" vertical="center"/>
      <protection/>
    </xf>
    <xf numFmtId="4" fontId="10" fillId="0" borderId="28" xfId="133" applyNumberFormat="1" applyFont="1" applyFill="1" applyBorder="1" applyAlignment="1">
      <alignment vertical="center"/>
      <protection/>
    </xf>
    <xf numFmtId="4" fontId="10" fillId="62" borderId="28" xfId="133" applyNumberFormat="1" applyFont="1" applyFill="1" applyBorder="1" applyAlignment="1">
      <alignment vertical="center"/>
      <protection/>
    </xf>
    <xf numFmtId="4" fontId="10" fillId="0" borderId="56" xfId="133" applyNumberFormat="1" applyFont="1" applyFill="1" applyBorder="1" applyAlignment="1">
      <alignment vertical="center"/>
      <protection/>
    </xf>
    <xf numFmtId="0" fontId="0" fillId="0" borderId="0" xfId="136" applyFont="1">
      <alignment/>
      <protection/>
    </xf>
    <xf numFmtId="4" fontId="10" fillId="0" borderId="28" xfId="133" applyNumberFormat="1" applyFont="1" applyFill="1" applyBorder="1" applyAlignment="1">
      <alignment vertical="center" wrapText="1"/>
      <protection/>
    </xf>
    <xf numFmtId="4" fontId="10" fillId="62" borderId="28" xfId="133" applyNumberFormat="1" applyFont="1" applyFill="1" applyBorder="1" applyAlignment="1">
      <alignment vertical="center" wrapText="1"/>
      <protection/>
    </xf>
    <xf numFmtId="4" fontId="10" fillId="0" borderId="50" xfId="137" applyNumberFormat="1" applyFont="1" applyFill="1" applyBorder="1" applyAlignment="1">
      <alignment horizontal="right" vertical="center"/>
      <protection/>
    </xf>
    <xf numFmtId="165" fontId="10" fillId="0" borderId="50" xfId="133" applyNumberFormat="1" applyFont="1" applyFill="1" applyBorder="1" applyAlignment="1">
      <alignment vertical="center" wrapText="1"/>
      <protection/>
    </xf>
    <xf numFmtId="165" fontId="9" fillId="57" borderId="25" xfId="133" applyNumberFormat="1" applyFont="1" applyFill="1" applyBorder="1" applyAlignment="1">
      <alignment vertical="center" wrapText="1"/>
      <protection/>
    </xf>
    <xf numFmtId="165" fontId="9" fillId="57" borderId="55" xfId="133" applyNumberFormat="1" applyFont="1" applyFill="1" applyBorder="1" applyAlignment="1">
      <alignment vertical="center" wrapText="1"/>
      <protection/>
    </xf>
    <xf numFmtId="165" fontId="9" fillId="0" borderId="0" xfId="133" applyNumberFormat="1" applyFont="1" applyFill="1" applyBorder="1" applyAlignment="1">
      <alignment vertical="center" wrapText="1"/>
      <protection/>
    </xf>
    <xf numFmtId="165" fontId="7" fillId="0" borderId="0" xfId="133" applyNumberFormat="1" applyFont="1" applyFill="1" applyBorder="1" applyAlignment="1">
      <alignment vertical="center" wrapText="1"/>
      <protection/>
    </xf>
    <xf numFmtId="0" fontId="9" fillId="0" borderId="23" xfId="133" applyFont="1" applyFill="1" applyBorder="1" applyAlignment="1">
      <alignment horizontal="center" vertical="center" wrapText="1"/>
      <protection/>
    </xf>
    <xf numFmtId="1" fontId="9" fillId="0" borderId="25" xfId="133" applyNumberFormat="1" applyFont="1" applyFill="1" applyBorder="1" applyAlignment="1">
      <alignment horizontal="center" vertical="center" wrapText="1"/>
      <protection/>
    </xf>
    <xf numFmtId="0" fontId="9" fillId="0" borderId="25" xfId="133" applyFont="1" applyFill="1" applyBorder="1" applyAlignment="1">
      <alignment horizontal="center" vertical="center" wrapText="1"/>
      <protection/>
    </xf>
    <xf numFmtId="49" fontId="9" fillId="0" borderId="25" xfId="133" applyNumberFormat="1" applyFont="1" applyFill="1" applyBorder="1" applyAlignment="1">
      <alignment horizontal="left" vertical="center" wrapText="1"/>
      <protection/>
    </xf>
    <xf numFmtId="4" fontId="9" fillId="41" borderId="25" xfId="133" applyNumberFormat="1" applyFont="1" applyFill="1" applyBorder="1" applyAlignment="1">
      <alignment vertical="center" wrapText="1"/>
      <protection/>
    </xf>
    <xf numFmtId="0" fontId="10" fillId="0" borderId="46" xfId="133" applyFont="1" applyFill="1" applyBorder="1" applyAlignment="1">
      <alignment horizontal="center" vertical="center" wrapText="1"/>
      <protection/>
    </xf>
    <xf numFmtId="0" fontId="76" fillId="0" borderId="26" xfId="137" applyFont="1" applyFill="1" applyBorder="1" applyAlignment="1">
      <alignment vertical="center"/>
      <protection/>
    </xf>
    <xf numFmtId="165" fontId="3" fillId="0" borderId="0" xfId="135" applyNumberFormat="1">
      <alignment/>
      <protection/>
    </xf>
    <xf numFmtId="49" fontId="10" fillId="0" borderId="40" xfId="137" applyNumberFormat="1" applyFont="1" applyFill="1" applyBorder="1" applyAlignment="1">
      <alignment horizontal="center" vertical="center"/>
      <protection/>
    </xf>
    <xf numFmtId="165" fontId="10" fillId="0" borderId="40" xfId="133" applyNumberFormat="1" applyFont="1" applyFill="1" applyBorder="1" applyAlignment="1">
      <alignment vertical="center" wrapText="1"/>
      <protection/>
    </xf>
    <xf numFmtId="165" fontId="10" fillId="0" borderId="75" xfId="133" applyNumberFormat="1" applyFont="1" applyFill="1" applyBorder="1" applyAlignment="1">
      <alignment vertical="center" wrapText="1"/>
      <protection/>
    </xf>
    <xf numFmtId="165" fontId="9" fillId="57" borderId="55" xfId="133" applyNumberFormat="1" applyFont="1" applyFill="1" applyBorder="1" applyAlignment="1">
      <alignment vertical="center"/>
      <protection/>
    </xf>
    <xf numFmtId="0" fontId="9" fillId="41" borderId="28" xfId="133" applyFont="1" applyFill="1" applyBorder="1" applyAlignment="1">
      <alignment vertical="center"/>
      <protection/>
    </xf>
    <xf numFmtId="49" fontId="7" fillId="62" borderId="25" xfId="134" applyNumberFormat="1" applyFont="1" applyFill="1" applyBorder="1" applyAlignment="1">
      <alignment horizontal="center" vertical="center"/>
      <protection/>
    </xf>
    <xf numFmtId="49" fontId="7" fillId="62" borderId="24" xfId="139" applyNumberFormat="1" applyFont="1" applyFill="1" applyBorder="1" applyAlignment="1">
      <alignment horizontal="center" vertical="center"/>
      <protection/>
    </xf>
    <xf numFmtId="49" fontId="7" fillId="62" borderId="25" xfId="139" applyNumberFormat="1" applyFont="1" applyFill="1" applyBorder="1" applyAlignment="1">
      <alignment horizontal="center" vertical="center"/>
      <protection/>
    </xf>
    <xf numFmtId="49" fontId="7" fillId="62" borderId="28" xfId="139" applyNumberFormat="1" applyFont="1" applyFill="1" applyBorder="1" applyAlignment="1">
      <alignment horizontal="center" vertical="center"/>
      <protection/>
    </xf>
    <xf numFmtId="49" fontId="7" fillId="62" borderId="28" xfId="134" applyNumberFormat="1" applyFont="1" applyFill="1" applyBorder="1" applyAlignment="1">
      <alignment horizontal="center" vertical="center"/>
      <protection/>
    </xf>
    <xf numFmtId="0" fontId="3" fillId="0" borderId="46" xfId="136" applyBorder="1">
      <alignment/>
      <protection/>
    </xf>
    <xf numFmtId="4" fontId="10" fillId="0" borderId="25" xfId="136" applyNumberFormat="1" applyFont="1" applyBorder="1">
      <alignment/>
      <protection/>
    </xf>
    <xf numFmtId="0" fontId="78" fillId="0" borderId="0" xfId="134" applyFont="1">
      <alignment/>
      <protection/>
    </xf>
    <xf numFmtId="0" fontId="7" fillId="0" borderId="25" xfId="134" applyFont="1" applyFill="1" applyBorder="1" applyAlignment="1">
      <alignment horizontal="center" vertical="center"/>
      <protection/>
    </xf>
    <xf numFmtId="49" fontId="7" fillId="0" borderId="26" xfId="134" applyNumberFormat="1" applyFont="1" applyFill="1" applyBorder="1" applyAlignment="1">
      <alignment horizontal="center" vertical="center"/>
      <protection/>
    </xf>
    <xf numFmtId="0" fontId="8" fillId="0" borderId="26" xfId="128" applyFont="1" applyFill="1" applyBorder="1" applyAlignment="1">
      <alignment vertical="center" wrapText="1"/>
      <protection/>
    </xf>
    <xf numFmtId="0" fontId="10" fillId="0" borderId="40" xfId="135" applyFont="1" applyFill="1" applyBorder="1" applyAlignment="1">
      <alignment horizontal="center" vertical="center"/>
      <protection/>
    </xf>
    <xf numFmtId="0" fontId="10" fillId="0" borderId="40" xfId="135" applyFont="1" applyFill="1" applyBorder="1" applyAlignment="1">
      <alignment horizontal="center" vertical="center"/>
      <protection/>
    </xf>
    <xf numFmtId="49" fontId="10" fillId="0" borderId="51" xfId="135" applyNumberFormat="1" applyFont="1" applyFill="1" applyBorder="1" applyAlignment="1">
      <alignment horizontal="center" vertical="center"/>
      <protection/>
    </xf>
    <xf numFmtId="0" fontId="10" fillId="0" borderId="65" xfId="133" applyFont="1" applyFill="1" applyBorder="1" applyAlignment="1">
      <alignment horizontal="center" vertical="center"/>
      <protection/>
    </xf>
    <xf numFmtId="0" fontId="10" fillId="0" borderId="68" xfId="133" applyFont="1" applyFill="1" applyBorder="1" applyAlignment="1">
      <alignment horizontal="center" vertical="center"/>
      <protection/>
    </xf>
    <xf numFmtId="49" fontId="10" fillId="0" borderId="68" xfId="133" applyNumberFormat="1" applyFont="1" applyFill="1" applyBorder="1" applyAlignment="1">
      <alignment horizontal="center" vertical="center"/>
      <protection/>
    </xf>
    <xf numFmtId="0" fontId="10" fillId="0" borderId="28" xfId="133" applyFont="1" applyBorder="1" applyAlignment="1">
      <alignment horizontal="center" vertical="center"/>
      <protection/>
    </xf>
    <xf numFmtId="49" fontId="11" fillId="0" borderId="40" xfId="134" applyNumberFormat="1" applyFont="1" applyFill="1" applyBorder="1" applyAlignment="1">
      <alignment horizontal="center" vertical="center"/>
      <protection/>
    </xf>
    <xf numFmtId="0" fontId="4" fillId="0" borderId="51" xfId="129" applyFont="1" applyFill="1" applyBorder="1" applyAlignment="1">
      <alignment vertical="center" wrapText="1"/>
      <protection/>
    </xf>
    <xf numFmtId="0" fontId="77" fillId="62" borderId="40" xfId="133" applyFont="1" applyFill="1" applyBorder="1" applyAlignment="1">
      <alignment horizontal="center" vertical="center" wrapText="1"/>
      <protection/>
    </xf>
    <xf numFmtId="49" fontId="77" fillId="62" borderId="40" xfId="133" applyNumberFormat="1" applyFont="1" applyFill="1" applyBorder="1" applyAlignment="1">
      <alignment horizontal="center" vertical="center" wrapText="1"/>
      <protection/>
    </xf>
    <xf numFmtId="0" fontId="10" fillId="62" borderId="40" xfId="133" applyFont="1" applyFill="1" applyBorder="1" applyAlignment="1">
      <alignment horizontal="left" vertical="center" wrapText="1"/>
      <protection/>
    </xf>
    <xf numFmtId="4" fontId="10" fillId="0" borderId="0" xfId="135" applyNumberFormat="1" applyFont="1" applyAlignment="1">
      <alignment vertical="center"/>
      <protection/>
    </xf>
    <xf numFmtId="4" fontId="8" fillId="0" borderId="0" xfId="130" applyNumberFormat="1" applyFont="1" applyAlignment="1">
      <alignment vertical="center"/>
      <protection/>
    </xf>
    <xf numFmtId="4" fontId="10" fillId="0" borderId="0" xfId="113" applyNumberFormat="1" applyFont="1" applyAlignment="1">
      <alignment vertical="center"/>
      <protection/>
    </xf>
    <xf numFmtId="4" fontId="10" fillId="0" borderId="0" xfId="117" applyNumberFormat="1" applyFont="1">
      <alignment/>
      <protection/>
    </xf>
    <xf numFmtId="4" fontId="10" fillId="0" borderId="0" xfId="113" applyNumberFormat="1" applyFont="1" applyAlignment="1">
      <alignment/>
      <protection/>
    </xf>
    <xf numFmtId="0" fontId="79" fillId="0" borderId="76" xfId="0" applyFont="1" applyBorder="1" applyAlignment="1">
      <alignment wrapText="1"/>
    </xf>
    <xf numFmtId="0" fontId="10" fillId="0" borderId="76" xfId="136" applyFont="1" applyBorder="1" applyAlignment="1">
      <alignment wrapText="1"/>
      <protection/>
    </xf>
    <xf numFmtId="49" fontId="3" fillId="0" borderId="0" xfId="133" applyNumberFormat="1" applyFill="1" applyAlignment="1">
      <alignment horizontal="center"/>
      <protection/>
    </xf>
    <xf numFmtId="0" fontId="3" fillId="0" borderId="0" xfId="133" applyFill="1" applyAlignment="1">
      <alignment horizontal="left" indent="1"/>
      <protection/>
    </xf>
    <xf numFmtId="0" fontId="3" fillId="0" borderId="0" xfId="133" applyFill="1" applyAlignment="1">
      <alignment wrapText="1"/>
      <protection/>
    </xf>
    <xf numFmtId="0" fontId="3" fillId="0" borderId="0" xfId="133" applyFill="1">
      <alignment/>
      <protection/>
    </xf>
    <xf numFmtId="0" fontId="10" fillId="0" borderId="0" xfId="143" applyFont="1" applyFill="1" applyAlignment="1">
      <alignment horizontal="right"/>
      <protection/>
    </xf>
    <xf numFmtId="0" fontId="3" fillId="0" borderId="0" xfId="133">
      <alignment/>
      <protection/>
    </xf>
    <xf numFmtId="0" fontId="3" fillId="0" borderId="0" xfId="133" applyAlignment="1">
      <alignment/>
      <protection/>
    </xf>
    <xf numFmtId="0" fontId="3" fillId="0" borderId="0" xfId="133" applyFill="1" applyAlignment="1">
      <alignment/>
      <protection/>
    </xf>
    <xf numFmtId="49" fontId="3" fillId="0" borderId="0" xfId="133" applyNumberFormat="1" applyAlignment="1">
      <alignment horizontal="center"/>
      <protection/>
    </xf>
    <xf numFmtId="0" fontId="3" fillId="0" borderId="0" xfId="133" applyAlignment="1">
      <alignment horizontal="left" indent="1"/>
      <protection/>
    </xf>
    <xf numFmtId="0" fontId="3" fillId="0" borderId="0" xfId="133" applyAlignment="1">
      <alignment wrapText="1"/>
      <protection/>
    </xf>
    <xf numFmtId="49" fontId="80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>
      <alignment horizontal="center" vertical="center"/>
    </xf>
    <xf numFmtId="0" fontId="77" fillId="0" borderId="0" xfId="0" applyFont="1" applyFill="1" applyAlignment="1">
      <alignment horizontal="left" vertical="center" wrapText="1" indent="1"/>
    </xf>
    <xf numFmtId="4" fontId="77" fillId="0" borderId="0" xfId="0" applyNumberFormat="1" applyFont="1" applyFill="1" applyAlignment="1">
      <alignment horizontal="right" vertical="center" wrapText="1"/>
    </xf>
    <xf numFmtId="4" fontId="77" fillId="0" borderId="0" xfId="0" applyNumberFormat="1" applyFont="1" applyFill="1" applyAlignment="1">
      <alignment vertical="center"/>
    </xf>
    <xf numFmtId="4" fontId="80" fillId="0" borderId="0" xfId="0" applyNumberFormat="1" applyFont="1" applyFill="1" applyAlignment="1">
      <alignment horizontal="right" vertical="center"/>
    </xf>
    <xf numFmtId="0" fontId="77" fillId="0" borderId="0" xfId="0" applyFont="1" applyFill="1" applyAlignment="1">
      <alignment/>
    </xf>
    <xf numFmtId="49" fontId="80" fillId="60" borderId="31" xfId="0" applyNumberFormat="1" applyFont="1" applyFill="1" applyBorder="1" applyAlignment="1">
      <alignment horizontal="center" vertical="center"/>
    </xf>
    <xf numFmtId="49" fontId="80" fillId="60" borderId="32" xfId="0" applyNumberFormat="1" applyFont="1" applyFill="1" applyBorder="1" applyAlignment="1">
      <alignment horizontal="center" vertical="center"/>
    </xf>
    <xf numFmtId="0" fontId="80" fillId="60" borderId="32" xfId="0" applyFont="1" applyFill="1" applyBorder="1" applyAlignment="1">
      <alignment horizontal="left" vertical="center" wrapText="1" indent="1"/>
    </xf>
    <xf numFmtId="4" fontId="80" fillId="60" borderId="32" xfId="0" applyNumberFormat="1" applyFont="1" applyFill="1" applyBorder="1" applyAlignment="1">
      <alignment horizontal="center" vertical="center" wrapText="1"/>
    </xf>
    <xf numFmtId="4" fontId="80" fillId="60" borderId="57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49" fontId="80" fillId="63" borderId="19" xfId="0" applyNumberFormat="1" applyFont="1" applyFill="1" applyBorder="1" applyAlignment="1">
      <alignment horizontal="center" vertical="center"/>
    </xf>
    <xf numFmtId="49" fontId="80" fillId="63" borderId="21" xfId="0" applyNumberFormat="1" applyFont="1" applyFill="1" applyBorder="1" applyAlignment="1">
      <alignment horizontal="center" vertical="center"/>
    </xf>
    <xf numFmtId="0" fontId="80" fillId="63" borderId="21" xfId="0" applyFont="1" applyFill="1" applyBorder="1" applyAlignment="1">
      <alignment horizontal="left" vertical="center" wrapText="1" indent="1"/>
    </xf>
    <xf numFmtId="4" fontId="80" fillId="63" borderId="21" xfId="0" applyNumberFormat="1" applyFont="1" applyFill="1" applyBorder="1" applyAlignment="1">
      <alignment horizontal="right" vertical="center" wrapText="1"/>
    </xf>
    <xf numFmtId="4" fontId="80" fillId="63" borderId="21" xfId="0" applyNumberFormat="1" applyFont="1" applyFill="1" applyBorder="1" applyAlignment="1">
      <alignment horizontal="right" vertical="center"/>
    </xf>
    <xf numFmtId="4" fontId="80" fillId="63" borderId="77" xfId="0" applyNumberFormat="1" applyFont="1" applyFill="1" applyBorder="1" applyAlignment="1">
      <alignment horizontal="right" vertical="center"/>
    </xf>
    <xf numFmtId="49" fontId="81" fillId="0" borderId="23" xfId="131" applyNumberFormat="1" applyFont="1" applyBorder="1" applyAlignment="1">
      <alignment horizontal="center" vertical="center"/>
      <protection/>
    </xf>
    <xf numFmtId="49" fontId="81" fillId="0" borderId="25" xfId="131" applyNumberFormat="1" applyFont="1" applyBorder="1" applyAlignment="1">
      <alignment horizontal="center" vertical="center"/>
      <protection/>
    </xf>
    <xf numFmtId="0" fontId="81" fillId="0" borderId="25" xfId="0" applyFont="1" applyFill="1" applyBorder="1" applyAlignment="1">
      <alignment horizontal="left" vertical="center" wrapText="1"/>
    </xf>
    <xf numFmtId="2" fontId="81" fillId="0" borderId="25" xfId="0" applyNumberFormat="1" applyFont="1" applyFill="1" applyBorder="1" applyAlignment="1">
      <alignment vertical="center"/>
    </xf>
    <xf numFmtId="4" fontId="81" fillId="0" borderId="25" xfId="0" applyNumberFormat="1" applyFont="1" applyFill="1" applyBorder="1" applyAlignment="1">
      <alignment vertical="center"/>
    </xf>
    <xf numFmtId="4" fontId="81" fillId="0" borderId="55" xfId="0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49" fontId="10" fillId="0" borderId="46" xfId="131" applyNumberFormat="1" applyFont="1" applyBorder="1" applyAlignment="1">
      <alignment horizontal="center" vertical="center"/>
      <protection/>
    </xf>
    <xf numFmtId="49" fontId="10" fillId="0" borderId="43" xfId="131" applyNumberFormat="1" applyFont="1" applyBorder="1" applyAlignment="1">
      <alignment horizontal="center" vertical="center"/>
      <protection/>
    </xf>
    <xf numFmtId="4" fontId="77" fillId="0" borderId="43" xfId="0" applyNumberFormat="1" applyFont="1" applyFill="1" applyBorder="1" applyAlignment="1">
      <alignment vertical="center"/>
    </xf>
    <xf numFmtId="4" fontId="77" fillId="0" borderId="5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0" fillId="0" borderId="54" xfId="131" applyNumberFormat="1" applyFont="1" applyBorder="1" applyAlignment="1">
      <alignment horizontal="center" vertical="center"/>
      <protection/>
    </xf>
    <xf numFmtId="0" fontId="8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81" fillId="0" borderId="23" xfId="131" applyFont="1" applyBorder="1" applyAlignment="1">
      <alignment horizontal="center" vertical="center"/>
      <protection/>
    </xf>
    <xf numFmtId="4" fontId="77" fillId="0" borderId="45" xfId="0" applyNumberFormat="1" applyFont="1" applyFill="1" applyBorder="1" applyAlignment="1">
      <alignment vertical="center"/>
    </xf>
    <xf numFmtId="49" fontId="10" fillId="0" borderId="43" xfId="131" applyNumberFormat="1" applyFont="1" applyFill="1" applyBorder="1" applyAlignment="1">
      <alignment horizontal="center" vertical="center"/>
      <protection/>
    </xf>
    <xf numFmtId="49" fontId="10" fillId="0" borderId="30" xfId="131" applyNumberFormat="1" applyFont="1" applyBorder="1" applyAlignment="1">
      <alignment horizontal="center" vertical="center"/>
      <protection/>
    </xf>
    <xf numFmtId="0" fontId="10" fillId="0" borderId="30" xfId="0" applyFont="1" applyFill="1" applyBorder="1" applyAlignment="1">
      <alignment horizontal="left" vertical="center" wrapText="1"/>
    </xf>
    <xf numFmtId="2" fontId="77" fillId="0" borderId="43" xfId="0" applyNumberFormat="1" applyFont="1" applyFill="1" applyBorder="1" applyAlignment="1">
      <alignment vertical="center"/>
    </xf>
    <xf numFmtId="4" fontId="77" fillId="0" borderId="37" xfId="0" applyNumberFormat="1" applyFont="1" applyFill="1" applyBorder="1" applyAlignment="1">
      <alignment vertical="center"/>
    </xf>
    <xf numFmtId="4" fontId="77" fillId="0" borderId="44" xfId="0" applyNumberFormat="1" applyFont="1" applyFill="1" applyBorder="1" applyAlignment="1">
      <alignment vertical="center"/>
    </xf>
    <xf numFmtId="4" fontId="81" fillId="0" borderId="26" xfId="0" applyNumberFormat="1" applyFont="1" applyFill="1" applyBorder="1" applyAlignment="1">
      <alignment vertical="center"/>
    </xf>
    <xf numFmtId="0" fontId="77" fillId="0" borderId="30" xfId="0" applyFont="1" applyFill="1" applyBorder="1" applyAlignment="1">
      <alignment horizontal="left" vertical="center"/>
    </xf>
    <xf numFmtId="2" fontId="77" fillId="0" borderId="30" xfId="0" applyNumberFormat="1" applyFont="1" applyFill="1" applyBorder="1" applyAlignment="1">
      <alignment vertical="center"/>
    </xf>
    <xf numFmtId="4" fontId="77" fillId="0" borderId="30" xfId="0" applyNumberFormat="1" applyFont="1" applyFill="1" applyBorder="1" applyAlignment="1">
      <alignment vertical="center"/>
    </xf>
    <xf numFmtId="0" fontId="10" fillId="0" borderId="43" xfId="0" applyFont="1" applyFill="1" applyBorder="1" applyAlignment="1">
      <alignment horizontal="left" vertical="center" wrapText="1"/>
    </xf>
    <xf numFmtId="0" fontId="10" fillId="0" borderId="54" xfId="131" applyFont="1" applyBorder="1" applyAlignment="1">
      <alignment horizontal="center" vertical="center"/>
      <protection/>
    </xf>
    <xf numFmtId="0" fontId="10" fillId="0" borderId="46" xfId="131" applyFont="1" applyBorder="1" applyAlignment="1">
      <alignment horizontal="center" vertical="center"/>
      <protection/>
    </xf>
    <xf numFmtId="4" fontId="2" fillId="0" borderId="0" xfId="130" applyNumberFormat="1" applyFill="1">
      <alignment/>
      <protection/>
    </xf>
    <xf numFmtId="0" fontId="0" fillId="0" borderId="0" xfId="0" applyFill="1" applyAlignment="1">
      <alignment/>
    </xf>
    <xf numFmtId="0" fontId="10" fillId="0" borderId="0" xfId="137" applyFont="1" applyFill="1" applyBorder="1" applyAlignment="1">
      <alignment horizontal="center"/>
      <protection/>
    </xf>
    <xf numFmtId="49" fontId="10" fillId="0" borderId="0" xfId="137" applyNumberFormat="1" applyFont="1" applyFill="1" applyBorder="1" applyAlignment="1">
      <alignment horizontal="center"/>
      <protection/>
    </xf>
    <xf numFmtId="4" fontId="10" fillId="0" borderId="0" xfId="115" applyNumberFormat="1" applyFont="1" applyFill="1" applyBorder="1">
      <alignment/>
      <protection/>
    </xf>
    <xf numFmtId="4" fontId="10" fillId="0" borderId="0" xfId="137" applyNumberFormat="1" applyFont="1" applyFill="1" applyBorder="1" applyAlignment="1">
      <alignment/>
      <protection/>
    </xf>
    <xf numFmtId="165" fontId="10" fillId="0" borderId="0" xfId="137" applyNumberFormat="1" applyFont="1" applyFill="1" applyBorder="1" applyAlignment="1">
      <alignment/>
      <protection/>
    </xf>
    <xf numFmtId="0" fontId="7" fillId="0" borderId="19" xfId="134" applyFont="1" applyBorder="1" applyAlignment="1">
      <alignment horizontal="center" vertical="center" wrapText="1"/>
      <protection/>
    </xf>
    <xf numFmtId="0" fontId="7" fillId="0" borderId="31" xfId="134" applyFont="1" applyBorder="1" applyAlignment="1">
      <alignment horizontal="center" vertical="center"/>
      <protection/>
    </xf>
    <xf numFmtId="165" fontId="7" fillId="58" borderId="32" xfId="134" applyNumberFormat="1" applyFont="1" applyFill="1" applyBorder="1" applyAlignment="1">
      <alignment vertical="center"/>
      <protection/>
    </xf>
    <xf numFmtId="0" fontId="77" fillId="0" borderId="30" xfId="0" applyFont="1" applyBorder="1" applyAlignment="1">
      <alignment horizontal="center" vertical="center"/>
    </xf>
    <xf numFmtId="0" fontId="12" fillId="41" borderId="30" xfId="133" applyFont="1" applyFill="1" applyBorder="1" applyAlignment="1">
      <alignment horizontal="left" vertical="center" wrapText="1"/>
      <protection/>
    </xf>
    <xf numFmtId="4" fontId="10" fillId="0" borderId="30" xfId="134" applyNumberFormat="1" applyFont="1" applyBorder="1" applyAlignment="1">
      <alignment horizontal="right" vertical="center"/>
      <protection/>
    </xf>
    <xf numFmtId="0" fontId="10" fillId="0" borderId="30" xfId="134" applyFont="1" applyBorder="1" applyAlignment="1">
      <alignment horizontal="center" vertical="center"/>
      <protection/>
    </xf>
    <xf numFmtId="4" fontId="10" fillId="0" borderId="45" xfId="134" applyNumberFormat="1" applyFont="1" applyBorder="1" applyAlignment="1">
      <alignment horizontal="right" vertical="center"/>
      <protection/>
    </xf>
    <xf numFmtId="0" fontId="7" fillId="0" borderId="66" xfId="139" applyFont="1" applyFill="1" applyBorder="1" applyAlignment="1">
      <alignment horizontal="center" vertical="center"/>
      <protection/>
    </xf>
    <xf numFmtId="0" fontId="10" fillId="0" borderId="30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30" xfId="140" applyFont="1" applyFill="1" applyBorder="1" applyAlignment="1">
      <alignment horizontal="left" vertical="center"/>
      <protection/>
    </xf>
    <xf numFmtId="0" fontId="12" fillId="0" borderId="30" xfId="133" applyFont="1" applyFill="1" applyBorder="1" applyAlignment="1">
      <alignment horizontal="left" vertical="center" wrapText="1"/>
      <protection/>
    </xf>
    <xf numFmtId="0" fontId="10" fillId="62" borderId="30" xfId="133" applyFont="1" applyFill="1" applyBorder="1" applyAlignment="1">
      <alignment horizontal="center" vertical="center"/>
      <protection/>
    </xf>
    <xf numFmtId="0" fontId="10" fillId="62" borderId="30" xfId="141" applyFont="1" applyFill="1" applyBorder="1" applyAlignment="1">
      <alignment horizontal="center" vertical="center"/>
      <protection/>
    </xf>
    <xf numFmtId="0" fontId="10" fillId="0" borderId="30" xfId="134" applyFont="1" applyBorder="1" applyAlignment="1">
      <alignment horizontal="left"/>
      <protection/>
    </xf>
    <xf numFmtId="0" fontId="77" fillId="0" borderId="28" xfId="0" applyFont="1" applyBorder="1" applyAlignment="1">
      <alignment horizontal="center" vertical="center"/>
    </xf>
    <xf numFmtId="0" fontId="12" fillId="0" borderId="28" xfId="133" applyFont="1" applyFill="1" applyBorder="1" applyAlignment="1">
      <alignment horizontal="left" vertical="center" wrapText="1"/>
      <protection/>
    </xf>
    <xf numFmtId="0" fontId="10" fillId="0" borderId="30" xfId="133" applyFont="1" applyFill="1" applyBorder="1" applyAlignment="1">
      <alignment horizontal="left" vertical="center"/>
      <protection/>
    </xf>
    <xf numFmtId="0" fontId="77" fillId="0" borderId="43" xfId="0" applyFont="1" applyBorder="1" applyAlignment="1">
      <alignment horizontal="center" vertical="center"/>
    </xf>
    <xf numFmtId="0" fontId="10" fillId="0" borderId="43" xfId="133" applyFont="1" applyFill="1" applyBorder="1" applyAlignment="1">
      <alignment horizontal="left" vertical="center"/>
      <protection/>
    </xf>
    <xf numFmtId="4" fontId="10" fillId="0" borderId="43" xfId="134" applyNumberFormat="1" applyFont="1" applyBorder="1" applyAlignment="1">
      <alignment horizontal="right" vertical="center"/>
      <protection/>
    </xf>
    <xf numFmtId="0" fontId="10" fillId="0" borderId="43" xfId="134" applyFont="1" applyBorder="1" applyAlignment="1">
      <alignment horizontal="center" vertical="center"/>
      <protection/>
    </xf>
    <xf numFmtId="4" fontId="10" fillId="0" borderId="50" xfId="134" applyNumberFormat="1" applyFont="1" applyBorder="1" applyAlignment="1">
      <alignment horizontal="right" vertical="center"/>
      <protection/>
    </xf>
    <xf numFmtId="49" fontId="80" fillId="0" borderId="23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0" fontId="7" fillId="0" borderId="25" xfId="133" applyFont="1" applyFill="1" applyBorder="1" applyAlignment="1">
      <alignment horizontal="left" vertical="center" wrapText="1"/>
      <protection/>
    </xf>
    <xf numFmtId="4" fontId="7" fillId="0" borderId="25" xfId="134" applyNumberFormat="1" applyFont="1" applyBorder="1" applyAlignment="1">
      <alignment vertical="center"/>
      <protection/>
    </xf>
    <xf numFmtId="4" fontId="7" fillId="0" borderId="55" xfId="134" applyNumberFormat="1" applyFont="1" applyBorder="1" applyAlignment="1">
      <alignment vertical="center"/>
      <protection/>
    </xf>
    <xf numFmtId="0" fontId="7" fillId="0" borderId="0" xfId="134" applyFont="1" applyAlignment="1">
      <alignment vertical="center"/>
      <protection/>
    </xf>
    <xf numFmtId="0" fontId="10" fillId="0" borderId="54" xfId="134" applyFont="1" applyBorder="1" applyAlignment="1">
      <alignment horizontal="center" vertical="center"/>
      <protection/>
    </xf>
    <xf numFmtId="0" fontId="10" fillId="0" borderId="0" xfId="134" applyFont="1" applyAlignment="1">
      <alignment horizontal="center" vertical="center"/>
      <protection/>
    </xf>
    <xf numFmtId="0" fontId="10" fillId="0" borderId="30" xfId="134" applyFont="1" applyBorder="1" applyAlignment="1">
      <alignment horizontal="left" vertical="center"/>
      <protection/>
    </xf>
    <xf numFmtId="165" fontId="7" fillId="57" borderId="25" xfId="139" applyNumberFormat="1" applyFont="1" applyFill="1" applyBorder="1" applyAlignment="1">
      <alignment horizontal="right" vertical="center"/>
      <protection/>
    </xf>
    <xf numFmtId="165" fontId="10" fillId="0" borderId="30" xfId="134" applyNumberFormat="1" applyFont="1" applyBorder="1" applyAlignment="1">
      <alignment horizontal="right" vertical="center"/>
      <protection/>
    </xf>
    <xf numFmtId="4" fontId="7" fillId="0" borderId="25" xfId="134" applyNumberFormat="1" applyFont="1" applyBorder="1" applyAlignment="1">
      <alignment horizontal="right" vertical="center"/>
      <protection/>
    </xf>
    <xf numFmtId="0" fontId="7" fillId="57" borderId="25" xfId="134" applyFont="1" applyFill="1" applyBorder="1" applyAlignment="1">
      <alignment horizontal="right" vertical="center"/>
      <protection/>
    </xf>
    <xf numFmtId="4" fontId="7" fillId="0" borderId="55" xfId="134" applyNumberFormat="1" applyFont="1" applyBorder="1" applyAlignment="1">
      <alignment horizontal="right" vertical="center"/>
      <protection/>
    </xf>
    <xf numFmtId="172" fontId="10" fillId="0" borderId="30" xfId="134" applyNumberFormat="1" applyFont="1" applyBorder="1" applyAlignment="1">
      <alignment horizontal="right" vertical="center"/>
      <protection/>
    </xf>
    <xf numFmtId="165" fontId="7" fillId="0" borderId="0" xfId="134" applyNumberFormat="1" applyFont="1" applyAlignment="1">
      <alignment vertical="center"/>
      <protection/>
    </xf>
    <xf numFmtId="4" fontId="3" fillId="0" borderId="0" xfId="117" applyNumberFormat="1" applyBorder="1">
      <alignment/>
      <protection/>
    </xf>
    <xf numFmtId="4" fontId="10" fillId="0" borderId="0" xfId="138" applyNumberFormat="1" applyFont="1" applyFill="1" applyBorder="1">
      <alignment/>
      <protection/>
    </xf>
    <xf numFmtId="0" fontId="10" fillId="0" borderId="0" xfId="134" applyFont="1" applyFill="1" applyBorder="1" applyAlignment="1">
      <alignment horizontal="center"/>
      <protection/>
    </xf>
    <xf numFmtId="49" fontId="10" fillId="0" borderId="0" xfId="117" applyNumberFormat="1" applyFont="1" applyFill="1" applyBorder="1" applyAlignment="1">
      <alignment horizontal="center"/>
      <protection/>
    </xf>
    <xf numFmtId="49" fontId="10" fillId="0" borderId="0" xfId="141" applyNumberFormat="1" applyFont="1" applyBorder="1" applyAlignment="1">
      <alignment horizontal="center"/>
      <protection/>
    </xf>
    <xf numFmtId="0" fontId="10" fillId="0" borderId="0" xfId="117" applyFont="1" applyFill="1" applyBorder="1">
      <alignment/>
      <protection/>
    </xf>
    <xf numFmtId="0" fontId="7" fillId="0" borderId="19" xfId="139" applyFont="1" applyFill="1" applyBorder="1" applyAlignment="1">
      <alignment horizontal="center" vertical="center" wrapText="1"/>
      <protection/>
    </xf>
    <xf numFmtId="0" fontId="7" fillId="0" borderId="20" xfId="139" applyFont="1" applyFill="1" applyBorder="1" applyAlignment="1">
      <alignment horizontal="center" vertical="center" wrapText="1"/>
      <protection/>
    </xf>
    <xf numFmtId="0" fontId="7" fillId="0" borderId="21" xfId="139" applyFont="1" applyFill="1" applyBorder="1" applyAlignment="1">
      <alignment horizontal="center" vertical="center" wrapText="1"/>
      <protection/>
    </xf>
    <xf numFmtId="0" fontId="7" fillId="0" borderId="22" xfId="139" applyFont="1" applyFill="1" applyBorder="1" applyAlignment="1">
      <alignment horizontal="center" vertical="center" wrapText="1"/>
      <protection/>
    </xf>
    <xf numFmtId="0" fontId="3" fillId="0" borderId="0" xfId="117" applyFill="1" applyAlignment="1">
      <alignment vertical="center" wrapText="1"/>
      <protection/>
    </xf>
    <xf numFmtId="0" fontId="3" fillId="0" borderId="0" xfId="117" applyFont="1" applyAlignment="1">
      <alignment vertical="center" wrapText="1"/>
      <protection/>
    </xf>
    <xf numFmtId="0" fontId="11" fillId="0" borderId="0" xfId="117" applyFont="1">
      <alignment/>
      <protection/>
    </xf>
    <xf numFmtId="0" fontId="7" fillId="0" borderId="19" xfId="139" applyFont="1" applyFill="1" applyBorder="1" applyAlignment="1">
      <alignment vertical="center"/>
      <protection/>
    </xf>
    <xf numFmtId="49" fontId="7" fillId="0" borderId="52" xfId="139" applyNumberFormat="1" applyFont="1" applyFill="1" applyBorder="1" applyAlignment="1">
      <alignment horizontal="center" vertical="center"/>
      <protection/>
    </xf>
    <xf numFmtId="0" fontId="83" fillId="0" borderId="0" xfId="117" applyFont="1">
      <alignment/>
      <protection/>
    </xf>
    <xf numFmtId="0" fontId="7" fillId="0" borderId="54" xfId="139" applyFont="1" applyFill="1" applyBorder="1" applyAlignment="1">
      <alignment vertical="center"/>
      <protection/>
    </xf>
    <xf numFmtId="49" fontId="7" fillId="0" borderId="47" xfId="139" applyNumberFormat="1" applyFont="1" applyFill="1" applyBorder="1" applyAlignment="1">
      <alignment horizontal="center" vertical="center"/>
      <protection/>
    </xf>
    <xf numFmtId="4" fontId="7" fillId="0" borderId="35" xfId="139" applyNumberFormat="1" applyFont="1" applyFill="1" applyBorder="1" applyAlignment="1">
      <alignment vertical="center"/>
      <protection/>
    </xf>
    <xf numFmtId="4" fontId="7" fillId="0" borderId="30" xfId="139" applyNumberFormat="1" applyFont="1" applyFill="1" applyBorder="1" applyAlignment="1">
      <alignment vertical="center"/>
      <protection/>
    </xf>
    <xf numFmtId="4" fontId="7" fillId="0" borderId="36" xfId="139" applyNumberFormat="1" applyFont="1" applyFill="1" applyBorder="1" applyAlignment="1">
      <alignment vertical="center"/>
      <protection/>
    </xf>
    <xf numFmtId="2" fontId="11" fillId="0" borderId="0" xfId="117" applyNumberFormat="1" applyFont="1">
      <alignment/>
      <protection/>
    </xf>
    <xf numFmtId="0" fontId="10" fillId="0" borderId="30" xfId="133" applyNumberFormat="1" applyFont="1" applyBorder="1" applyAlignment="1">
      <alignment horizontal="center" vertical="center" wrapText="1"/>
      <protection/>
    </xf>
    <xf numFmtId="1" fontId="10" fillId="0" borderId="28" xfId="139" applyNumberFormat="1" applyFont="1" applyFill="1" applyBorder="1" applyAlignment="1">
      <alignment horizontal="center" vertical="center"/>
      <protection/>
    </xf>
    <xf numFmtId="0" fontId="10" fillId="0" borderId="30" xfId="133" applyFont="1" applyFill="1" applyBorder="1" applyAlignment="1">
      <alignment horizontal="left" vertical="center" wrapText="1"/>
      <protection/>
    </xf>
    <xf numFmtId="0" fontId="10" fillId="0" borderId="0" xfId="117" applyFont="1">
      <alignment/>
      <protection/>
    </xf>
    <xf numFmtId="2" fontId="10" fillId="0" borderId="0" xfId="117" applyNumberFormat="1" applyFont="1">
      <alignment/>
      <protection/>
    </xf>
    <xf numFmtId="0" fontId="10" fillId="0" borderId="30" xfId="133" applyNumberFormat="1" applyFont="1" applyFill="1" applyBorder="1" applyAlignment="1">
      <alignment horizontal="center" vertical="center"/>
      <protection/>
    </xf>
    <xf numFmtId="4" fontId="10" fillId="0" borderId="0" xfId="117" applyNumberFormat="1" applyFont="1">
      <alignment/>
      <protection/>
    </xf>
    <xf numFmtId="0" fontId="10" fillId="0" borderId="30" xfId="133" applyFont="1" applyBorder="1" applyAlignment="1">
      <alignment vertical="center" wrapText="1"/>
      <protection/>
    </xf>
    <xf numFmtId="167" fontId="10" fillId="0" borderId="0" xfId="117" applyNumberFormat="1" applyFont="1">
      <alignment/>
      <protection/>
    </xf>
    <xf numFmtId="0" fontId="10" fillId="0" borderId="59" xfId="133" applyNumberFormat="1" applyFont="1" applyBorder="1" applyAlignment="1">
      <alignment horizontal="center" vertical="center" wrapText="1"/>
      <protection/>
    </xf>
    <xf numFmtId="0" fontId="10" fillId="0" borderId="30" xfId="133" applyFont="1" applyBorder="1" applyAlignment="1">
      <alignment vertical="center" wrapText="1"/>
      <protection/>
    </xf>
    <xf numFmtId="0" fontId="7" fillId="0" borderId="46" xfId="139" applyFont="1" applyFill="1" applyBorder="1" applyAlignment="1">
      <alignment vertical="center"/>
      <protection/>
    </xf>
    <xf numFmtId="0" fontId="10" fillId="0" borderId="43" xfId="133" applyNumberFormat="1" applyFont="1" applyBorder="1" applyAlignment="1">
      <alignment horizontal="center" vertical="center" wrapText="1"/>
      <protection/>
    </xf>
    <xf numFmtId="0" fontId="10" fillId="0" borderId="43" xfId="133" applyNumberFormat="1" applyFont="1" applyFill="1" applyBorder="1" applyAlignment="1">
      <alignment horizontal="center" vertical="center"/>
      <protection/>
    </xf>
    <xf numFmtId="0" fontId="10" fillId="0" borderId="43" xfId="133" applyFont="1" applyBorder="1" applyAlignment="1">
      <alignment vertical="center" wrapText="1"/>
      <protection/>
    </xf>
    <xf numFmtId="4" fontId="10" fillId="0" borderId="43" xfId="139" applyNumberFormat="1" applyFont="1" applyFill="1" applyBorder="1" applyAlignment="1">
      <alignment vertical="center"/>
      <protection/>
    </xf>
    <xf numFmtId="4" fontId="10" fillId="0" borderId="50" xfId="139" applyNumberFormat="1" applyFont="1" applyFill="1" applyBorder="1" applyAlignment="1">
      <alignment vertical="center"/>
      <protection/>
    </xf>
    <xf numFmtId="165" fontId="2" fillId="0" borderId="0" xfId="130" applyNumberFormat="1" applyFill="1">
      <alignment/>
      <protection/>
    </xf>
    <xf numFmtId="165" fontId="3" fillId="0" borderId="0" xfId="113" applyNumberFormat="1">
      <alignment/>
      <protection/>
    </xf>
    <xf numFmtId="165" fontId="7" fillId="0" borderId="32" xfId="117" applyNumberFormat="1" applyFont="1" applyFill="1" applyBorder="1" applyAlignment="1">
      <alignment horizontal="center" vertical="center" wrapText="1"/>
      <protection/>
    </xf>
    <xf numFmtId="0" fontId="7" fillId="39" borderId="54" xfId="134" applyFont="1" applyFill="1" applyBorder="1" applyAlignment="1">
      <alignment vertical="center"/>
      <protection/>
    </xf>
    <xf numFmtId="49" fontId="7" fillId="39" borderId="30" xfId="133" applyNumberFormat="1" applyFont="1" applyFill="1" applyBorder="1" applyAlignment="1">
      <alignment horizontal="center" vertical="center" wrapText="1"/>
      <protection/>
    </xf>
    <xf numFmtId="0" fontId="7" fillId="39" borderId="30" xfId="133" applyFont="1" applyFill="1" applyBorder="1" applyAlignment="1">
      <alignment horizontal="center" vertical="center" wrapText="1"/>
      <protection/>
    </xf>
    <xf numFmtId="0" fontId="7" fillId="39" borderId="30" xfId="0" applyFont="1" applyFill="1" applyBorder="1" applyAlignment="1">
      <alignment vertical="center" wrapText="1"/>
    </xf>
    <xf numFmtId="4" fontId="7" fillId="41" borderId="30" xfId="133" applyNumberFormat="1" applyFont="1" applyFill="1" applyBorder="1" applyAlignment="1">
      <alignment vertical="center" wrapText="1"/>
      <protection/>
    </xf>
    <xf numFmtId="165" fontId="7" fillId="57" borderId="30" xfId="133" applyNumberFormat="1" applyFont="1" applyFill="1" applyBorder="1" applyAlignment="1">
      <alignment vertical="center" wrapText="1"/>
      <protection/>
    </xf>
    <xf numFmtId="4" fontId="7" fillId="0" borderId="45" xfId="133" applyNumberFormat="1" applyFont="1" applyFill="1" applyBorder="1" applyAlignment="1">
      <alignment vertical="center" wrapText="1"/>
      <protection/>
    </xf>
    <xf numFmtId="0" fontId="3" fillId="0" borderId="0" xfId="134" applyAlignment="1">
      <alignment vertical="center"/>
      <protection/>
    </xf>
    <xf numFmtId="165" fontId="3" fillId="0" borderId="0" xfId="134" applyNumberFormat="1" applyAlignment="1">
      <alignment vertical="center"/>
      <protection/>
    </xf>
    <xf numFmtId="0" fontId="7" fillId="62" borderId="54" xfId="134" applyFont="1" applyFill="1" applyBorder="1" applyAlignment="1">
      <alignment vertical="center"/>
      <protection/>
    </xf>
    <xf numFmtId="49" fontId="7" fillId="62" borderId="30" xfId="133" applyNumberFormat="1" applyFont="1" applyFill="1" applyBorder="1" applyAlignment="1">
      <alignment horizontal="center" vertical="center" wrapText="1"/>
      <protection/>
    </xf>
    <xf numFmtId="0" fontId="10" fillId="62" borderId="30" xfId="133" applyFont="1" applyFill="1" applyBorder="1" applyAlignment="1">
      <alignment horizontal="center" vertical="center" wrapText="1"/>
      <protection/>
    </xf>
    <xf numFmtId="49" fontId="10" fillId="62" borderId="30" xfId="133" applyNumberFormat="1" applyFont="1" applyFill="1" applyBorder="1" applyAlignment="1">
      <alignment horizontal="center" vertical="center" wrapText="1"/>
      <protection/>
    </xf>
    <xf numFmtId="0" fontId="10" fillId="62" borderId="30" xfId="0" applyFont="1" applyFill="1" applyBorder="1" applyAlignment="1">
      <alignment vertical="center" wrapText="1"/>
    </xf>
    <xf numFmtId="4" fontId="12" fillId="62" borderId="30" xfId="133" applyNumberFormat="1" applyFont="1" applyFill="1" applyBorder="1" applyAlignment="1">
      <alignment vertical="center"/>
      <protection/>
    </xf>
    <xf numFmtId="165" fontId="10" fillId="62" borderId="30" xfId="133" applyNumberFormat="1" applyFont="1" applyFill="1" applyBorder="1" applyAlignment="1">
      <alignment vertical="center" wrapText="1"/>
      <protection/>
    </xf>
    <xf numFmtId="4" fontId="12" fillId="62" borderId="45" xfId="133" applyNumberFormat="1" applyFont="1" applyFill="1" applyBorder="1" applyAlignment="1">
      <alignment vertical="center"/>
      <protection/>
    </xf>
    <xf numFmtId="0" fontId="3" fillId="0" borderId="54" xfId="134" applyBorder="1">
      <alignment/>
      <protection/>
    </xf>
    <xf numFmtId="170" fontId="12" fillId="41" borderId="30" xfId="133" applyNumberFormat="1" applyFont="1" applyFill="1" applyBorder="1" applyAlignment="1">
      <alignment horizontal="center" vertical="center" wrapText="1"/>
      <protection/>
    </xf>
    <xf numFmtId="0" fontId="12" fillId="41" borderId="30" xfId="133" applyFont="1" applyFill="1" applyBorder="1" applyAlignment="1">
      <alignment horizontal="center" vertical="center"/>
      <protection/>
    </xf>
    <xf numFmtId="49" fontId="12" fillId="41" borderId="30" xfId="133" applyNumberFormat="1" applyFont="1" applyFill="1" applyBorder="1" applyAlignment="1">
      <alignment horizontal="center" vertical="center"/>
      <protection/>
    </xf>
    <xf numFmtId="165" fontId="12" fillId="41" borderId="30" xfId="133" applyNumberFormat="1" applyFont="1" applyFill="1" applyBorder="1" applyAlignment="1">
      <alignment vertical="center"/>
      <protection/>
    </xf>
    <xf numFmtId="4" fontId="12" fillId="0" borderId="45" xfId="133" applyNumberFormat="1" applyFont="1" applyFill="1" applyBorder="1" applyAlignment="1">
      <alignment vertical="center"/>
      <protection/>
    </xf>
    <xf numFmtId="0" fontId="12" fillId="0" borderId="30" xfId="133" applyFont="1" applyFill="1" applyBorder="1" applyAlignment="1">
      <alignment horizontal="center" vertical="center"/>
      <protection/>
    </xf>
    <xf numFmtId="49" fontId="12" fillId="0" borderId="30" xfId="133" applyNumberFormat="1" applyFont="1" applyFill="1" applyBorder="1" applyAlignment="1">
      <alignment horizontal="center" vertical="center"/>
      <protection/>
    </xf>
    <xf numFmtId="0" fontId="3" fillId="62" borderId="54" xfId="134" applyFill="1" applyBorder="1">
      <alignment/>
      <protection/>
    </xf>
    <xf numFmtId="170" fontId="12" fillId="62" borderId="30" xfId="133" applyNumberFormat="1" applyFont="1" applyFill="1" applyBorder="1" applyAlignment="1">
      <alignment horizontal="center" vertical="center" wrapText="1"/>
      <protection/>
    </xf>
    <xf numFmtId="0" fontId="12" fillId="62" borderId="30" xfId="133" applyFont="1" applyFill="1" applyBorder="1" applyAlignment="1">
      <alignment horizontal="center" vertical="center"/>
      <protection/>
    </xf>
    <xf numFmtId="49" fontId="12" fillId="62" borderId="30" xfId="133" applyNumberFormat="1" applyFont="1" applyFill="1" applyBorder="1" applyAlignment="1">
      <alignment horizontal="center" vertical="center"/>
      <protection/>
    </xf>
    <xf numFmtId="0" fontId="12" fillId="62" borderId="30" xfId="133" applyFont="1" applyFill="1" applyBorder="1" applyAlignment="1">
      <alignment horizontal="left" vertical="center" wrapText="1"/>
      <protection/>
    </xf>
    <xf numFmtId="49" fontId="31" fillId="39" borderId="30" xfId="133" applyNumberFormat="1" applyFont="1" applyFill="1" applyBorder="1" applyAlignment="1">
      <alignment horizontal="center" vertical="center" wrapText="1"/>
      <protection/>
    </xf>
    <xf numFmtId="4" fontId="31" fillId="0" borderId="45" xfId="133" applyNumberFormat="1" applyFont="1" applyFill="1" applyBorder="1" applyAlignment="1">
      <alignment vertical="center"/>
      <protection/>
    </xf>
    <xf numFmtId="4" fontId="12" fillId="41" borderId="43" xfId="133" applyNumberFormat="1" applyFont="1" applyFill="1" applyBorder="1" applyAlignment="1">
      <alignment vertical="center"/>
      <protection/>
    </xf>
    <xf numFmtId="0" fontId="10" fillId="0" borderId="23" xfId="134" applyFont="1" applyBorder="1" applyAlignment="1">
      <alignment vertical="center"/>
      <protection/>
    </xf>
    <xf numFmtId="0" fontId="10" fillId="0" borderId="25" xfId="134" applyFont="1" applyBorder="1" applyAlignment="1">
      <alignment horizontal="center" vertical="center"/>
      <protection/>
    </xf>
    <xf numFmtId="0" fontId="7" fillId="0" borderId="25" xfId="133" applyFont="1" applyFill="1" applyBorder="1" applyAlignment="1">
      <alignment vertical="center" wrapText="1"/>
      <protection/>
    </xf>
    <xf numFmtId="165" fontId="7" fillId="57" borderId="25" xfId="134" applyNumberFormat="1" applyFont="1" applyFill="1" applyBorder="1" applyAlignment="1">
      <alignment vertical="center"/>
      <protection/>
    </xf>
    <xf numFmtId="0" fontId="10" fillId="0" borderId="0" xfId="134" applyFont="1" applyAlignment="1">
      <alignment vertical="center"/>
      <protection/>
    </xf>
    <xf numFmtId="0" fontId="10" fillId="0" borderId="54" xfId="134" applyFont="1" applyBorder="1" applyAlignment="1">
      <alignment vertical="center"/>
      <protection/>
    </xf>
    <xf numFmtId="49" fontId="7" fillId="0" borderId="30" xfId="0" applyNumberFormat="1" applyFont="1" applyBorder="1" applyAlignment="1">
      <alignment horizontal="center" vertical="center"/>
    </xf>
    <xf numFmtId="0" fontId="77" fillId="0" borderId="30" xfId="0" applyFont="1" applyBorder="1" applyAlignment="1">
      <alignment/>
    </xf>
    <xf numFmtId="4" fontId="10" fillId="0" borderId="30" xfId="134" applyNumberFormat="1" applyFont="1" applyBorder="1" applyAlignment="1">
      <alignment vertical="center"/>
      <protection/>
    </xf>
    <xf numFmtId="4" fontId="10" fillId="0" borderId="45" xfId="134" applyNumberFormat="1" applyFont="1" applyBorder="1" applyAlignment="1">
      <alignment vertical="center"/>
      <protection/>
    </xf>
    <xf numFmtId="0" fontId="10" fillId="0" borderId="46" xfId="134" applyFont="1" applyBorder="1" applyAlignment="1">
      <alignment vertical="center"/>
      <protection/>
    </xf>
    <xf numFmtId="49" fontId="7" fillId="0" borderId="43" xfId="0" applyNumberFormat="1" applyFont="1" applyBorder="1" applyAlignment="1">
      <alignment horizontal="center" vertical="center"/>
    </xf>
    <xf numFmtId="0" fontId="77" fillId="0" borderId="43" xfId="0" applyFont="1" applyBorder="1" applyAlignment="1">
      <alignment/>
    </xf>
    <xf numFmtId="4" fontId="10" fillId="0" borderId="43" xfId="134" applyNumberFormat="1" applyFont="1" applyBorder="1" applyAlignment="1">
      <alignment vertical="center"/>
      <protection/>
    </xf>
    <xf numFmtId="4" fontId="10" fillId="0" borderId="50" xfId="134" applyNumberFormat="1" applyFont="1" applyBorder="1" applyAlignment="1">
      <alignment vertical="center"/>
      <protection/>
    </xf>
    <xf numFmtId="4" fontId="10" fillId="0" borderId="0" xfId="134" applyNumberFormat="1" applyFont="1" applyAlignment="1">
      <alignment vertical="center"/>
      <protection/>
    </xf>
    <xf numFmtId="165" fontId="10" fillId="0" borderId="0" xfId="134" applyNumberFormat="1" applyFont="1" applyAlignment="1">
      <alignment vertical="center"/>
      <protection/>
    </xf>
    <xf numFmtId="0" fontId="10" fillId="0" borderId="0" xfId="134" applyFont="1">
      <alignment/>
      <protection/>
    </xf>
    <xf numFmtId="4" fontId="10" fillId="0" borderId="0" xfId="134" applyNumberFormat="1" applyFont="1">
      <alignment/>
      <protection/>
    </xf>
    <xf numFmtId="165" fontId="10" fillId="0" borderId="0" xfId="134" applyNumberFormat="1" applyFont="1">
      <alignment/>
      <protection/>
    </xf>
    <xf numFmtId="0" fontId="5" fillId="0" borderId="0" xfId="130" applyFont="1" applyAlignment="1">
      <alignment/>
      <protection/>
    </xf>
    <xf numFmtId="49" fontId="7" fillId="41" borderId="25" xfId="133" applyNumberFormat="1" applyFont="1" applyFill="1" applyBorder="1" applyAlignment="1">
      <alignment horizontal="center" vertical="center"/>
      <protection/>
    </xf>
    <xf numFmtId="0" fontId="7" fillId="41" borderId="25" xfId="133" applyFont="1" applyFill="1" applyBorder="1" applyAlignment="1">
      <alignment horizontal="center" vertical="center"/>
      <protection/>
    </xf>
    <xf numFmtId="0" fontId="7" fillId="41" borderId="25" xfId="133" applyFont="1" applyFill="1" applyBorder="1" applyAlignment="1">
      <alignment horizontal="center" vertical="center"/>
      <protection/>
    </xf>
    <xf numFmtId="49" fontId="7" fillId="41" borderId="25" xfId="133" applyNumberFormat="1" applyFont="1" applyFill="1" applyBorder="1" applyAlignment="1">
      <alignment horizontal="center" vertical="center"/>
      <protection/>
    </xf>
    <xf numFmtId="0" fontId="8" fillId="41" borderId="26" xfId="128" applyFont="1" applyFill="1" applyBorder="1" applyAlignment="1">
      <alignment vertical="center" wrapText="1"/>
      <protection/>
    </xf>
    <xf numFmtId="4" fontId="7" fillId="41" borderId="25" xfId="133" applyNumberFormat="1" applyFont="1" applyFill="1" applyBorder="1" applyAlignment="1">
      <alignment vertical="center"/>
      <protection/>
    </xf>
    <xf numFmtId="0" fontId="3" fillId="0" borderId="0" xfId="134" applyFont="1">
      <alignment/>
      <protection/>
    </xf>
    <xf numFmtId="1" fontId="10" fillId="0" borderId="43" xfId="133" applyNumberFormat="1" applyFont="1" applyFill="1" applyBorder="1" applyAlignment="1">
      <alignment horizontal="center" vertical="center"/>
      <protection/>
    </xf>
    <xf numFmtId="0" fontId="10" fillId="0" borderId="43" xfId="133" applyFont="1" applyFill="1" applyBorder="1" applyAlignment="1">
      <alignment horizontal="center" vertical="center"/>
      <protection/>
    </xf>
    <xf numFmtId="0" fontId="10" fillId="0" borderId="43" xfId="0" applyFont="1" applyBorder="1" applyAlignment="1">
      <alignment vertical="center"/>
    </xf>
    <xf numFmtId="49" fontId="10" fillId="0" borderId="43" xfId="0" applyNumberFormat="1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4" fontId="10" fillId="41" borderId="43" xfId="133" applyNumberFormat="1" applyFont="1" applyFill="1" applyBorder="1" applyAlignment="1">
      <alignment vertical="center"/>
      <protection/>
    </xf>
    <xf numFmtId="0" fontId="3" fillId="0" borderId="0" xfId="134" applyFill="1" applyBorder="1">
      <alignment/>
      <protection/>
    </xf>
    <xf numFmtId="4" fontId="7" fillId="57" borderId="26" xfId="133" applyNumberFormat="1" applyFont="1" applyFill="1" applyBorder="1" applyAlignment="1">
      <alignment vertical="center"/>
      <protection/>
    </xf>
    <xf numFmtId="4" fontId="7" fillId="41" borderId="55" xfId="133" applyNumberFormat="1" applyFont="1" applyFill="1" applyBorder="1" applyAlignment="1">
      <alignment vertical="center"/>
      <protection/>
    </xf>
    <xf numFmtId="4" fontId="10" fillId="41" borderId="44" xfId="133" applyNumberFormat="1" applyFont="1" applyFill="1" applyBorder="1" applyAlignment="1">
      <alignment vertical="center"/>
      <protection/>
    </xf>
    <xf numFmtId="4" fontId="10" fillId="41" borderId="50" xfId="133" applyNumberFormat="1" applyFont="1" applyFill="1" applyBorder="1" applyAlignment="1">
      <alignment vertical="center"/>
      <protection/>
    </xf>
    <xf numFmtId="49" fontId="8" fillId="0" borderId="0" xfId="130" applyNumberFormat="1" applyFont="1" applyBorder="1" applyAlignment="1">
      <alignment vertical="center" textRotation="90"/>
      <protection/>
    </xf>
    <xf numFmtId="0" fontId="10" fillId="0" borderId="0" xfId="136" applyFont="1" applyFill="1" applyBorder="1" applyAlignment="1">
      <alignment horizontal="center"/>
      <protection/>
    </xf>
    <xf numFmtId="49" fontId="10" fillId="0" borderId="0" xfId="136" applyNumberFormat="1" applyFont="1" applyFill="1" applyBorder="1" applyAlignment="1">
      <alignment horizontal="center"/>
      <protection/>
    </xf>
    <xf numFmtId="169" fontId="10" fillId="0" borderId="0" xfId="136" applyNumberFormat="1" applyFont="1" applyFill="1" applyBorder="1" applyAlignment="1">
      <alignment horizontal="center"/>
      <protection/>
    </xf>
    <xf numFmtId="4" fontId="10" fillId="0" borderId="0" xfId="136" applyNumberFormat="1" applyFont="1" applyFill="1" applyBorder="1" applyAlignment="1">
      <alignment horizontal="left"/>
      <protection/>
    </xf>
    <xf numFmtId="4" fontId="10" fillId="0" borderId="0" xfId="136" applyNumberFormat="1" applyFont="1" applyFill="1" applyBorder="1">
      <alignment/>
      <protection/>
    </xf>
    <xf numFmtId="0" fontId="11" fillId="0" borderId="0" xfId="133" applyFont="1" applyAlignment="1">
      <alignment horizontal="center"/>
      <protection/>
    </xf>
    <xf numFmtId="49" fontId="36" fillId="0" borderId="0" xfId="133" applyNumberFormat="1" applyFont="1" applyAlignment="1">
      <alignment horizontal="center"/>
      <protection/>
    </xf>
    <xf numFmtId="4" fontId="7" fillId="0" borderId="0" xfId="133" applyNumberFormat="1" applyFont="1" applyAlignment="1">
      <alignment horizontal="center"/>
      <protection/>
    </xf>
    <xf numFmtId="4" fontId="7" fillId="0" borderId="0" xfId="133" applyNumberFormat="1" applyFont="1" applyAlignment="1">
      <alignment horizontal="right"/>
      <protection/>
    </xf>
    <xf numFmtId="0" fontId="7" fillId="64" borderId="19" xfId="133" applyFont="1" applyFill="1" applyBorder="1" applyAlignment="1">
      <alignment vertical="center" wrapText="1"/>
      <protection/>
    </xf>
    <xf numFmtId="0" fontId="7" fillId="64" borderId="22" xfId="133" applyFont="1" applyFill="1" applyBorder="1" applyAlignment="1">
      <alignment horizontal="center" vertical="center" wrapText="1"/>
      <protection/>
    </xf>
    <xf numFmtId="0" fontId="7" fillId="64" borderId="21" xfId="133" applyFont="1" applyFill="1" applyBorder="1" applyAlignment="1">
      <alignment horizontal="center" vertical="center" wrapText="1"/>
      <protection/>
    </xf>
    <xf numFmtId="4" fontId="7" fillId="64" borderId="21" xfId="133" applyNumberFormat="1" applyFont="1" applyFill="1" applyBorder="1" applyAlignment="1">
      <alignment horizontal="center" vertical="center" wrapText="1"/>
      <protection/>
    </xf>
    <xf numFmtId="4" fontId="7" fillId="64" borderId="77" xfId="133" applyNumberFormat="1" applyFont="1" applyFill="1" applyBorder="1" applyAlignment="1">
      <alignment horizontal="center" vertical="center" wrapText="1"/>
      <protection/>
    </xf>
    <xf numFmtId="0" fontId="7" fillId="60" borderId="31" xfId="133" applyFont="1" applyFill="1" applyBorder="1" applyAlignment="1">
      <alignment horizontal="center" vertical="center"/>
      <protection/>
    </xf>
    <xf numFmtId="0" fontId="7" fillId="60" borderId="20" xfId="133" applyFont="1" applyFill="1" applyBorder="1" applyAlignment="1">
      <alignment horizontal="center" vertical="center"/>
      <protection/>
    </xf>
    <xf numFmtId="0" fontId="7" fillId="60" borderId="32" xfId="134" applyFont="1" applyFill="1" applyBorder="1" applyAlignment="1">
      <alignment horizontal="left" vertical="center" wrapText="1"/>
      <protection/>
    </xf>
    <xf numFmtId="0" fontId="81" fillId="41" borderId="34" xfId="133" applyFont="1" applyFill="1" applyBorder="1" applyAlignment="1">
      <alignment horizontal="center" vertical="center" wrapText="1"/>
      <protection/>
    </xf>
    <xf numFmtId="0" fontId="81" fillId="41" borderId="47" xfId="133" applyFont="1" applyFill="1" applyBorder="1" applyAlignment="1">
      <alignment horizontal="center" vertical="center" wrapText="1"/>
      <protection/>
    </xf>
    <xf numFmtId="49" fontId="81" fillId="41" borderId="28" xfId="133" applyNumberFormat="1" applyFont="1" applyFill="1" applyBorder="1" applyAlignment="1">
      <alignment horizontal="center" vertical="center" wrapText="1"/>
      <protection/>
    </xf>
    <xf numFmtId="0" fontId="81" fillId="41" borderId="28" xfId="133" applyFont="1" applyFill="1" applyBorder="1" applyAlignment="1">
      <alignment horizontal="left" vertical="center" wrapText="1"/>
      <protection/>
    </xf>
    <xf numFmtId="4" fontId="81" fillId="41" borderId="28" xfId="133" applyNumberFormat="1" applyFont="1" applyFill="1" applyBorder="1" applyAlignment="1">
      <alignment vertical="center"/>
      <protection/>
    </xf>
    <xf numFmtId="4" fontId="81" fillId="41" borderId="56" xfId="133" applyNumberFormat="1" applyFont="1" applyFill="1" applyBorder="1" applyAlignment="1">
      <alignment vertical="center"/>
      <protection/>
    </xf>
    <xf numFmtId="0" fontId="10" fillId="41" borderId="54" xfId="133" applyFont="1" applyFill="1" applyBorder="1" applyAlignment="1">
      <alignment horizontal="center" vertical="center" wrapText="1"/>
      <protection/>
    </xf>
    <xf numFmtId="0" fontId="10" fillId="41" borderId="37" xfId="133" applyFont="1" applyFill="1" applyBorder="1" applyAlignment="1">
      <alignment horizontal="center" vertical="center" wrapText="1"/>
      <protection/>
    </xf>
    <xf numFmtId="4" fontId="10" fillId="41" borderId="30" xfId="133" applyNumberFormat="1" applyFont="1" applyFill="1" applyBorder="1" applyAlignment="1">
      <alignment vertical="center"/>
      <protection/>
    </xf>
    <xf numFmtId="4" fontId="10" fillId="0" borderId="30" xfId="133" applyNumberFormat="1" applyFont="1" applyFill="1" applyBorder="1" applyAlignment="1">
      <alignment vertical="center"/>
      <protection/>
    </xf>
    <xf numFmtId="4" fontId="10" fillId="0" borderId="45" xfId="133" applyNumberFormat="1" applyFont="1" applyFill="1" applyBorder="1" applyAlignment="1">
      <alignment vertical="center"/>
      <protection/>
    </xf>
    <xf numFmtId="0" fontId="81" fillId="41" borderId="54" xfId="133" applyFont="1" applyFill="1" applyBorder="1" applyAlignment="1">
      <alignment horizontal="center" vertical="center" wrapText="1"/>
      <protection/>
    </xf>
    <xf numFmtId="0" fontId="81" fillId="41" borderId="37" xfId="133" applyFont="1" applyFill="1" applyBorder="1" applyAlignment="1">
      <alignment horizontal="center" vertical="center" wrapText="1"/>
      <protection/>
    </xf>
    <xf numFmtId="49" fontId="81" fillId="41" borderId="30" xfId="133" applyNumberFormat="1" applyFont="1" applyFill="1" applyBorder="1" applyAlignment="1">
      <alignment horizontal="center" vertical="center" wrapText="1"/>
      <protection/>
    </xf>
    <xf numFmtId="0" fontId="81" fillId="41" borderId="30" xfId="133" applyFont="1" applyFill="1" applyBorder="1" applyAlignment="1">
      <alignment horizontal="left" vertical="center" wrapText="1"/>
      <protection/>
    </xf>
    <xf numFmtId="4" fontId="81" fillId="41" borderId="30" xfId="133" applyNumberFormat="1" applyFont="1" applyFill="1" applyBorder="1" applyAlignment="1">
      <alignment vertical="center"/>
      <protection/>
    </xf>
    <xf numFmtId="4" fontId="81" fillId="41" borderId="45" xfId="133" applyNumberFormat="1" applyFont="1" applyFill="1" applyBorder="1" applyAlignment="1">
      <alignment vertical="center"/>
      <protection/>
    </xf>
    <xf numFmtId="4" fontId="10" fillId="41" borderId="45" xfId="133" applyNumberFormat="1" applyFont="1" applyFill="1" applyBorder="1" applyAlignment="1">
      <alignment vertical="center"/>
      <protection/>
    </xf>
    <xf numFmtId="0" fontId="81" fillId="0" borderId="30" xfId="133" applyFont="1" applyFill="1" applyBorder="1" applyAlignment="1">
      <alignment horizontal="left" vertical="center" wrapText="1"/>
      <protection/>
    </xf>
    <xf numFmtId="0" fontId="81" fillId="41" borderId="30" xfId="133" applyFont="1" applyFill="1" applyBorder="1" applyAlignment="1">
      <alignment horizontal="center" vertical="center" wrapText="1"/>
      <protection/>
    </xf>
    <xf numFmtId="0" fontId="10" fillId="41" borderId="46" xfId="133" applyFont="1" applyFill="1" applyBorder="1" applyAlignment="1">
      <alignment horizontal="center" vertical="center" wrapText="1"/>
      <protection/>
    </xf>
    <xf numFmtId="0" fontId="10" fillId="41" borderId="44" xfId="133" applyFont="1" applyFill="1" applyBorder="1" applyAlignment="1">
      <alignment horizontal="center" vertical="center" wrapText="1"/>
      <protection/>
    </xf>
    <xf numFmtId="0" fontId="11" fillId="0" borderId="0" xfId="136" applyFont="1">
      <alignment/>
      <protection/>
    </xf>
    <xf numFmtId="49" fontId="7" fillId="0" borderId="25" xfId="139" applyNumberFormat="1" applyFont="1" applyFill="1" applyBorder="1" applyAlignment="1">
      <alignment horizontal="center" vertical="center"/>
      <protection/>
    </xf>
    <xf numFmtId="0" fontId="7" fillId="0" borderId="46" xfId="139" applyFont="1" applyFill="1" applyBorder="1" applyAlignment="1">
      <alignment horizontal="center" vertical="center"/>
      <protection/>
    </xf>
    <xf numFmtId="49" fontId="10" fillId="0" borderId="43" xfId="139" applyNumberFormat="1" applyFont="1" applyFill="1" applyBorder="1" applyAlignment="1">
      <alignment horizontal="center" vertical="center"/>
      <protection/>
    </xf>
    <xf numFmtId="0" fontId="10" fillId="0" borderId="43" xfId="139" applyFont="1" applyFill="1" applyBorder="1" applyAlignment="1">
      <alignment horizontal="center" vertical="center"/>
      <protection/>
    </xf>
    <xf numFmtId="0" fontId="10" fillId="0" borderId="44" xfId="139" applyFont="1" applyFill="1" applyBorder="1" applyAlignment="1">
      <alignment horizontal="center" vertical="center"/>
      <protection/>
    </xf>
    <xf numFmtId="0" fontId="10" fillId="0" borderId="43" xfId="139" applyFont="1" applyFill="1" applyBorder="1" applyAlignment="1">
      <alignment vertical="center" wrapText="1"/>
      <protection/>
    </xf>
    <xf numFmtId="4" fontId="10" fillId="0" borderId="78" xfId="139" applyNumberFormat="1" applyFont="1" applyFill="1" applyBorder="1" applyAlignment="1">
      <alignment vertical="center"/>
      <protection/>
    </xf>
    <xf numFmtId="4" fontId="10" fillId="0" borderId="43" xfId="139" applyNumberFormat="1" applyFont="1" applyFill="1" applyBorder="1" applyAlignment="1">
      <alignment vertical="center"/>
      <protection/>
    </xf>
    <xf numFmtId="4" fontId="10" fillId="0" borderId="79" xfId="139" applyNumberFormat="1" applyFont="1" applyFill="1" applyBorder="1" applyAlignment="1">
      <alignment vertical="center"/>
      <protection/>
    </xf>
    <xf numFmtId="14" fontId="3" fillId="0" borderId="0" xfId="136" applyNumberFormat="1" applyAlignment="1">
      <alignment horizontal="left"/>
      <protection/>
    </xf>
    <xf numFmtId="0" fontId="11" fillId="0" borderId="0" xfId="132" applyFont="1" applyFill="1" applyBorder="1" applyAlignment="1">
      <alignment vertical="center"/>
      <protection/>
    </xf>
    <xf numFmtId="0" fontId="79" fillId="0" borderId="0" xfId="0" applyFont="1" applyAlignment="1">
      <alignment vertical="top" wrapText="1"/>
    </xf>
    <xf numFmtId="165" fontId="7" fillId="59" borderId="28" xfId="132" applyNumberFormat="1" applyFont="1" applyFill="1" applyBorder="1" applyAlignment="1">
      <alignment vertical="center"/>
      <protection/>
    </xf>
    <xf numFmtId="165" fontId="7" fillId="59" borderId="30" xfId="132" applyNumberFormat="1" applyFont="1" applyFill="1" applyBorder="1" applyAlignment="1">
      <alignment vertical="center"/>
      <protection/>
    </xf>
    <xf numFmtId="165" fontId="7" fillId="59" borderId="43" xfId="132" applyNumberFormat="1" applyFont="1" applyFill="1" applyBorder="1" applyAlignment="1">
      <alignment vertical="center"/>
      <protection/>
    </xf>
    <xf numFmtId="165" fontId="32" fillId="59" borderId="32" xfId="132" applyNumberFormat="1" applyFont="1" applyFill="1" applyBorder="1" applyAlignment="1">
      <alignment vertical="center"/>
      <protection/>
    </xf>
    <xf numFmtId="165" fontId="7" fillId="57" borderId="32" xfId="133" applyNumberFormat="1" applyFont="1" applyFill="1" applyBorder="1" applyAlignment="1">
      <alignment vertical="center"/>
      <protection/>
    </xf>
    <xf numFmtId="165" fontId="81" fillId="41" borderId="28" xfId="133" applyNumberFormat="1" applyFont="1" applyFill="1" applyBorder="1" applyAlignment="1">
      <alignment vertical="center"/>
      <protection/>
    </xf>
    <xf numFmtId="165" fontId="10" fillId="0" borderId="30" xfId="133" applyNumberFormat="1" applyFont="1" applyFill="1" applyBorder="1" applyAlignment="1">
      <alignment vertical="center"/>
      <protection/>
    </xf>
    <xf numFmtId="0" fontId="79" fillId="0" borderId="0" xfId="0" applyFont="1" applyBorder="1" applyAlignment="1">
      <alignment vertical="top" wrapText="1"/>
    </xf>
    <xf numFmtId="0" fontId="84" fillId="0" borderId="0" xfId="0" applyFont="1" applyBorder="1" applyAlignment="1">
      <alignment vertical="top"/>
    </xf>
    <xf numFmtId="165" fontId="3" fillId="0" borderId="0" xfId="134" applyNumberFormat="1" applyFill="1" applyBorder="1">
      <alignment/>
      <protection/>
    </xf>
    <xf numFmtId="165" fontId="9" fillId="0" borderId="0" xfId="133" applyNumberFormat="1" applyFont="1" applyFill="1" applyBorder="1" applyAlignment="1">
      <alignment vertical="center"/>
      <protection/>
    </xf>
    <xf numFmtId="0" fontId="3" fillId="0" borderId="0" xfId="135" applyFill="1" applyBorder="1">
      <alignment/>
      <protection/>
    </xf>
    <xf numFmtId="49" fontId="10" fillId="0" borderId="30" xfId="133" applyNumberFormat="1" applyFont="1" applyFill="1" applyBorder="1" applyAlignment="1">
      <alignment horizontal="center" vertical="center"/>
      <protection/>
    </xf>
    <xf numFmtId="4" fontId="10" fillId="0" borderId="64" xfId="137" applyNumberFormat="1" applyFont="1" applyFill="1" applyBorder="1" applyAlignment="1">
      <alignment horizontal="right" vertical="center"/>
      <protection/>
    </xf>
    <xf numFmtId="4" fontId="10" fillId="0" borderId="80" xfId="137" applyNumberFormat="1" applyFont="1" applyFill="1" applyBorder="1" applyAlignment="1">
      <alignment vertical="center"/>
      <protection/>
    </xf>
    <xf numFmtId="0" fontId="10" fillId="0" borderId="54" xfId="137" applyFont="1" applyFill="1" applyBorder="1" applyAlignment="1">
      <alignment horizontal="center" vertical="center"/>
      <protection/>
    </xf>
    <xf numFmtId="49" fontId="10" fillId="0" borderId="37" xfId="137" applyNumberFormat="1" applyFont="1" applyFill="1" applyBorder="1" applyAlignment="1">
      <alignment horizontal="right" vertical="center"/>
      <protection/>
    </xf>
    <xf numFmtId="0" fontId="10" fillId="0" borderId="59" xfId="133" applyFont="1" applyFill="1" applyBorder="1" applyAlignment="1">
      <alignment horizontal="center" vertical="center"/>
      <protection/>
    </xf>
    <xf numFmtId="4" fontId="10" fillId="0" borderId="81" xfId="137" applyNumberFormat="1" applyFont="1" applyFill="1" applyBorder="1" applyAlignment="1">
      <alignment horizontal="right" vertical="center"/>
      <protection/>
    </xf>
    <xf numFmtId="4" fontId="10" fillId="0" borderId="82" xfId="137" applyNumberFormat="1" applyFont="1" applyFill="1" applyBorder="1" applyAlignment="1">
      <alignment vertical="center"/>
      <protection/>
    </xf>
    <xf numFmtId="4" fontId="10" fillId="0" borderId="30" xfId="137" applyNumberFormat="1" applyFont="1" applyFill="1" applyBorder="1" applyAlignment="1">
      <alignment vertical="center"/>
      <protection/>
    </xf>
    <xf numFmtId="4" fontId="10" fillId="0" borderId="30" xfId="126" applyNumberFormat="1" applyFont="1" applyFill="1" applyBorder="1" applyAlignment="1">
      <alignment horizontal="right" vertical="center"/>
      <protection/>
    </xf>
    <xf numFmtId="0" fontId="10" fillId="0" borderId="62" xfId="137" applyFont="1" applyFill="1" applyBorder="1" applyAlignment="1">
      <alignment horizontal="center" vertical="center"/>
      <protection/>
    </xf>
    <xf numFmtId="49" fontId="10" fillId="0" borderId="61" xfId="137" applyNumberFormat="1" applyFont="1" applyFill="1" applyBorder="1" applyAlignment="1">
      <alignment horizontal="right" vertical="center"/>
      <protection/>
    </xf>
    <xf numFmtId="4" fontId="10" fillId="0" borderId="45" xfId="137" applyNumberFormat="1" applyFont="1" applyFill="1" applyBorder="1" applyAlignment="1">
      <alignment vertical="center"/>
      <protection/>
    </xf>
    <xf numFmtId="49" fontId="10" fillId="0" borderId="44" xfId="137" applyNumberFormat="1" applyFont="1" applyFill="1" applyBorder="1" applyAlignment="1">
      <alignment horizontal="center" vertical="center"/>
      <protection/>
    </xf>
    <xf numFmtId="49" fontId="10" fillId="0" borderId="43" xfId="133" applyNumberFormat="1" applyFont="1" applyFill="1" applyBorder="1" applyAlignment="1">
      <alignment horizontal="center" vertical="center"/>
      <protection/>
    </xf>
    <xf numFmtId="4" fontId="10" fillId="0" borderId="45" xfId="126" applyNumberFormat="1" applyFont="1" applyFill="1" applyBorder="1" applyAlignment="1">
      <alignment horizontal="right" vertical="center"/>
      <protection/>
    </xf>
    <xf numFmtId="49" fontId="10" fillId="0" borderId="37" xfId="137" applyNumberFormat="1" applyFont="1" applyFill="1" applyBorder="1" applyAlignment="1">
      <alignment horizontal="center" vertical="center"/>
      <protection/>
    </xf>
    <xf numFmtId="0" fontId="7" fillId="0" borderId="54" xfId="137" applyFont="1" applyFill="1" applyBorder="1" applyAlignment="1">
      <alignment vertical="center" wrapText="1"/>
      <protection/>
    </xf>
    <xf numFmtId="49" fontId="10" fillId="0" borderId="37" xfId="137" applyNumberFormat="1" applyFont="1" applyFill="1" applyBorder="1" applyAlignment="1">
      <alignment horizontal="right" vertical="center" wrapText="1"/>
      <protection/>
    </xf>
    <xf numFmtId="49" fontId="10" fillId="0" borderId="30" xfId="137" applyNumberFormat="1" applyFont="1" applyFill="1" applyBorder="1" applyAlignment="1">
      <alignment horizontal="left" vertical="center" wrapText="1"/>
      <protection/>
    </xf>
    <xf numFmtId="49" fontId="10" fillId="0" borderId="30" xfId="137" applyNumberFormat="1" applyFont="1" applyFill="1" applyBorder="1" applyAlignment="1">
      <alignment horizontal="center" vertical="center" wrapText="1"/>
      <protection/>
    </xf>
    <xf numFmtId="49" fontId="10" fillId="0" borderId="63" xfId="137" applyNumberFormat="1" applyFont="1" applyFill="1" applyBorder="1" applyAlignment="1">
      <alignment horizontal="center" vertical="center" wrapText="1"/>
      <protection/>
    </xf>
    <xf numFmtId="0" fontId="10" fillId="0" borderId="30" xfId="137" applyFont="1" applyFill="1" applyBorder="1" applyAlignment="1">
      <alignment vertical="center" wrapText="1"/>
      <protection/>
    </xf>
    <xf numFmtId="4" fontId="10" fillId="0" borderId="30" xfId="137" applyNumberFormat="1" applyFont="1" applyFill="1" applyBorder="1" applyAlignment="1">
      <alignment horizontal="right" vertical="center" wrapText="1"/>
      <protection/>
    </xf>
    <xf numFmtId="4" fontId="10" fillId="0" borderId="64" xfId="137" applyNumberFormat="1" applyFont="1" applyFill="1" applyBorder="1" applyAlignment="1">
      <alignment horizontal="right" vertical="center" wrapText="1"/>
      <protection/>
    </xf>
    <xf numFmtId="4" fontId="10" fillId="0" borderId="45" xfId="137" applyNumberFormat="1" applyFont="1" applyFill="1" applyBorder="1" applyAlignment="1">
      <alignment horizontal="right" vertical="center" wrapText="1"/>
      <protection/>
    </xf>
    <xf numFmtId="0" fontId="10" fillId="41" borderId="30" xfId="133" applyFont="1" applyFill="1" applyBorder="1" applyAlignment="1">
      <alignment horizontal="left" vertical="center"/>
      <protection/>
    </xf>
    <xf numFmtId="4" fontId="10" fillId="0" borderId="43" xfId="137" applyNumberFormat="1" applyFont="1" applyFill="1" applyBorder="1" applyAlignment="1">
      <alignment horizontal="right" vertical="center" wrapText="1"/>
      <protection/>
    </xf>
    <xf numFmtId="1" fontId="10" fillId="0" borderId="43" xfId="0" applyNumberFormat="1" applyFont="1" applyFill="1" applyBorder="1" applyAlignment="1">
      <alignment horizontal="center" vertical="center"/>
    </xf>
    <xf numFmtId="49" fontId="10" fillId="0" borderId="43" xfId="141" applyNumberFormat="1" applyFont="1" applyFill="1" applyBorder="1" applyAlignment="1">
      <alignment horizontal="center" vertical="center"/>
      <protection/>
    </xf>
    <xf numFmtId="0" fontId="10" fillId="0" borderId="43" xfId="141" applyFont="1" applyFill="1" applyBorder="1" applyAlignment="1">
      <alignment vertical="center"/>
      <protection/>
    </xf>
    <xf numFmtId="4" fontId="10" fillId="0" borderId="43" xfId="0" applyNumberFormat="1" applyFont="1" applyFill="1" applyBorder="1" applyAlignment="1">
      <alignment horizontal="right" vertical="center"/>
    </xf>
    <xf numFmtId="4" fontId="10" fillId="41" borderId="43" xfId="0" applyNumberFormat="1" applyFont="1" applyFill="1" applyBorder="1" applyAlignment="1">
      <alignment vertical="center"/>
    </xf>
    <xf numFmtId="0" fontId="10" fillId="0" borderId="30" xfId="133" applyFont="1" applyFill="1" applyBorder="1" applyAlignment="1">
      <alignment horizontal="center" vertical="center" wrapText="1"/>
      <protection/>
    </xf>
    <xf numFmtId="49" fontId="10" fillId="0" borderId="30" xfId="133" applyNumberFormat="1" applyFont="1" applyFill="1" applyBorder="1" applyAlignment="1">
      <alignment horizontal="center" vertical="center" wrapText="1"/>
      <protection/>
    </xf>
    <xf numFmtId="4" fontId="10" fillId="0" borderId="80" xfId="137" applyNumberFormat="1" applyFont="1" applyFill="1" applyBorder="1" applyAlignment="1">
      <alignment horizontal="right" vertical="center"/>
      <protection/>
    </xf>
    <xf numFmtId="0" fontId="10" fillId="0" borderId="43" xfId="133" applyFont="1" applyFill="1" applyBorder="1" applyAlignment="1">
      <alignment horizontal="center" vertical="center" wrapText="1"/>
      <protection/>
    </xf>
    <xf numFmtId="49" fontId="10" fillId="0" borderId="43" xfId="133" applyNumberFormat="1" applyFont="1" applyFill="1" applyBorder="1" applyAlignment="1">
      <alignment horizontal="center" vertical="center" wrapText="1"/>
      <protection/>
    </xf>
    <xf numFmtId="0" fontId="10" fillId="0" borderId="43" xfId="133" applyFont="1" applyBorder="1" applyAlignment="1">
      <alignment vertical="center" wrapText="1"/>
      <protection/>
    </xf>
    <xf numFmtId="4" fontId="10" fillId="0" borderId="43" xfId="126" applyNumberFormat="1" applyFont="1" applyFill="1" applyBorder="1" applyAlignment="1">
      <alignment horizontal="right" vertical="center"/>
      <protection/>
    </xf>
    <xf numFmtId="49" fontId="12" fillId="0" borderId="30" xfId="142" applyNumberFormat="1" applyFont="1" applyFill="1" applyBorder="1" applyAlignment="1">
      <alignment horizontal="center" vertical="center"/>
      <protection/>
    </xf>
    <xf numFmtId="0" fontId="12" fillId="0" borderId="30" xfId="142" applyFont="1" applyFill="1" applyBorder="1" applyAlignment="1">
      <alignment vertical="center"/>
      <protection/>
    </xf>
    <xf numFmtId="0" fontId="7" fillId="0" borderId="54" xfId="137" applyFont="1" applyFill="1" applyBorder="1" applyAlignment="1">
      <alignment horizontal="center" vertical="center"/>
      <protection/>
    </xf>
    <xf numFmtId="49" fontId="7" fillId="62" borderId="30" xfId="133" applyNumberFormat="1" applyFont="1" applyFill="1" applyBorder="1" applyAlignment="1">
      <alignment horizontal="center" vertical="center"/>
      <protection/>
    </xf>
    <xf numFmtId="4" fontId="10" fillId="62" borderId="30" xfId="133" applyNumberFormat="1" applyFont="1" applyFill="1" applyBorder="1" applyAlignment="1">
      <alignment vertical="center"/>
      <protection/>
    </xf>
    <xf numFmtId="0" fontId="10" fillId="0" borderId="30" xfId="128" applyFont="1" applyFill="1" applyBorder="1" applyAlignment="1">
      <alignment vertical="center" wrapText="1"/>
      <protection/>
    </xf>
    <xf numFmtId="49" fontId="7" fillId="0" borderId="30" xfId="133" applyNumberFormat="1" applyFont="1" applyFill="1" applyBorder="1" applyAlignment="1">
      <alignment horizontal="center" vertical="center"/>
      <protection/>
    </xf>
    <xf numFmtId="49" fontId="7" fillId="0" borderId="43" xfId="133" applyNumberFormat="1" applyFont="1" applyFill="1" applyBorder="1" applyAlignment="1">
      <alignment horizontal="center" vertical="center"/>
      <protection/>
    </xf>
    <xf numFmtId="0" fontId="10" fillId="0" borderId="43" xfId="133" applyFont="1" applyBorder="1" applyAlignment="1">
      <alignment horizontal="center" vertical="center"/>
      <protection/>
    </xf>
    <xf numFmtId="49" fontId="12" fillId="0" borderId="43" xfId="142" applyNumberFormat="1" applyFont="1" applyFill="1" applyBorder="1" applyAlignment="1">
      <alignment horizontal="center" vertical="center"/>
      <protection/>
    </xf>
    <xf numFmtId="0" fontId="10" fillId="0" borderId="43" xfId="128" applyFont="1" applyFill="1" applyBorder="1" applyAlignment="1">
      <alignment vertical="center" wrapText="1"/>
      <protection/>
    </xf>
    <xf numFmtId="4" fontId="10" fillId="0" borderId="43" xfId="133" applyNumberFormat="1" applyFont="1" applyFill="1" applyBorder="1" applyAlignment="1">
      <alignment vertical="center"/>
      <protection/>
    </xf>
    <xf numFmtId="4" fontId="10" fillId="62" borderId="43" xfId="133" applyNumberFormat="1" applyFont="1" applyFill="1" applyBorder="1" applyAlignment="1">
      <alignment vertical="center"/>
      <protection/>
    </xf>
    <xf numFmtId="4" fontId="10" fillId="0" borderId="79" xfId="137" applyNumberFormat="1" applyFont="1" applyFill="1" applyBorder="1" applyAlignment="1">
      <alignment horizontal="right" vertical="center"/>
      <protection/>
    </xf>
    <xf numFmtId="1" fontId="10" fillId="0" borderId="54" xfId="133" applyNumberFormat="1" applyFont="1" applyFill="1" applyBorder="1" applyAlignment="1">
      <alignment horizontal="center" vertical="center" wrapText="1"/>
      <protection/>
    </xf>
    <xf numFmtId="4" fontId="10" fillId="0" borderId="64" xfId="137" applyNumberFormat="1" applyFont="1" applyFill="1" applyBorder="1" applyAlignment="1">
      <alignment vertical="center"/>
      <protection/>
    </xf>
    <xf numFmtId="49" fontId="12" fillId="0" borderId="43" xfId="133" applyNumberFormat="1" applyFont="1" applyFill="1" applyBorder="1" applyAlignment="1">
      <alignment horizontal="center" vertical="center"/>
      <protection/>
    </xf>
    <xf numFmtId="0" fontId="12" fillId="0" borderId="43" xfId="133" applyFont="1" applyFill="1" applyBorder="1" applyAlignment="1">
      <alignment horizontal="center" vertical="center"/>
      <protection/>
    </xf>
    <xf numFmtId="0" fontId="12" fillId="0" borderId="43" xfId="142" applyFont="1" applyFill="1" applyBorder="1" applyAlignment="1">
      <alignment vertical="center"/>
      <protection/>
    </xf>
    <xf numFmtId="0" fontId="77" fillId="62" borderId="30" xfId="133" applyFont="1" applyFill="1" applyBorder="1" applyAlignment="1">
      <alignment horizontal="center" vertical="center" wrapText="1"/>
      <protection/>
    </xf>
    <xf numFmtId="49" fontId="7" fillId="62" borderId="43" xfId="139" applyNumberFormat="1" applyFont="1" applyFill="1" applyBorder="1" applyAlignment="1">
      <alignment horizontal="center" vertical="center"/>
      <protection/>
    </xf>
    <xf numFmtId="0" fontId="77" fillId="62" borderId="43" xfId="133" applyFont="1" applyFill="1" applyBorder="1" applyAlignment="1">
      <alignment horizontal="center" vertical="center" wrapText="1"/>
      <protection/>
    </xf>
    <xf numFmtId="49" fontId="77" fillId="62" borderId="43" xfId="133" applyNumberFormat="1" applyFont="1" applyFill="1" applyBorder="1" applyAlignment="1">
      <alignment horizontal="center" vertical="center" wrapText="1"/>
      <protection/>
    </xf>
    <xf numFmtId="0" fontId="10" fillId="62" borderId="43" xfId="133" applyFont="1" applyFill="1" applyBorder="1" applyAlignment="1">
      <alignment horizontal="left" vertical="center" wrapText="1"/>
      <protection/>
    </xf>
    <xf numFmtId="4" fontId="10" fillId="62" borderId="43" xfId="139" applyNumberFormat="1" applyFont="1" applyFill="1" applyBorder="1" applyAlignment="1">
      <alignment vertical="center"/>
      <protection/>
    </xf>
    <xf numFmtId="0" fontId="7" fillId="62" borderId="54" xfId="139" applyFont="1" applyFill="1" applyBorder="1" applyAlignment="1">
      <alignment horizontal="center" vertical="center"/>
      <protection/>
    </xf>
    <xf numFmtId="49" fontId="7" fillId="62" borderId="30" xfId="139" applyNumberFormat="1" applyFont="1" applyFill="1" applyBorder="1" applyAlignment="1">
      <alignment horizontal="center" vertical="center"/>
      <protection/>
    </xf>
    <xf numFmtId="49" fontId="77" fillId="62" borderId="30" xfId="133" applyNumberFormat="1" applyFont="1" applyFill="1" applyBorder="1" applyAlignment="1">
      <alignment horizontal="center" vertical="center" wrapText="1"/>
      <protection/>
    </xf>
    <xf numFmtId="0" fontId="10" fillId="62" borderId="30" xfId="133" applyFont="1" applyFill="1" applyBorder="1" applyAlignment="1">
      <alignment horizontal="left" vertical="center" wrapText="1"/>
      <protection/>
    </xf>
    <xf numFmtId="4" fontId="10" fillId="62" borderId="30" xfId="139" applyNumberFormat="1" applyFont="1" applyFill="1" applyBorder="1" applyAlignment="1">
      <alignment vertical="center"/>
      <protection/>
    </xf>
    <xf numFmtId="4" fontId="10" fillId="62" borderId="45" xfId="139" applyNumberFormat="1" applyFont="1" applyFill="1" applyBorder="1" applyAlignment="1">
      <alignment vertical="center"/>
      <protection/>
    </xf>
    <xf numFmtId="0" fontId="10" fillId="0" borderId="54" xfId="133" applyFont="1" applyFill="1" applyBorder="1" applyAlignment="1">
      <alignment horizontal="center" vertical="center" wrapText="1"/>
      <protection/>
    </xf>
    <xf numFmtId="165" fontId="10" fillId="0" borderId="30" xfId="133" applyNumberFormat="1" applyFont="1" applyFill="1" applyBorder="1" applyAlignment="1">
      <alignment vertical="center" wrapText="1"/>
      <protection/>
    </xf>
    <xf numFmtId="165" fontId="10" fillId="0" borderId="45" xfId="133" applyNumberFormat="1" applyFont="1" applyFill="1" applyBorder="1" applyAlignment="1">
      <alignment vertical="center" wrapText="1"/>
      <protection/>
    </xf>
    <xf numFmtId="4" fontId="10" fillId="41" borderId="30" xfId="0" applyNumberFormat="1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4" fontId="9" fillId="41" borderId="30" xfId="133" applyNumberFormat="1" applyFont="1" applyFill="1" applyBorder="1" applyAlignment="1">
      <alignment vertical="center" wrapText="1"/>
      <protection/>
    </xf>
    <xf numFmtId="165" fontId="9" fillId="0" borderId="30" xfId="133" applyNumberFormat="1" applyFont="1" applyFill="1" applyBorder="1" applyAlignment="1">
      <alignment vertical="center" wrapText="1"/>
      <protection/>
    </xf>
    <xf numFmtId="165" fontId="9" fillId="0" borderId="45" xfId="133" applyNumberFormat="1" applyFont="1" applyFill="1" applyBorder="1" applyAlignment="1">
      <alignment vertical="center" wrapText="1"/>
      <protection/>
    </xf>
    <xf numFmtId="0" fontId="35" fillId="0" borderId="5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30" xfId="134" applyNumberFormat="1" applyFont="1" applyFill="1" applyBorder="1" applyAlignment="1">
      <alignment horizontal="center" vertical="center" wrapText="1"/>
      <protection/>
    </xf>
    <xf numFmtId="0" fontId="35" fillId="0" borderId="30" xfId="0" applyFont="1" applyFill="1" applyBorder="1" applyAlignment="1">
      <alignment vertical="center" wrapText="1"/>
    </xf>
    <xf numFmtId="0" fontId="9" fillId="0" borderId="54" xfId="133" applyFont="1" applyFill="1" applyBorder="1" applyAlignment="1">
      <alignment horizontal="center" vertical="center" wrapText="1"/>
      <protection/>
    </xf>
    <xf numFmtId="1" fontId="9" fillId="0" borderId="30" xfId="133" applyNumberFormat="1" applyFont="1" applyFill="1" applyBorder="1" applyAlignment="1">
      <alignment horizontal="center" vertical="center" wrapText="1"/>
      <protection/>
    </xf>
    <xf numFmtId="0" fontId="9" fillId="0" borderId="30" xfId="133" applyFont="1" applyFill="1" applyBorder="1" applyAlignment="1">
      <alignment horizontal="center" vertical="center" wrapText="1"/>
      <protection/>
    </xf>
    <xf numFmtId="49" fontId="7" fillId="0" borderId="30" xfId="133" applyNumberFormat="1" applyFont="1" applyFill="1" applyBorder="1" applyAlignment="1">
      <alignment horizontal="center" vertical="center" wrapText="1"/>
      <protection/>
    </xf>
    <xf numFmtId="49" fontId="9" fillId="0" borderId="30" xfId="133" applyNumberFormat="1" applyFont="1" applyFill="1" applyBorder="1" applyAlignment="1">
      <alignment vertical="center" wrapText="1"/>
      <protection/>
    </xf>
    <xf numFmtId="165" fontId="9" fillId="57" borderId="30" xfId="133" applyNumberFormat="1" applyFont="1" applyFill="1" applyBorder="1" applyAlignment="1">
      <alignment vertical="center" wrapText="1"/>
      <protection/>
    </xf>
    <xf numFmtId="165" fontId="9" fillId="57" borderId="45" xfId="133" applyNumberFormat="1" applyFont="1" applyFill="1" applyBorder="1" applyAlignment="1">
      <alignment vertical="center" wrapText="1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9" fillId="0" borderId="54" xfId="133" applyFont="1" applyFill="1" applyBorder="1" applyAlignment="1">
      <alignment horizontal="center" vertical="center"/>
      <protection/>
    </xf>
    <xf numFmtId="1" fontId="9" fillId="0" borderId="30" xfId="133" applyNumberFormat="1" applyFont="1" applyFill="1" applyBorder="1" applyAlignment="1">
      <alignment horizontal="center" vertical="center"/>
      <protection/>
    </xf>
    <xf numFmtId="0" fontId="9" fillId="0" borderId="30" xfId="133" applyFont="1" applyFill="1" applyBorder="1" applyAlignment="1">
      <alignment horizontal="center" vertical="center"/>
      <protection/>
    </xf>
    <xf numFmtId="0" fontId="9" fillId="0" borderId="30" xfId="133" applyFont="1" applyFill="1" applyBorder="1" applyAlignment="1">
      <alignment vertical="center"/>
      <protection/>
    </xf>
    <xf numFmtId="4" fontId="9" fillId="0" borderId="30" xfId="133" applyNumberFormat="1" applyFont="1" applyFill="1" applyBorder="1" applyAlignment="1">
      <alignment vertical="center"/>
      <protection/>
    </xf>
    <xf numFmtId="0" fontId="3" fillId="0" borderId="54" xfId="133" applyFont="1" applyFill="1" applyBorder="1" applyAlignment="1">
      <alignment horizontal="center" vertical="center"/>
      <protection/>
    </xf>
    <xf numFmtId="1" fontId="3" fillId="0" borderId="30" xfId="133" applyNumberFormat="1" applyFont="1" applyFill="1" applyBorder="1" applyAlignment="1">
      <alignment vertical="center"/>
      <protection/>
    </xf>
    <xf numFmtId="0" fontId="10" fillId="0" borderId="30" xfId="0" applyFont="1" applyFill="1" applyBorder="1" applyAlignment="1">
      <alignment vertical="center"/>
    </xf>
    <xf numFmtId="0" fontId="9" fillId="0" borderId="54" xfId="134" applyFont="1" applyFill="1" applyBorder="1" applyAlignment="1">
      <alignment horizontal="center" vertical="center"/>
      <protection/>
    </xf>
    <xf numFmtId="49" fontId="9" fillId="0" borderId="30" xfId="134" applyNumberFormat="1" applyFont="1" applyFill="1" applyBorder="1" applyAlignment="1">
      <alignment horizontal="center" vertical="center"/>
      <protection/>
    </xf>
    <xf numFmtId="0" fontId="9" fillId="0" borderId="30" xfId="134" applyFont="1" applyFill="1" applyBorder="1" applyAlignment="1">
      <alignment horizontal="center" vertical="center"/>
      <protection/>
    </xf>
    <xf numFmtId="0" fontId="9" fillId="0" borderId="30" xfId="113" applyFont="1" applyFill="1" applyBorder="1" applyAlignment="1">
      <alignment wrapText="1"/>
      <protection/>
    </xf>
    <xf numFmtId="0" fontId="3" fillId="0" borderId="54" xfId="134" applyFont="1" applyFill="1" applyBorder="1" applyAlignment="1">
      <alignment horizontal="center" vertical="center"/>
      <protection/>
    </xf>
    <xf numFmtId="0" fontId="3" fillId="0" borderId="30" xfId="134" applyFont="1" applyFill="1" applyBorder="1" applyAlignment="1">
      <alignment vertical="center"/>
      <protection/>
    </xf>
    <xf numFmtId="0" fontId="10" fillId="0" borderId="30" xfId="0" applyFont="1" applyFill="1" applyBorder="1" applyAlignment="1">
      <alignment horizontal="center" vertical="center" wrapText="1"/>
    </xf>
    <xf numFmtId="49" fontId="10" fillId="0" borderId="30" xfId="134" applyNumberFormat="1" applyFont="1" applyFill="1" applyBorder="1" applyAlignment="1">
      <alignment horizontal="center" vertical="center" wrapText="1"/>
      <protection/>
    </xf>
    <xf numFmtId="0" fontId="10" fillId="0" borderId="30" xfId="0" applyFont="1" applyFill="1" applyBorder="1" applyAlignment="1">
      <alignment horizontal="left" vertical="center" wrapText="1"/>
    </xf>
    <xf numFmtId="0" fontId="9" fillId="0" borderId="54" xfId="113" applyFont="1" applyFill="1" applyBorder="1" applyAlignment="1">
      <alignment horizontal="center" vertical="center" wrapText="1"/>
      <protection/>
    </xf>
    <xf numFmtId="0" fontId="9" fillId="0" borderId="30" xfId="113" applyFont="1" applyFill="1" applyBorder="1" applyAlignment="1">
      <alignment horizontal="center" vertical="center" wrapText="1"/>
      <protection/>
    </xf>
    <xf numFmtId="49" fontId="9" fillId="0" borderId="30" xfId="113" applyNumberFormat="1" applyFont="1" applyFill="1" applyBorder="1" applyAlignment="1">
      <alignment horizontal="center" vertical="center" wrapText="1"/>
      <protection/>
    </xf>
    <xf numFmtId="0" fontId="9" fillId="0" borderId="30" xfId="113" applyFont="1" applyFill="1" applyBorder="1" applyAlignment="1">
      <alignment horizontal="left" vertical="center" wrapText="1"/>
      <protection/>
    </xf>
    <xf numFmtId="0" fontId="34" fillId="0" borderId="54" xfId="113" applyFont="1" applyFill="1" applyBorder="1" applyAlignment="1">
      <alignment horizontal="center" vertical="center" wrapText="1"/>
      <protection/>
    </xf>
    <xf numFmtId="0" fontId="34" fillId="0" borderId="30" xfId="113" applyFont="1" applyFill="1" applyBorder="1" applyAlignment="1">
      <alignment vertical="center" wrapText="1"/>
      <protection/>
    </xf>
    <xf numFmtId="0" fontId="10" fillId="0" borderId="30" xfId="113" applyFont="1" applyFill="1" applyBorder="1" applyAlignment="1">
      <alignment horizontal="center" vertical="center" wrapText="1"/>
      <protection/>
    </xf>
    <xf numFmtId="0" fontId="10" fillId="0" borderId="30" xfId="113" applyFont="1" applyFill="1" applyBorder="1" applyAlignment="1">
      <alignment vertical="center"/>
      <protection/>
    </xf>
    <xf numFmtId="0" fontId="10" fillId="0" borderId="30" xfId="113" applyFont="1" applyFill="1" applyBorder="1" applyAlignment="1">
      <alignment horizontal="left" vertical="center" wrapText="1"/>
      <protection/>
    </xf>
    <xf numFmtId="165" fontId="7" fillId="0" borderId="30" xfId="133" applyNumberFormat="1" applyFont="1" applyFill="1" applyBorder="1" applyAlignment="1">
      <alignment vertical="center" wrapText="1"/>
      <protection/>
    </xf>
    <xf numFmtId="165" fontId="7" fillId="0" borderId="45" xfId="133" applyNumberFormat="1" applyFont="1" applyFill="1" applyBorder="1" applyAlignment="1">
      <alignment vertical="center" wrapText="1"/>
      <protection/>
    </xf>
    <xf numFmtId="0" fontId="12" fillId="0" borderId="30" xfId="113" applyFont="1" applyFill="1" applyBorder="1" applyAlignment="1">
      <alignment horizontal="center" vertical="center" wrapText="1"/>
      <protection/>
    </xf>
    <xf numFmtId="0" fontId="12" fillId="0" borderId="30" xfId="113" applyFont="1" applyFill="1" applyBorder="1" applyAlignment="1">
      <alignment horizontal="left" vertical="center" wrapText="1"/>
      <protection/>
    </xf>
    <xf numFmtId="49" fontId="9" fillId="0" borderId="30" xfId="133" applyNumberFormat="1" applyFont="1" applyFill="1" applyBorder="1" applyAlignment="1">
      <alignment horizontal="left" vertical="center" wrapText="1"/>
      <protection/>
    </xf>
    <xf numFmtId="4" fontId="9" fillId="41" borderId="45" xfId="133" applyNumberFormat="1" applyFont="1" applyFill="1" applyBorder="1" applyAlignment="1">
      <alignment vertical="center" wrapText="1"/>
      <protection/>
    </xf>
    <xf numFmtId="4" fontId="10" fillId="41" borderId="30" xfId="0" applyNumberFormat="1" applyFont="1" applyFill="1" applyBorder="1" applyAlignment="1">
      <alignment horizontal="right" vertical="center"/>
    </xf>
    <xf numFmtId="4" fontId="10" fillId="41" borderId="45" xfId="0" applyNumberFormat="1" applyFont="1" applyFill="1" applyBorder="1" applyAlignment="1">
      <alignment horizontal="right" vertical="center"/>
    </xf>
    <xf numFmtId="49" fontId="9" fillId="0" borderId="30" xfId="133" applyNumberFormat="1" applyFont="1" applyFill="1" applyBorder="1" applyAlignment="1">
      <alignment horizontal="center" vertical="center" wrapText="1"/>
      <protection/>
    </xf>
    <xf numFmtId="49" fontId="10" fillId="0" borderId="30" xfId="133" applyNumberFormat="1" applyFont="1" applyFill="1" applyBorder="1" applyAlignment="1">
      <alignment vertical="center" wrapText="1"/>
      <protection/>
    </xf>
    <xf numFmtId="0" fontId="12" fillId="0" borderId="30" xfId="0" applyFont="1" applyFill="1" applyBorder="1" applyAlignment="1">
      <alignment horizontal="left" vertical="center" wrapText="1"/>
    </xf>
    <xf numFmtId="0" fontId="10" fillId="0" borderId="54" xfId="133" applyFont="1" applyFill="1" applyBorder="1" applyAlignment="1">
      <alignment horizontal="center" vertical="center" wrapText="1"/>
      <protection/>
    </xf>
    <xf numFmtId="49" fontId="10" fillId="0" borderId="30" xfId="133" applyNumberFormat="1" applyFont="1" applyFill="1" applyBorder="1" applyAlignment="1">
      <alignment horizontal="center" vertical="center" wrapText="1"/>
      <protection/>
    </xf>
    <xf numFmtId="0" fontId="10" fillId="0" borderId="30" xfId="133" applyFont="1" applyFill="1" applyBorder="1" applyAlignment="1">
      <alignment horizontal="center" vertical="center" wrapText="1"/>
      <protection/>
    </xf>
    <xf numFmtId="0" fontId="10" fillId="0" borderId="30" xfId="0" applyFont="1" applyFill="1" applyBorder="1" applyAlignment="1">
      <alignment vertical="center"/>
    </xf>
    <xf numFmtId="49" fontId="10" fillId="0" borderId="30" xfId="133" applyNumberFormat="1" applyFont="1" applyFill="1" applyBorder="1" applyAlignment="1">
      <alignment vertical="center" wrapText="1"/>
      <protection/>
    </xf>
    <xf numFmtId="0" fontId="3" fillId="0" borderId="30" xfId="133" applyFont="1" applyFill="1" applyBorder="1" applyAlignment="1">
      <alignment vertical="center"/>
      <protection/>
    </xf>
    <xf numFmtId="4" fontId="9" fillId="0" borderId="30" xfId="133" applyNumberFormat="1" applyFont="1" applyFill="1" applyBorder="1" applyAlignment="1">
      <alignment vertical="center" wrapText="1"/>
      <protection/>
    </xf>
    <xf numFmtId="0" fontId="10" fillId="0" borderId="43" xfId="0" applyFont="1" applyFill="1" applyBorder="1" applyAlignment="1">
      <alignment vertical="center"/>
    </xf>
    <xf numFmtId="49" fontId="10" fillId="0" borderId="43" xfId="133" applyNumberFormat="1" applyFont="1" applyFill="1" applyBorder="1" applyAlignment="1">
      <alignment vertical="center" wrapText="1"/>
      <protection/>
    </xf>
    <xf numFmtId="4" fontId="10" fillId="41" borderId="43" xfId="0" applyNumberFormat="1" applyFont="1" applyFill="1" applyBorder="1" applyAlignment="1">
      <alignment horizontal="right" vertical="center"/>
    </xf>
    <xf numFmtId="165" fontId="10" fillId="0" borderId="43" xfId="133" applyNumberFormat="1" applyFont="1" applyFill="1" applyBorder="1" applyAlignment="1">
      <alignment vertical="center" wrapText="1"/>
      <protection/>
    </xf>
    <xf numFmtId="49" fontId="10" fillId="0" borderId="30" xfId="137" applyNumberFormat="1" applyFont="1" applyFill="1" applyBorder="1" applyAlignment="1">
      <alignment horizontal="left" vertical="center"/>
      <protection/>
    </xf>
    <xf numFmtId="49" fontId="10" fillId="0" borderId="30" xfId="137" applyNumberFormat="1" applyFont="1" applyFill="1" applyBorder="1" applyAlignment="1">
      <alignment horizontal="center" vertical="center"/>
      <protection/>
    </xf>
    <xf numFmtId="49" fontId="10" fillId="0" borderId="63" xfId="137" applyNumberFormat="1" applyFont="1" applyFill="1" applyBorder="1" applyAlignment="1">
      <alignment horizontal="center" vertical="center"/>
      <protection/>
    </xf>
    <xf numFmtId="0" fontId="10" fillId="0" borderId="37" xfId="137" applyFont="1" applyFill="1" applyBorder="1" applyAlignment="1">
      <alignment vertical="center"/>
      <protection/>
    </xf>
    <xf numFmtId="4" fontId="10" fillId="0" borderId="30" xfId="137" applyNumberFormat="1" applyFont="1" applyFill="1" applyBorder="1" applyAlignment="1">
      <alignment horizontal="right" vertical="center"/>
      <protection/>
    </xf>
    <xf numFmtId="0" fontId="10" fillId="0" borderId="30" xfId="137" applyFont="1" applyFill="1" applyBorder="1" applyAlignment="1" quotePrefix="1">
      <alignment horizontal="center" vertical="center"/>
      <protection/>
    </xf>
    <xf numFmtId="0" fontId="10" fillId="0" borderId="37" xfId="141" applyFont="1" applyFill="1" applyBorder="1" applyAlignment="1" quotePrefix="1">
      <alignment vertical="center"/>
      <protection/>
    </xf>
    <xf numFmtId="0" fontId="10" fillId="0" borderId="30" xfId="141" applyFont="1" applyFill="1" applyBorder="1" applyAlignment="1" quotePrefix="1">
      <alignment vertical="center"/>
      <protection/>
    </xf>
    <xf numFmtId="49" fontId="10" fillId="0" borderId="43" xfId="137" applyNumberFormat="1" applyFont="1" applyFill="1" applyBorder="1" applyAlignment="1">
      <alignment horizontal="center" vertical="center"/>
      <protection/>
    </xf>
    <xf numFmtId="0" fontId="10" fillId="0" borderId="43" xfId="137" applyFont="1" applyFill="1" applyBorder="1" applyAlignment="1" quotePrefix="1">
      <alignment horizontal="center" vertical="center"/>
      <protection/>
    </xf>
    <xf numFmtId="0" fontId="10" fillId="0" borderId="43" xfId="141" applyFont="1" applyFill="1" applyBorder="1" applyAlignment="1" quotePrefix="1">
      <alignment vertical="center"/>
      <protection/>
    </xf>
    <xf numFmtId="0" fontId="10" fillId="41" borderId="30" xfId="0" applyFont="1" applyFill="1" applyBorder="1" applyAlignment="1">
      <alignment vertical="center"/>
    </xf>
    <xf numFmtId="1" fontId="3" fillId="0" borderId="43" xfId="133" applyNumberFormat="1" applyFont="1" applyFill="1" applyBorder="1" applyAlignment="1">
      <alignment vertical="center"/>
      <protection/>
    </xf>
    <xf numFmtId="0" fontId="10" fillId="41" borderId="43" xfId="0" applyFont="1" applyFill="1" applyBorder="1" applyAlignment="1">
      <alignment vertical="center"/>
    </xf>
    <xf numFmtId="0" fontId="3" fillId="0" borderId="62" xfId="133" applyFont="1" applyFill="1" applyBorder="1" applyAlignment="1">
      <alignment horizontal="center" vertical="center"/>
      <protection/>
    </xf>
    <xf numFmtId="1" fontId="3" fillId="0" borderId="59" xfId="133" applyNumberFormat="1" applyFont="1" applyFill="1" applyBorder="1" applyAlignment="1">
      <alignment vertical="center"/>
      <protection/>
    </xf>
    <xf numFmtId="4" fontId="12" fillId="41" borderId="59" xfId="133" applyNumberFormat="1" applyFont="1" applyFill="1" applyBorder="1" applyAlignment="1">
      <alignment vertical="center"/>
      <protection/>
    </xf>
    <xf numFmtId="4" fontId="12" fillId="41" borderId="60" xfId="133" applyNumberFormat="1" applyFont="1" applyFill="1" applyBorder="1" applyAlignment="1">
      <alignment vertical="center"/>
      <protection/>
    </xf>
    <xf numFmtId="4" fontId="78" fillId="0" borderId="0" xfId="135" applyNumberFormat="1" applyFont="1" applyAlignment="1">
      <alignment vertical="center"/>
      <protection/>
    </xf>
    <xf numFmtId="4" fontId="85" fillId="0" borderId="0" xfId="121" applyNumberFormat="1" applyFont="1" applyAlignment="1">
      <alignment vertical="center"/>
      <protection/>
    </xf>
    <xf numFmtId="0" fontId="7" fillId="0" borderId="54" xfId="139" applyFont="1" applyFill="1" applyBorder="1" applyAlignment="1">
      <alignment horizontal="center" vertical="center"/>
      <protection/>
    </xf>
    <xf numFmtId="4" fontId="12" fillId="0" borderId="30" xfId="133" applyNumberFormat="1" applyFont="1" applyFill="1" applyBorder="1" applyAlignment="1">
      <alignment vertical="center" wrapText="1"/>
      <protection/>
    </xf>
    <xf numFmtId="4" fontId="12" fillId="0" borderId="45" xfId="133" applyNumberFormat="1" applyFont="1" applyFill="1" applyBorder="1" applyAlignment="1">
      <alignment vertical="center" wrapText="1"/>
      <protection/>
    </xf>
    <xf numFmtId="167" fontId="12" fillId="0" borderId="30" xfId="133" applyNumberFormat="1" applyFont="1" applyFill="1" applyBorder="1" applyAlignment="1">
      <alignment vertical="center" wrapText="1"/>
      <protection/>
    </xf>
    <xf numFmtId="0" fontId="86" fillId="0" borderId="54" xfId="0" applyFont="1" applyBorder="1" applyAlignment="1">
      <alignment vertical="center"/>
    </xf>
    <xf numFmtId="1" fontId="10" fillId="0" borderId="43" xfId="133" applyNumberFormat="1" applyFont="1" applyFill="1" applyBorder="1" applyAlignment="1">
      <alignment horizontal="center" vertical="center" wrapText="1"/>
      <protection/>
    </xf>
    <xf numFmtId="0" fontId="10" fillId="0" borderId="43" xfId="133" applyFont="1" applyFill="1" applyBorder="1" applyAlignment="1">
      <alignment horizontal="left" vertical="center" wrapText="1"/>
      <protection/>
    </xf>
    <xf numFmtId="4" fontId="12" fillId="0" borderId="43" xfId="133" applyNumberFormat="1" applyFont="1" applyFill="1" applyBorder="1" applyAlignment="1">
      <alignment vertical="center" wrapText="1"/>
      <protection/>
    </xf>
    <xf numFmtId="4" fontId="12" fillId="0" borderId="50" xfId="133" applyNumberFormat="1" applyFont="1" applyFill="1" applyBorder="1" applyAlignment="1">
      <alignment vertical="center" wrapText="1"/>
      <protection/>
    </xf>
    <xf numFmtId="0" fontId="3" fillId="0" borderId="0" xfId="136" applyFill="1" applyAlignment="1">
      <alignment wrapText="1"/>
      <protection/>
    </xf>
    <xf numFmtId="0" fontId="7" fillId="62" borderId="62" xfId="139" applyFont="1" applyFill="1" applyBorder="1" applyAlignment="1">
      <alignment horizontal="center" vertical="center"/>
      <protection/>
    </xf>
    <xf numFmtId="4" fontId="10" fillId="62" borderId="60" xfId="139" applyNumberFormat="1" applyFont="1" applyFill="1" applyBorder="1" applyAlignment="1">
      <alignment vertical="center"/>
      <protection/>
    </xf>
    <xf numFmtId="0" fontId="8" fillId="22" borderId="47" xfId="129" applyFont="1" applyFill="1" applyBorder="1" applyAlignment="1">
      <alignment vertical="center" wrapText="1"/>
      <protection/>
    </xf>
    <xf numFmtId="0" fontId="8" fillId="22" borderId="26" xfId="129" applyFont="1" applyFill="1" applyBorder="1" applyAlignment="1">
      <alignment vertical="center"/>
      <protection/>
    </xf>
    <xf numFmtId="49" fontId="10" fillId="0" borderId="66" xfId="131" applyNumberFormat="1" applyFont="1" applyBorder="1" applyAlignment="1">
      <alignment horizontal="center" vertical="center"/>
      <protection/>
    </xf>
    <xf numFmtId="49" fontId="10" fillId="0" borderId="65" xfId="131" applyNumberFormat="1" applyFont="1" applyBorder="1" applyAlignment="1">
      <alignment horizontal="center" vertical="center"/>
      <protection/>
    </xf>
    <xf numFmtId="0" fontId="10" fillId="0" borderId="28" xfId="0" applyFont="1" applyFill="1" applyBorder="1" applyAlignment="1">
      <alignment horizontal="left" vertical="center" wrapText="1"/>
    </xf>
    <xf numFmtId="2" fontId="77" fillId="0" borderId="65" xfId="0" applyNumberFormat="1" applyFont="1" applyFill="1" applyBorder="1" applyAlignment="1">
      <alignment vertical="center"/>
    </xf>
    <xf numFmtId="4" fontId="77" fillId="0" borderId="65" xfId="0" applyNumberFormat="1" applyFont="1" applyFill="1" applyBorder="1" applyAlignment="1">
      <alignment vertical="center"/>
    </xf>
    <xf numFmtId="4" fontId="77" fillId="0" borderId="83" xfId="0" applyNumberFormat="1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81" fillId="0" borderId="30" xfId="111" applyFont="1" applyFill="1" applyBorder="1" applyAlignment="1">
      <alignment vertical="center" wrapText="1"/>
      <protection/>
    </xf>
    <xf numFmtId="0" fontId="87" fillId="0" borderId="0" xfId="0" applyFont="1" applyAlignment="1">
      <alignment vertical="center"/>
    </xf>
    <xf numFmtId="49" fontId="7" fillId="0" borderId="26" xfId="137" applyNumberFormat="1" applyFont="1" applyFill="1" applyBorder="1" applyAlignment="1">
      <alignment horizontal="right" vertical="center" wrapText="1"/>
      <protection/>
    </xf>
    <xf numFmtId="49" fontId="7" fillId="0" borderId="28" xfId="133" applyNumberFormat="1" applyFont="1" applyFill="1" applyBorder="1" applyAlignment="1">
      <alignment horizontal="center" vertical="center"/>
      <protection/>
    </xf>
    <xf numFmtId="1" fontId="7" fillId="0" borderId="28" xfId="133" applyNumberFormat="1" applyFont="1" applyFill="1" applyBorder="1" applyAlignment="1">
      <alignment horizontal="center" vertical="center" wrapText="1"/>
      <protection/>
    </xf>
    <xf numFmtId="49" fontId="81" fillId="0" borderId="25" xfId="131" applyNumberFormat="1" applyFont="1" applyFill="1" applyBorder="1" applyAlignment="1">
      <alignment horizontal="center" vertical="center"/>
      <protection/>
    </xf>
    <xf numFmtId="49" fontId="81" fillId="0" borderId="24" xfId="0" applyNumberFormat="1" applyFont="1" applyFill="1" applyBorder="1" applyAlignment="1">
      <alignment vertical="center"/>
    </xf>
    <xf numFmtId="0" fontId="81" fillId="0" borderId="25" xfId="111" applyFont="1" applyFill="1" applyBorder="1" applyAlignment="1">
      <alignment vertical="center" wrapText="1"/>
      <protection/>
    </xf>
    <xf numFmtId="0" fontId="45" fillId="0" borderId="0" xfId="0" applyFont="1" applyAlignment="1">
      <alignment/>
    </xf>
    <xf numFmtId="0" fontId="39" fillId="0" borderId="0" xfId="112" applyFont="1" applyFill="1">
      <alignment/>
      <protection/>
    </xf>
    <xf numFmtId="0" fontId="3" fillId="0" borderId="0" xfId="112">
      <alignment/>
      <protection/>
    </xf>
    <xf numFmtId="0" fontId="37" fillId="45" borderId="31" xfId="112" applyFont="1" applyFill="1" applyBorder="1" applyAlignment="1">
      <alignment horizontal="center" vertical="center" wrapText="1"/>
      <protection/>
    </xf>
    <xf numFmtId="0" fontId="37" fillId="45" borderId="32" xfId="112" applyFont="1" applyFill="1" applyBorder="1" applyAlignment="1">
      <alignment horizontal="center" vertical="center" wrapText="1"/>
      <protection/>
    </xf>
    <xf numFmtId="0" fontId="37" fillId="45" borderId="57" xfId="112" applyFont="1" applyFill="1" applyBorder="1" applyAlignment="1">
      <alignment horizontal="center" vertical="center" wrapText="1"/>
      <protection/>
    </xf>
    <xf numFmtId="0" fontId="40" fillId="0" borderId="34" xfId="112" applyFont="1" applyBorder="1" applyAlignment="1">
      <alignment vertical="center" wrapText="1"/>
      <protection/>
    </xf>
    <xf numFmtId="0" fontId="40" fillId="0" borderId="28" xfId="112" applyFont="1" applyBorder="1" applyAlignment="1">
      <alignment horizontal="right" vertical="center" wrapText="1"/>
      <protection/>
    </xf>
    <xf numFmtId="4" fontId="40" fillId="0" borderId="28" xfId="112" applyNumberFormat="1" applyFont="1" applyBorder="1" applyAlignment="1">
      <alignment horizontal="right" vertical="center" wrapText="1"/>
      <protection/>
    </xf>
    <xf numFmtId="4" fontId="40" fillId="0" borderId="56" xfId="112" applyNumberFormat="1" applyFont="1" applyBorder="1" applyAlignment="1">
      <alignment horizontal="right" vertical="center" wrapText="1"/>
      <protection/>
    </xf>
    <xf numFmtId="0" fontId="41" fillId="0" borderId="54" xfId="112" applyFont="1" applyBorder="1" applyAlignment="1">
      <alignment vertical="center" wrapText="1"/>
      <protection/>
    </xf>
    <xf numFmtId="0" fontId="41" fillId="0" borderId="30" xfId="112" applyFont="1" applyBorder="1" applyAlignment="1">
      <alignment horizontal="right" vertical="center" wrapText="1"/>
      <protection/>
    </xf>
    <xf numFmtId="4" fontId="41" fillId="0" borderId="30" xfId="112" applyNumberFormat="1" applyFont="1" applyBorder="1" applyAlignment="1">
      <alignment horizontal="right" vertical="center" wrapText="1"/>
      <protection/>
    </xf>
    <xf numFmtId="4" fontId="41" fillId="0" borderId="30" xfId="112" applyNumberFormat="1" applyFont="1" applyBorder="1" applyAlignment="1">
      <alignment vertical="center"/>
      <protection/>
    </xf>
    <xf numFmtId="4" fontId="41" fillId="0" borderId="45" xfId="112" applyNumberFormat="1" applyFont="1" applyBorder="1" applyAlignment="1">
      <alignment vertical="center"/>
      <protection/>
    </xf>
    <xf numFmtId="4" fontId="3" fillId="0" borderId="0" xfId="112" applyNumberFormat="1">
      <alignment/>
      <protection/>
    </xf>
    <xf numFmtId="4" fontId="41" fillId="0" borderId="28" xfId="112" applyNumberFormat="1" applyFont="1" applyBorder="1" applyAlignment="1">
      <alignment horizontal="right" vertical="center" wrapText="1"/>
      <protection/>
    </xf>
    <xf numFmtId="0" fontId="40" fillId="0" borderId="54" xfId="112" applyFont="1" applyBorder="1" applyAlignment="1">
      <alignment vertical="center" wrapText="1"/>
      <protection/>
    </xf>
    <xf numFmtId="4" fontId="40" fillId="0" borderId="30" xfId="112" applyNumberFormat="1" applyFont="1" applyBorder="1" applyAlignment="1">
      <alignment horizontal="right" vertical="center" wrapText="1"/>
      <protection/>
    </xf>
    <xf numFmtId="4" fontId="40" fillId="0" borderId="45" xfId="112" applyNumberFormat="1" applyFont="1" applyBorder="1" applyAlignment="1">
      <alignment horizontal="right" vertical="center" wrapText="1"/>
      <protection/>
    </xf>
    <xf numFmtId="4" fontId="41" fillId="0" borderId="45" xfId="112" applyNumberFormat="1" applyFont="1" applyBorder="1" applyAlignment="1">
      <alignment horizontal="right" vertical="center" wrapText="1"/>
      <protection/>
    </xf>
    <xf numFmtId="0" fontId="40" fillId="0" borderId="30" xfId="112" applyFont="1" applyBorder="1" applyAlignment="1">
      <alignment horizontal="right" vertical="center" wrapText="1"/>
      <protection/>
    </xf>
    <xf numFmtId="0" fontId="41" fillId="0" borderId="62" xfId="112" applyFont="1" applyBorder="1" applyAlignment="1">
      <alignment vertical="center" wrapText="1"/>
      <protection/>
    </xf>
    <xf numFmtId="0" fontId="41" fillId="0" borderId="59" xfId="112" applyFont="1" applyBorder="1" applyAlignment="1">
      <alignment horizontal="right" vertical="center" wrapText="1"/>
      <protection/>
    </xf>
    <xf numFmtId="4" fontId="41" fillId="0" borderId="59" xfId="112" applyNumberFormat="1" applyFont="1" applyBorder="1" applyAlignment="1">
      <alignment horizontal="right" vertical="center" wrapText="1"/>
      <protection/>
    </xf>
    <xf numFmtId="4" fontId="41" fillId="0" borderId="60" xfId="112" applyNumberFormat="1" applyFont="1" applyBorder="1" applyAlignment="1">
      <alignment horizontal="right" vertical="center" wrapText="1"/>
      <protection/>
    </xf>
    <xf numFmtId="0" fontId="40" fillId="0" borderId="31" xfId="112" applyFont="1" applyBorder="1" applyAlignment="1">
      <alignment vertical="center" wrapText="1"/>
      <protection/>
    </xf>
    <xf numFmtId="0" fontId="40" fillId="0" borderId="32" xfId="112" applyFont="1" applyBorder="1" applyAlignment="1">
      <alignment horizontal="right" vertical="center" wrapText="1"/>
      <protection/>
    </xf>
    <xf numFmtId="4" fontId="40" fillId="0" borderId="32" xfId="112" applyNumberFormat="1" applyFont="1" applyBorder="1" applyAlignment="1">
      <alignment horizontal="right" vertical="center" wrapText="1"/>
      <protection/>
    </xf>
    <xf numFmtId="4" fontId="40" fillId="0" borderId="57" xfId="112" applyNumberFormat="1" applyFont="1" applyBorder="1" applyAlignment="1">
      <alignment horizontal="right" vertical="center" wrapText="1"/>
      <protection/>
    </xf>
    <xf numFmtId="0" fontId="39" fillId="0" borderId="0" xfId="112" applyFont="1" applyFill="1" applyBorder="1">
      <alignment/>
      <protection/>
    </xf>
    <xf numFmtId="0" fontId="41" fillId="0" borderId="34" xfId="112" applyFont="1" applyBorder="1" applyAlignment="1">
      <alignment horizontal="left" vertical="center" wrapText="1"/>
      <protection/>
    </xf>
    <xf numFmtId="0" fontId="41" fillId="0" borderId="28" xfId="112" applyFont="1" applyBorder="1" applyAlignment="1">
      <alignment horizontal="right" vertical="center" wrapText="1"/>
      <protection/>
    </xf>
    <xf numFmtId="4" fontId="41" fillId="0" borderId="56" xfId="112" applyNumberFormat="1" applyFont="1" applyBorder="1" applyAlignment="1">
      <alignment horizontal="right" vertical="center" wrapText="1"/>
      <protection/>
    </xf>
    <xf numFmtId="0" fontId="41" fillId="0" borderId="54" xfId="112" applyFont="1" applyBorder="1" applyAlignment="1">
      <alignment horizontal="left" vertical="center" wrapText="1"/>
      <protection/>
    </xf>
    <xf numFmtId="0" fontId="40" fillId="0" borderId="31" xfId="112" applyFont="1" applyBorder="1" applyAlignment="1">
      <alignment horizontal="left" vertical="center" wrapText="1"/>
      <protection/>
    </xf>
    <xf numFmtId="165" fontId="41" fillId="0" borderId="28" xfId="112" applyNumberFormat="1" applyFont="1" applyBorder="1" applyAlignment="1">
      <alignment horizontal="right" vertical="center" wrapText="1"/>
      <protection/>
    </xf>
    <xf numFmtId="165" fontId="40" fillId="0" borderId="32" xfId="112" applyNumberFormat="1" applyFont="1" applyBorder="1" applyAlignment="1">
      <alignment horizontal="right" vertical="center" wrapText="1"/>
      <protection/>
    </xf>
    <xf numFmtId="165" fontId="41" fillId="0" borderId="30" xfId="112" applyNumberFormat="1" applyFont="1" applyBorder="1" applyAlignment="1">
      <alignment horizontal="right" vertical="center" wrapText="1"/>
      <protection/>
    </xf>
    <xf numFmtId="165" fontId="40" fillId="0" borderId="30" xfId="112" applyNumberFormat="1" applyFont="1" applyBorder="1" applyAlignment="1">
      <alignment horizontal="right" vertical="center" wrapText="1"/>
      <protection/>
    </xf>
    <xf numFmtId="165" fontId="88" fillId="0" borderId="0" xfId="0" applyNumberFormat="1" applyFont="1" applyFill="1" applyAlignment="1">
      <alignment/>
    </xf>
    <xf numFmtId="165" fontId="55" fillId="0" borderId="0" xfId="0" applyNumberFormat="1" applyFont="1" applyFill="1" applyAlignment="1">
      <alignment/>
    </xf>
    <xf numFmtId="165" fontId="71" fillId="0" borderId="0" xfId="0" applyNumberFormat="1" applyFont="1" applyFill="1" applyAlignment="1">
      <alignment/>
    </xf>
    <xf numFmtId="165" fontId="89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89" fillId="0" borderId="0" xfId="0" applyFont="1" applyFill="1" applyAlignment="1">
      <alignment/>
    </xf>
    <xf numFmtId="165" fontId="90" fillId="0" borderId="0" xfId="0" applyNumberFormat="1" applyFont="1" applyFill="1" applyAlignment="1">
      <alignment/>
    </xf>
    <xf numFmtId="165" fontId="59" fillId="0" borderId="0" xfId="0" applyNumberFormat="1" applyFont="1" applyFill="1" applyAlignment="1">
      <alignment/>
    </xf>
    <xf numFmtId="173" fontId="55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10" fillId="0" borderId="76" xfId="134" applyFont="1" applyBorder="1" applyAlignment="1">
      <alignment vertical="top" wrapText="1"/>
      <protection/>
    </xf>
    <xf numFmtId="0" fontId="10" fillId="0" borderId="0" xfId="134" applyFont="1" applyBorder="1" applyAlignment="1">
      <alignment vertical="top" wrapText="1"/>
      <protection/>
    </xf>
    <xf numFmtId="0" fontId="10" fillId="0" borderId="76" xfId="135" applyFont="1" applyBorder="1" applyAlignment="1">
      <alignment vertical="center"/>
      <protection/>
    </xf>
    <xf numFmtId="0" fontId="79" fillId="0" borderId="0" xfId="0" applyFont="1" applyAlignment="1">
      <alignment vertical="center"/>
    </xf>
    <xf numFmtId="0" fontId="79" fillId="0" borderId="76" xfId="0" applyFont="1" applyBorder="1" applyAlignment="1">
      <alignment vertical="center"/>
    </xf>
    <xf numFmtId="0" fontId="37" fillId="45" borderId="20" xfId="112" applyFont="1" applyFill="1" applyBorder="1" applyAlignment="1">
      <alignment horizontal="center" vertical="center" wrapText="1"/>
      <protection/>
    </xf>
    <xf numFmtId="0" fontId="42" fillId="0" borderId="0" xfId="112" applyFont="1">
      <alignment/>
      <protection/>
    </xf>
    <xf numFmtId="0" fontId="10" fillId="0" borderId="0" xfId="112" applyFont="1" applyAlignment="1">
      <alignment horizontal="right"/>
      <protection/>
    </xf>
    <xf numFmtId="0" fontId="37" fillId="0" borderId="0" xfId="112" applyFont="1" applyFill="1" applyAlignment="1">
      <alignment horizontal="right"/>
      <protection/>
    </xf>
    <xf numFmtId="171" fontId="37" fillId="0" borderId="39" xfId="112" applyNumberFormat="1" applyFont="1" applyFill="1" applyBorder="1" applyAlignment="1">
      <alignment horizontal="right"/>
      <protection/>
    </xf>
    <xf numFmtId="4" fontId="3" fillId="0" borderId="0" xfId="135" applyNumberFormat="1" applyFont="1" applyAlignment="1">
      <alignment vertical="center"/>
      <protection/>
    </xf>
    <xf numFmtId="0" fontId="38" fillId="45" borderId="39" xfId="112" applyFont="1" applyFill="1" applyBorder="1" applyAlignment="1">
      <alignment horizontal="center"/>
      <protection/>
    </xf>
    <xf numFmtId="0" fontId="6" fillId="0" borderId="0" xfId="132" applyFont="1" applyAlignment="1">
      <alignment horizontal="center" vertical="center" wrapText="1"/>
      <protection/>
    </xf>
    <xf numFmtId="0" fontId="6" fillId="0" borderId="0" xfId="127" applyFont="1" applyAlignment="1">
      <alignment horizontal="center" vertical="center" wrapText="1"/>
      <protection/>
    </xf>
    <xf numFmtId="0" fontId="7" fillId="0" borderId="25" xfId="132" applyFont="1" applyBorder="1" applyAlignment="1">
      <alignment horizontal="center" vertical="center" wrapText="1"/>
      <protection/>
    </xf>
    <xf numFmtId="0" fontId="7" fillId="0" borderId="43" xfId="132" applyFont="1" applyBorder="1" applyAlignment="1">
      <alignment horizontal="center" vertical="center" wrapText="1"/>
      <protection/>
    </xf>
    <xf numFmtId="0" fontId="7" fillId="0" borderId="52" xfId="132" applyFont="1" applyBorder="1" applyAlignment="1">
      <alignment horizontal="center" vertical="center" wrapText="1"/>
      <protection/>
    </xf>
    <xf numFmtId="0" fontId="7" fillId="0" borderId="53" xfId="132" applyFont="1" applyBorder="1" applyAlignment="1">
      <alignment horizontal="center" vertical="center" wrapText="1"/>
      <protection/>
    </xf>
    <xf numFmtId="0" fontId="7" fillId="0" borderId="84" xfId="127" applyFont="1" applyBorder="1" applyAlignment="1">
      <alignment horizontal="center" vertical="center" wrapText="1"/>
      <protection/>
    </xf>
    <xf numFmtId="0" fontId="7" fillId="0" borderId="85" xfId="127" applyFont="1" applyBorder="1" applyAlignment="1">
      <alignment horizontal="center" vertical="center" wrapText="1"/>
      <protection/>
    </xf>
    <xf numFmtId="0" fontId="10" fillId="0" borderId="0" xfId="108" applyFont="1" applyAlignment="1">
      <alignment horizontal="right"/>
      <protection/>
    </xf>
    <xf numFmtId="0" fontId="5" fillId="0" borderId="0" xfId="130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0" fontId="33" fillId="0" borderId="0" xfId="130" applyFont="1" applyAlignment="1">
      <alignment horizontal="center"/>
      <protection/>
    </xf>
    <xf numFmtId="0" fontId="5" fillId="0" borderId="0" xfId="130" applyFont="1" applyAlignment="1">
      <alignment horizontal="center"/>
      <protection/>
    </xf>
    <xf numFmtId="0" fontId="6" fillId="0" borderId="0" xfId="117" applyFont="1" applyFill="1" applyAlignment="1">
      <alignment horizontal="center"/>
      <protection/>
    </xf>
    <xf numFmtId="0" fontId="3" fillId="0" borderId="0" xfId="117" applyAlignment="1">
      <alignment/>
      <protection/>
    </xf>
    <xf numFmtId="0" fontId="6" fillId="0" borderId="0" xfId="117" applyFont="1" applyAlignment="1">
      <alignment horizontal="center"/>
      <protection/>
    </xf>
    <xf numFmtId="0" fontId="6" fillId="0" borderId="0" xfId="113" applyFont="1" applyFill="1" applyAlignment="1">
      <alignment horizontal="center"/>
      <protection/>
    </xf>
    <xf numFmtId="0" fontId="4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113" applyFont="1" applyFill="1" applyAlignment="1">
      <alignment horizontal="center" vertical="center"/>
      <protection/>
    </xf>
    <xf numFmtId="0" fontId="6" fillId="0" borderId="0" xfId="115" applyFont="1" applyFill="1" applyAlignment="1">
      <alignment horizontal="center"/>
      <protection/>
    </xf>
  </cellXfs>
  <cellStyles count="176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Hyperlink" xfId="80"/>
    <cellStyle name="Chybně" xfId="81"/>
    <cellStyle name="Chybně 2" xfId="82"/>
    <cellStyle name="Chybně 3" xfId="83"/>
    <cellStyle name="Kontrolní buňka" xfId="84"/>
    <cellStyle name="Kontrolní buňka 2" xfId="85"/>
    <cellStyle name="Kontrolní buňka 3" xfId="86"/>
    <cellStyle name="Currency" xfId="87"/>
    <cellStyle name="Currency [0]" xfId="88"/>
    <cellStyle name="Nadpis 1" xfId="89"/>
    <cellStyle name="Nadpis 1 2" xfId="90"/>
    <cellStyle name="Nadpis 1 3" xfId="91"/>
    <cellStyle name="Nadpis 2" xfId="92"/>
    <cellStyle name="Nadpis 2 2" xfId="93"/>
    <cellStyle name="Nadpis 2 3" xfId="94"/>
    <cellStyle name="Nadpis 3" xfId="95"/>
    <cellStyle name="Nadpis 3 2" xfId="96"/>
    <cellStyle name="Nadpis 3 3" xfId="97"/>
    <cellStyle name="Nadpis 4" xfId="98"/>
    <cellStyle name="Nadpis 4 2" xfId="99"/>
    <cellStyle name="Nadpis 4 3" xfId="100"/>
    <cellStyle name="Název" xfId="101"/>
    <cellStyle name="Název 2" xfId="102"/>
    <cellStyle name="Název 3" xfId="103"/>
    <cellStyle name="Neutrální" xfId="104"/>
    <cellStyle name="Neutrální 2" xfId="105"/>
    <cellStyle name="Neutrální 3" xfId="106"/>
    <cellStyle name="Normální 10" xfId="107"/>
    <cellStyle name="Normální 11" xfId="108"/>
    <cellStyle name="Normální 12" xfId="109"/>
    <cellStyle name="Normální 13" xfId="110"/>
    <cellStyle name="Normální 14" xfId="111"/>
    <cellStyle name="Normální 15" xfId="112"/>
    <cellStyle name="normální 2" xfId="113"/>
    <cellStyle name="normální 2 2" xfId="114"/>
    <cellStyle name="Normální 3" xfId="115"/>
    <cellStyle name="Normální 3 2" xfId="116"/>
    <cellStyle name="Normální 4" xfId="117"/>
    <cellStyle name="Normální 4 2" xfId="118"/>
    <cellStyle name="Normální 4 2 2" xfId="119"/>
    <cellStyle name="Normální 5" xfId="120"/>
    <cellStyle name="Normální 5 2" xfId="121"/>
    <cellStyle name="Normální 6" xfId="122"/>
    <cellStyle name="Normální 7" xfId="123"/>
    <cellStyle name="Normální 8" xfId="124"/>
    <cellStyle name="Normální 9" xfId="125"/>
    <cellStyle name="normální_02 - ORREP" xfId="126"/>
    <cellStyle name="normální_05 G-99_prehled_za_2009_30-03-2010 2" xfId="127"/>
    <cellStyle name="normální_2. čtení rozpočtu 2006 - příjmy" xfId="128"/>
    <cellStyle name="normální_2. čtení rozpočtu 2006 - příjmy 2" xfId="129"/>
    <cellStyle name="normální_2. Rozpočet 2007 - tabulky" xfId="130"/>
    <cellStyle name="Normální_List1" xfId="131"/>
    <cellStyle name="normální_Podrobný rozpis rozpočtu 2009 MAT 2" xfId="132"/>
    <cellStyle name="normální_Rozpis výdajů 03 bez PO" xfId="133"/>
    <cellStyle name="normální_Rozpis výdajů 03 bez PO 2" xfId="134"/>
    <cellStyle name="normální_Rozpis výdajů 03 bez PO 2 2" xfId="135"/>
    <cellStyle name="normální_Rozpis výdajů 03 bez PO 3" xfId="136"/>
    <cellStyle name="normální_Rozpis výdajů 03 bez PO_02 - ORREP" xfId="137"/>
    <cellStyle name="normální_Rozpis výdajů 03 bez PO_03 Podrobny_rozpis_rozpoctu_2010_Klíma" xfId="138"/>
    <cellStyle name="normální_Rozpis výdajů 03 bez PO_04 - OSMTVS" xfId="139"/>
    <cellStyle name="normální_Rozpis výdajů 03 bez PO_92302" xfId="140"/>
    <cellStyle name="normální_Rozpis výdajů 03 bez PO_UR 2008 1-168 tisk" xfId="141"/>
    <cellStyle name="normální_Rozpis výdajů 03 bez PO_UR 2008 1-168 tisk 2" xfId="142"/>
    <cellStyle name="normální_Rozpočet 2004 (ZK)" xfId="143"/>
    <cellStyle name="Followed Hyperlink" xfId="144"/>
    <cellStyle name="Poznámka" xfId="145"/>
    <cellStyle name="Poznámka 2" xfId="146"/>
    <cellStyle name="Poznámka 3" xfId="147"/>
    <cellStyle name="Poznámka 4" xfId="148"/>
    <cellStyle name="Percent" xfId="149"/>
    <cellStyle name="Propojená buňka" xfId="150"/>
    <cellStyle name="Propojená buňka 2" xfId="151"/>
    <cellStyle name="Propojená buňka 3" xfId="152"/>
    <cellStyle name="S8M1" xfId="153"/>
    <cellStyle name="Správně" xfId="154"/>
    <cellStyle name="Správně 2" xfId="155"/>
    <cellStyle name="Správně 3" xfId="156"/>
    <cellStyle name="Text upozornění" xfId="157"/>
    <cellStyle name="Text upozornění 2" xfId="158"/>
    <cellStyle name="Text upozornění 3" xfId="159"/>
    <cellStyle name="Vstup" xfId="160"/>
    <cellStyle name="Vstup 2" xfId="161"/>
    <cellStyle name="Vstup 3" xfId="162"/>
    <cellStyle name="Výpočet" xfId="163"/>
    <cellStyle name="Výpočet 2" xfId="164"/>
    <cellStyle name="Výpočet 3" xfId="165"/>
    <cellStyle name="Výstup" xfId="166"/>
    <cellStyle name="Výstup 2" xfId="167"/>
    <cellStyle name="Výstup 3" xfId="168"/>
    <cellStyle name="Vysvětlující text" xfId="169"/>
    <cellStyle name="Vysvětlující text 2" xfId="170"/>
    <cellStyle name="Vysvětlující text 3" xfId="171"/>
    <cellStyle name="Zvýraznění 1" xfId="172"/>
    <cellStyle name="Zvýraznění 1 2" xfId="173"/>
    <cellStyle name="Zvýraznění 1 3" xfId="174"/>
    <cellStyle name="Zvýraznění 2" xfId="175"/>
    <cellStyle name="Zvýraznění 2 2" xfId="176"/>
    <cellStyle name="Zvýraznění 2 3" xfId="177"/>
    <cellStyle name="Zvýraznění 3" xfId="178"/>
    <cellStyle name="Zvýraznění 3 2" xfId="179"/>
    <cellStyle name="Zvýraznění 3 3" xfId="180"/>
    <cellStyle name="Zvýraznění 4" xfId="181"/>
    <cellStyle name="Zvýraznění 4 2" xfId="182"/>
    <cellStyle name="Zvýraznění 4 3" xfId="183"/>
    <cellStyle name="Zvýraznění 5" xfId="184"/>
    <cellStyle name="Zvýraznění 5 2" xfId="185"/>
    <cellStyle name="Zvýraznění 5 3" xfId="186"/>
    <cellStyle name="Zvýraznění 6" xfId="187"/>
    <cellStyle name="Zvýraznění 6 2" xfId="188"/>
    <cellStyle name="Zvýraznění 6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9.140625" defaultRowHeight="15"/>
  <cols>
    <col min="1" max="1" width="36.57421875" style="1015" bestFit="1" customWidth="1"/>
    <col min="2" max="2" width="7.28125" style="1015" customWidth="1"/>
    <col min="3" max="3" width="13.8515625" style="1015" customWidth="1"/>
    <col min="4" max="4" width="15.28125" style="1015" customWidth="1"/>
    <col min="5" max="5" width="14.140625" style="1015" customWidth="1"/>
    <col min="6" max="7" width="9.140625" style="1015" customWidth="1"/>
    <col min="8" max="8" width="10.140625" style="1015" bestFit="1" customWidth="1"/>
    <col min="9" max="9" width="9.140625" style="1015" customWidth="1"/>
    <col min="10" max="10" width="11.7109375" style="1015" bestFit="1" customWidth="1"/>
    <col min="11" max="16384" width="9.140625" style="1015" customWidth="1"/>
  </cols>
  <sheetData>
    <row r="1" spans="4:5" ht="12.75">
      <c r="D1" s="1069"/>
      <c r="E1" s="1070" t="s">
        <v>235</v>
      </c>
    </row>
    <row r="3" spans="1:5" ht="13.5" thickBot="1">
      <c r="A3" s="1074" t="s">
        <v>596</v>
      </c>
      <c r="B3" s="1074"/>
      <c r="C3" s="1014"/>
      <c r="D3" s="1014"/>
      <c r="E3" s="1071" t="s">
        <v>571</v>
      </c>
    </row>
    <row r="4" spans="1:5" ht="24.75" thickBot="1">
      <c r="A4" s="1016" t="s">
        <v>456</v>
      </c>
      <c r="B4" s="1017" t="s">
        <v>493</v>
      </c>
      <c r="C4" s="1068" t="s">
        <v>650</v>
      </c>
      <c r="D4" s="1068" t="s">
        <v>159</v>
      </c>
      <c r="E4" s="1018" t="s">
        <v>651</v>
      </c>
    </row>
    <row r="5" spans="1:5" ht="15" customHeight="1">
      <c r="A5" s="1019" t="s">
        <v>597</v>
      </c>
      <c r="B5" s="1020" t="s">
        <v>598</v>
      </c>
      <c r="C5" s="1021">
        <f>C6+C7+C8</f>
        <v>2325487.83</v>
      </c>
      <c r="D5" s="1021">
        <f>D6+D7+D8</f>
        <v>3482.56322</v>
      </c>
      <c r="E5" s="1022">
        <f aca="true" t="shared" si="0" ref="E5:E25">C5+D5</f>
        <v>2328970.39322</v>
      </c>
    </row>
    <row r="6" spans="1:10" ht="15" customHeight="1">
      <c r="A6" s="1023" t="s">
        <v>599</v>
      </c>
      <c r="B6" s="1024" t="s">
        <v>600</v>
      </c>
      <c r="C6" s="1025">
        <v>2211005.22</v>
      </c>
      <c r="D6" s="1026">
        <v>0</v>
      </c>
      <c r="E6" s="1027">
        <f t="shared" si="0"/>
        <v>2211005.22</v>
      </c>
      <c r="J6" s="1028"/>
    </row>
    <row r="7" spans="1:5" ht="15" customHeight="1">
      <c r="A7" s="1023" t="s">
        <v>601</v>
      </c>
      <c r="B7" s="1024" t="s">
        <v>602</v>
      </c>
      <c r="C7" s="1025">
        <v>114482.61</v>
      </c>
      <c r="D7" s="1049">
        <v>3482.56322</v>
      </c>
      <c r="E7" s="1027">
        <f t="shared" si="0"/>
        <v>117965.17322</v>
      </c>
    </row>
    <row r="8" spans="1:5" ht="15" customHeight="1">
      <c r="A8" s="1023" t="s">
        <v>603</v>
      </c>
      <c r="B8" s="1024" t="s">
        <v>604</v>
      </c>
      <c r="C8" s="1025">
        <v>0</v>
      </c>
      <c r="D8" s="1025">
        <v>0</v>
      </c>
      <c r="E8" s="1027">
        <f t="shared" si="0"/>
        <v>0</v>
      </c>
    </row>
    <row r="9" spans="1:5" ht="15" customHeight="1">
      <c r="A9" s="1030" t="s">
        <v>605</v>
      </c>
      <c r="B9" s="1024" t="s">
        <v>606</v>
      </c>
      <c r="C9" s="1031">
        <f>C10+C15</f>
        <v>3945479.5499999993</v>
      </c>
      <c r="D9" s="1031">
        <f>D10+D15</f>
        <v>714.54818</v>
      </c>
      <c r="E9" s="1032">
        <f t="shared" si="0"/>
        <v>3946194.0981799993</v>
      </c>
    </row>
    <row r="10" spans="1:5" ht="15" customHeight="1">
      <c r="A10" s="1023" t="s">
        <v>607</v>
      </c>
      <c r="B10" s="1024" t="s">
        <v>608</v>
      </c>
      <c r="C10" s="1025">
        <f>C11+C12+C13+C14</f>
        <v>3943865.6899999995</v>
      </c>
      <c r="D10" s="1025">
        <f>D11+D12+D13+D14</f>
        <v>714.54818</v>
      </c>
      <c r="E10" s="1033">
        <f t="shared" si="0"/>
        <v>3944580.2381799994</v>
      </c>
    </row>
    <row r="11" spans="1:5" ht="15" customHeight="1">
      <c r="A11" s="1023" t="s">
        <v>609</v>
      </c>
      <c r="B11" s="1024" t="s">
        <v>610</v>
      </c>
      <c r="C11" s="1025">
        <v>61072</v>
      </c>
      <c r="D11" s="1025">
        <v>0</v>
      </c>
      <c r="E11" s="1033">
        <f t="shared" si="0"/>
        <v>61072</v>
      </c>
    </row>
    <row r="12" spans="1:5" ht="15" customHeight="1">
      <c r="A12" s="1023" t="s">
        <v>611</v>
      </c>
      <c r="B12" s="1024" t="s">
        <v>608</v>
      </c>
      <c r="C12" s="1025">
        <v>3857919.3699999996</v>
      </c>
      <c r="D12" s="1051">
        <v>120.88427</v>
      </c>
      <c r="E12" s="1033">
        <f t="shared" si="0"/>
        <v>3858040.2542699995</v>
      </c>
    </row>
    <row r="13" spans="1:5" ht="15" customHeight="1">
      <c r="A13" s="1023" t="s">
        <v>612</v>
      </c>
      <c r="B13" s="1024" t="s">
        <v>613</v>
      </c>
      <c r="C13" s="1025">
        <v>104.32</v>
      </c>
      <c r="D13" s="1051">
        <v>593.66391</v>
      </c>
      <c r="E13" s="1033">
        <f>SUM(C13:D13)</f>
        <v>697.9839099999999</v>
      </c>
    </row>
    <row r="14" spans="1:5" ht="15" customHeight="1">
      <c r="A14" s="1023" t="s">
        <v>614</v>
      </c>
      <c r="B14" s="1024">
        <v>4121</v>
      </c>
      <c r="C14" s="1025">
        <v>24770</v>
      </c>
      <c r="D14" s="1025">
        <v>0</v>
      </c>
      <c r="E14" s="1033">
        <f>SUM(C14:D14)</f>
        <v>24770</v>
      </c>
    </row>
    <row r="15" spans="1:5" ht="15" customHeight="1">
      <c r="A15" s="1023" t="s">
        <v>615</v>
      </c>
      <c r="B15" s="1024" t="s">
        <v>616</v>
      </c>
      <c r="C15" s="1025">
        <f>C16+C17+C18</f>
        <v>1613.86</v>
      </c>
      <c r="D15" s="1025">
        <f>D16+D17+D18</f>
        <v>0</v>
      </c>
      <c r="E15" s="1033">
        <f t="shared" si="0"/>
        <v>1613.86</v>
      </c>
    </row>
    <row r="16" spans="1:5" ht="15" customHeight="1">
      <c r="A16" s="1023" t="s">
        <v>617</v>
      </c>
      <c r="B16" s="1024" t="s">
        <v>616</v>
      </c>
      <c r="C16" s="1025">
        <v>1613.86</v>
      </c>
      <c r="D16" s="1025">
        <v>0</v>
      </c>
      <c r="E16" s="1033">
        <f t="shared" si="0"/>
        <v>1613.86</v>
      </c>
    </row>
    <row r="17" spans="1:5" ht="15" customHeight="1">
      <c r="A17" s="1023" t="s">
        <v>618</v>
      </c>
      <c r="B17" s="1024">
        <v>4221</v>
      </c>
      <c r="C17" s="1025">
        <v>0</v>
      </c>
      <c r="D17" s="1025">
        <v>0</v>
      </c>
      <c r="E17" s="1033">
        <f>SUM(C17:D17)</f>
        <v>0</v>
      </c>
    </row>
    <row r="18" spans="1:5" ht="15" customHeight="1">
      <c r="A18" s="1023" t="s">
        <v>619</v>
      </c>
      <c r="B18" s="1024">
        <v>4232</v>
      </c>
      <c r="C18" s="1025">
        <v>0</v>
      </c>
      <c r="D18" s="1025">
        <v>0</v>
      </c>
      <c r="E18" s="1033">
        <f>SUM(C18:D18)</f>
        <v>0</v>
      </c>
    </row>
    <row r="19" spans="1:5" ht="15" customHeight="1">
      <c r="A19" s="1030" t="s">
        <v>620</v>
      </c>
      <c r="B19" s="1034" t="s">
        <v>621</v>
      </c>
      <c r="C19" s="1031">
        <f>C5+C9</f>
        <v>6270967.379999999</v>
      </c>
      <c r="D19" s="1052">
        <f>D5+D9</f>
        <v>4197.1114</v>
      </c>
      <c r="E19" s="1032">
        <f t="shared" si="0"/>
        <v>6275164.491399999</v>
      </c>
    </row>
    <row r="20" spans="1:5" ht="15" customHeight="1">
      <c r="A20" s="1030" t="s">
        <v>622</v>
      </c>
      <c r="B20" s="1034" t="s">
        <v>623</v>
      </c>
      <c r="C20" s="1031">
        <f>SUM(C21:C24)</f>
        <v>181172.51</v>
      </c>
      <c r="D20" s="1052">
        <f>SUM(D21:D24)</f>
        <v>611684.0480399999</v>
      </c>
      <c r="E20" s="1032">
        <f t="shared" si="0"/>
        <v>792856.5580399999</v>
      </c>
    </row>
    <row r="21" spans="1:5" ht="15" customHeight="1">
      <c r="A21" s="1023" t="s">
        <v>624</v>
      </c>
      <c r="B21" s="1024" t="s">
        <v>625</v>
      </c>
      <c r="C21" s="1025">
        <v>84875.51</v>
      </c>
      <c r="D21" s="1025">
        <v>0</v>
      </c>
      <c r="E21" s="1033">
        <f t="shared" si="0"/>
        <v>84875.51</v>
      </c>
    </row>
    <row r="22" spans="1:8" ht="15" customHeight="1">
      <c r="A22" s="1023" t="s">
        <v>652</v>
      </c>
      <c r="B22" s="1024" t="s">
        <v>625</v>
      </c>
      <c r="C22" s="1025">
        <v>193172</v>
      </c>
      <c r="D22" s="1051">
        <v>611684.0480399999</v>
      </c>
      <c r="E22" s="1033">
        <f t="shared" si="0"/>
        <v>804856.0480399999</v>
      </c>
      <c r="H22" s="1028"/>
    </row>
    <row r="23" spans="1:8" ht="15" customHeight="1">
      <c r="A23" s="1023" t="s">
        <v>653</v>
      </c>
      <c r="B23" s="1024">
        <v>8123</v>
      </c>
      <c r="C23" s="1025">
        <v>0</v>
      </c>
      <c r="D23" s="1025">
        <v>0</v>
      </c>
      <c r="E23" s="1033">
        <f>C23+D23</f>
        <v>0</v>
      </c>
      <c r="H23" s="1028"/>
    </row>
    <row r="24" spans="1:5" ht="15" customHeight="1" thickBot="1">
      <c r="A24" s="1035" t="s">
        <v>654</v>
      </c>
      <c r="B24" s="1036">
        <v>-8124</v>
      </c>
      <c r="C24" s="1037">
        <v>-96875</v>
      </c>
      <c r="D24" s="1037">
        <v>0</v>
      </c>
      <c r="E24" s="1038">
        <f>C24+D24</f>
        <v>-96875</v>
      </c>
    </row>
    <row r="25" spans="1:5" ht="15" customHeight="1" thickBot="1">
      <c r="A25" s="1039" t="s">
        <v>626</v>
      </c>
      <c r="B25" s="1040"/>
      <c r="C25" s="1041">
        <f>C5+C9+C20</f>
        <v>6452139.889999999</v>
      </c>
      <c r="D25" s="1050">
        <f>D19+D20</f>
        <v>615881.15944</v>
      </c>
      <c r="E25" s="1042">
        <f t="shared" si="0"/>
        <v>7068021.049439998</v>
      </c>
    </row>
    <row r="26" spans="1:5" ht="13.5" thickBot="1">
      <c r="A26" s="1074" t="s">
        <v>627</v>
      </c>
      <c r="B26" s="1074"/>
      <c r="C26" s="1043"/>
      <c r="D26" s="1043"/>
      <c r="E26" s="1072" t="s">
        <v>571</v>
      </c>
    </row>
    <row r="27" spans="1:5" ht="24.75" thickBot="1">
      <c r="A27" s="1016" t="s">
        <v>628</v>
      </c>
      <c r="B27" s="1017" t="s">
        <v>18</v>
      </c>
      <c r="C27" s="1068" t="s">
        <v>650</v>
      </c>
      <c r="D27" s="1068" t="s">
        <v>159</v>
      </c>
      <c r="E27" s="1018" t="s">
        <v>651</v>
      </c>
    </row>
    <row r="28" spans="1:5" ht="15" customHeight="1">
      <c r="A28" s="1044" t="s">
        <v>629</v>
      </c>
      <c r="B28" s="1045" t="s">
        <v>630</v>
      </c>
      <c r="C28" s="1029">
        <v>26192.5</v>
      </c>
      <c r="D28" s="1029">
        <v>0</v>
      </c>
      <c r="E28" s="1046">
        <f>C28+D28</f>
        <v>26192.5</v>
      </c>
    </row>
    <row r="29" spans="1:5" ht="15" customHeight="1">
      <c r="A29" s="1047" t="s">
        <v>631</v>
      </c>
      <c r="B29" s="1024" t="s">
        <v>630</v>
      </c>
      <c r="C29" s="1025">
        <v>241395.97</v>
      </c>
      <c r="D29" s="1029">
        <v>0</v>
      </c>
      <c r="E29" s="1046">
        <f aca="true" t="shared" si="1" ref="E29:E44">C29+D29</f>
        <v>241395.97</v>
      </c>
    </row>
    <row r="30" spans="1:5" ht="15" customHeight="1">
      <c r="A30" s="1047" t="s">
        <v>632</v>
      </c>
      <c r="B30" s="1024" t="s">
        <v>630</v>
      </c>
      <c r="C30" s="1025">
        <v>875740.97</v>
      </c>
      <c r="D30" s="1029">
        <v>0</v>
      </c>
      <c r="E30" s="1046">
        <f t="shared" si="1"/>
        <v>875740.97</v>
      </c>
    </row>
    <row r="31" spans="1:5" ht="15" customHeight="1">
      <c r="A31" s="1047" t="s">
        <v>633</v>
      </c>
      <c r="B31" s="1024" t="s">
        <v>630</v>
      </c>
      <c r="C31" s="1025">
        <v>613086.89</v>
      </c>
      <c r="D31" s="1029">
        <v>0</v>
      </c>
      <c r="E31" s="1046">
        <f t="shared" si="1"/>
        <v>613086.89</v>
      </c>
    </row>
    <row r="32" spans="1:5" ht="15" customHeight="1">
      <c r="A32" s="1047" t="s">
        <v>634</v>
      </c>
      <c r="B32" s="1024" t="s">
        <v>630</v>
      </c>
      <c r="C32" s="1025">
        <v>3522962.05</v>
      </c>
      <c r="D32" s="1029">
        <v>0</v>
      </c>
      <c r="E32" s="1046">
        <f>C32+D32</f>
        <v>3522962.05</v>
      </c>
    </row>
    <row r="33" spans="1:5" ht="15" customHeight="1">
      <c r="A33" s="1047" t="s">
        <v>635</v>
      </c>
      <c r="B33" s="1024" t="s">
        <v>636</v>
      </c>
      <c r="C33" s="1025">
        <v>425208.64999999997</v>
      </c>
      <c r="D33" s="1029">
        <v>0</v>
      </c>
      <c r="E33" s="1046">
        <f t="shared" si="1"/>
        <v>425208.64999999997</v>
      </c>
    </row>
    <row r="34" spans="1:5" ht="15" customHeight="1">
      <c r="A34" s="1047" t="s">
        <v>637</v>
      </c>
      <c r="B34" s="1024" t="s">
        <v>630</v>
      </c>
      <c r="C34" s="1025">
        <v>76358</v>
      </c>
      <c r="D34" s="1029">
        <v>0</v>
      </c>
      <c r="E34" s="1046">
        <f t="shared" si="1"/>
        <v>76358</v>
      </c>
    </row>
    <row r="35" spans="1:5" ht="15" customHeight="1">
      <c r="A35" s="1047" t="s">
        <v>638</v>
      </c>
      <c r="B35" s="1024" t="s">
        <v>639</v>
      </c>
      <c r="C35" s="1025">
        <v>317355.99</v>
      </c>
      <c r="D35" s="1029">
        <v>0</v>
      </c>
      <c r="E35" s="1046">
        <f t="shared" si="1"/>
        <v>317355.99</v>
      </c>
    </row>
    <row r="36" spans="1:5" ht="15" customHeight="1">
      <c r="A36" s="1047" t="s">
        <v>640</v>
      </c>
      <c r="B36" s="1024" t="s">
        <v>639</v>
      </c>
      <c r="C36" s="1025">
        <v>0</v>
      </c>
      <c r="D36" s="1029">
        <v>0</v>
      </c>
      <c r="E36" s="1046">
        <f t="shared" si="1"/>
        <v>0</v>
      </c>
    </row>
    <row r="37" spans="1:5" ht="15" customHeight="1">
      <c r="A37" s="1047" t="s">
        <v>641</v>
      </c>
      <c r="B37" s="1024" t="s">
        <v>636</v>
      </c>
      <c r="C37" s="1025">
        <v>161237.86</v>
      </c>
      <c r="D37" s="1049">
        <v>615881.1594400001</v>
      </c>
      <c r="E37" s="1046">
        <f t="shared" si="1"/>
        <v>777119.0194400001</v>
      </c>
    </row>
    <row r="38" spans="1:5" ht="15" customHeight="1">
      <c r="A38" s="1047" t="s">
        <v>642</v>
      </c>
      <c r="B38" s="1024" t="s">
        <v>636</v>
      </c>
      <c r="C38" s="1025">
        <v>22000</v>
      </c>
      <c r="D38" s="1029">
        <v>0</v>
      </c>
      <c r="E38" s="1046">
        <f t="shared" si="1"/>
        <v>22000</v>
      </c>
    </row>
    <row r="39" spans="1:5" ht="15" customHeight="1">
      <c r="A39" s="1047" t="s">
        <v>643</v>
      </c>
      <c r="B39" s="1024" t="s">
        <v>630</v>
      </c>
      <c r="C39" s="1025">
        <v>5434.02</v>
      </c>
      <c r="D39" s="1029">
        <v>0</v>
      </c>
      <c r="E39" s="1046">
        <f t="shared" si="1"/>
        <v>5434.02</v>
      </c>
    </row>
    <row r="40" spans="1:5" ht="15" customHeight="1">
      <c r="A40" s="1047" t="s">
        <v>644</v>
      </c>
      <c r="B40" s="1024" t="s">
        <v>636</v>
      </c>
      <c r="C40" s="1025">
        <v>82207.47</v>
      </c>
      <c r="D40" s="1029">
        <v>0</v>
      </c>
      <c r="E40" s="1046">
        <f>C40+D40</f>
        <v>82207.47</v>
      </c>
    </row>
    <row r="41" spans="1:5" ht="15" customHeight="1">
      <c r="A41" s="1047" t="s">
        <v>645</v>
      </c>
      <c r="B41" s="1024" t="s">
        <v>636</v>
      </c>
      <c r="C41" s="1025">
        <v>5317.28</v>
      </c>
      <c r="D41" s="1029">
        <v>0</v>
      </c>
      <c r="E41" s="1046">
        <f t="shared" si="1"/>
        <v>5317.28</v>
      </c>
    </row>
    <row r="42" spans="1:5" ht="15" customHeight="1">
      <c r="A42" s="1047" t="s">
        <v>646</v>
      </c>
      <c r="B42" s="1024" t="s">
        <v>636</v>
      </c>
      <c r="C42" s="1025">
        <v>73602.25</v>
      </c>
      <c r="D42" s="1029">
        <v>0</v>
      </c>
      <c r="E42" s="1046">
        <f t="shared" si="1"/>
        <v>73602.25</v>
      </c>
    </row>
    <row r="43" spans="1:5" ht="15" customHeight="1">
      <c r="A43" s="1047" t="s">
        <v>647</v>
      </c>
      <c r="B43" s="1024" t="s">
        <v>636</v>
      </c>
      <c r="C43" s="1025">
        <v>4039.987</v>
      </c>
      <c r="D43" s="1029">
        <v>0</v>
      </c>
      <c r="E43" s="1046">
        <f t="shared" si="1"/>
        <v>4039.987</v>
      </c>
    </row>
    <row r="44" spans="1:5" ht="15" customHeight="1" thickBot="1">
      <c r="A44" s="1047" t="s">
        <v>648</v>
      </c>
      <c r="B44" s="1024" t="s">
        <v>636</v>
      </c>
      <c r="C44" s="1025">
        <v>0</v>
      </c>
      <c r="D44" s="1029">
        <v>0</v>
      </c>
      <c r="E44" s="1046">
        <f t="shared" si="1"/>
        <v>0</v>
      </c>
    </row>
    <row r="45" spans="1:5" ht="15" customHeight="1" thickBot="1">
      <c r="A45" s="1048" t="s">
        <v>649</v>
      </c>
      <c r="B45" s="1040"/>
      <c r="C45" s="1041">
        <f>C28+C29+C30+C31+C32+C33+C34+C35+C36+C37+C38+C39+C40+C41+C42+C43+C44</f>
        <v>6452139.887</v>
      </c>
      <c r="D45" s="1050">
        <f>SUM(D28:D44)</f>
        <v>615881.1594400001</v>
      </c>
      <c r="E45" s="1042">
        <f>SUM(E28:E44)</f>
        <v>7068021.04644</v>
      </c>
    </row>
    <row r="46" spans="3:5" ht="12.75">
      <c r="C46" s="1028"/>
      <c r="E46" s="1028"/>
    </row>
  </sheetData>
  <sheetProtection/>
  <mergeCells count="2">
    <mergeCell ref="A3:B3"/>
    <mergeCell ref="A26:B2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9" customWidth="1"/>
    <col min="2" max="2" width="9.28125" style="19" customWidth="1"/>
    <col min="3" max="4" width="4.7109375" style="19" customWidth="1"/>
    <col min="5" max="5" width="7.8515625" style="19" customWidth="1"/>
    <col min="6" max="6" width="36.7109375" style="19" customWidth="1"/>
    <col min="7" max="7" width="6.8515625" style="20" customWidth="1"/>
    <col min="8" max="8" width="7.8515625" style="19" bestFit="1" customWidth="1"/>
    <col min="9" max="9" width="10.28125" style="19" customWidth="1"/>
    <col min="10" max="10" width="9.140625" style="19" customWidth="1"/>
    <col min="11" max="11" width="12.28125" style="19" customWidth="1"/>
    <col min="12" max="12" width="11.7109375" style="19" bestFit="1" customWidth="1"/>
    <col min="13" max="15" width="9.140625" style="19" customWidth="1"/>
    <col min="16" max="16" width="12.140625" style="19" customWidth="1"/>
    <col min="17" max="16384" width="9.140625" style="19" customWidth="1"/>
  </cols>
  <sheetData>
    <row r="1" spans="7:9" ht="12.75">
      <c r="G1" s="1083" t="s">
        <v>235</v>
      </c>
      <c r="H1" s="1083"/>
      <c r="I1" s="1083"/>
    </row>
    <row r="2" spans="1:10" ht="21" customHeight="1">
      <c r="A2" s="1087" t="s">
        <v>165</v>
      </c>
      <c r="B2" s="1087"/>
      <c r="C2" s="1087"/>
      <c r="D2" s="1087"/>
      <c r="E2" s="1087"/>
      <c r="F2" s="1087"/>
      <c r="G2" s="1087"/>
      <c r="H2" s="1087"/>
      <c r="I2" s="1087"/>
      <c r="J2" s="727"/>
    </row>
    <row r="3" spans="1:10" ht="12.75">
      <c r="A3" s="1"/>
      <c r="B3" s="1"/>
      <c r="C3" s="1"/>
      <c r="D3" s="1"/>
      <c r="E3" s="1"/>
      <c r="F3" s="1"/>
      <c r="G3" s="1"/>
      <c r="H3" s="1"/>
      <c r="I3" s="21"/>
      <c r="J3" s="21"/>
    </row>
    <row r="4" spans="1:10" ht="15.75">
      <c r="A4" s="1091" t="s">
        <v>559</v>
      </c>
      <c r="B4" s="1091"/>
      <c r="C4" s="1091"/>
      <c r="D4" s="1091"/>
      <c r="E4" s="1091"/>
      <c r="F4" s="1091"/>
      <c r="G4" s="1091"/>
      <c r="H4" s="1091"/>
      <c r="I4" s="1091"/>
      <c r="J4" s="71"/>
    </row>
    <row r="5" spans="1:10" ht="12.75">
      <c r="A5" s="1"/>
      <c r="B5" s="1"/>
      <c r="C5" s="1"/>
      <c r="D5" s="1"/>
      <c r="E5" s="1"/>
      <c r="F5" s="1"/>
      <c r="G5" s="1"/>
      <c r="H5" s="1"/>
      <c r="I5" s="21"/>
      <c r="J5" s="21"/>
    </row>
    <row r="6" spans="1:11" s="2" customFormat="1" ht="15.75">
      <c r="A6" s="1090" t="s">
        <v>560</v>
      </c>
      <c r="B6" s="1090"/>
      <c r="C6" s="1090"/>
      <c r="D6" s="1090"/>
      <c r="E6" s="1090"/>
      <c r="F6" s="1090"/>
      <c r="G6" s="1090"/>
      <c r="H6" s="1090"/>
      <c r="I6" s="1090"/>
      <c r="K6" s="3"/>
    </row>
    <row r="7" spans="1:9" ht="13.5" thickBot="1">
      <c r="A7" s="4"/>
      <c r="B7" s="4"/>
      <c r="C7" s="4"/>
      <c r="D7" s="4"/>
      <c r="E7" s="4"/>
      <c r="F7" s="4"/>
      <c r="G7" s="5"/>
      <c r="H7" s="4"/>
      <c r="I7" s="6" t="s">
        <v>19</v>
      </c>
    </row>
    <row r="8" spans="1:9" ht="23.25" thickBot="1">
      <c r="A8" s="7" t="s">
        <v>16</v>
      </c>
      <c r="B8" s="8" t="s">
        <v>17</v>
      </c>
      <c r="C8" s="9" t="s">
        <v>2</v>
      </c>
      <c r="D8" s="10" t="s">
        <v>18</v>
      </c>
      <c r="E8" s="10" t="s">
        <v>12</v>
      </c>
      <c r="F8" s="9" t="s">
        <v>561</v>
      </c>
      <c r="G8" s="123" t="s">
        <v>158</v>
      </c>
      <c r="H8" s="292" t="s">
        <v>159</v>
      </c>
      <c r="I8" s="125" t="s">
        <v>160</v>
      </c>
    </row>
    <row r="9" spans="1:9" ht="13.5" thickBot="1">
      <c r="A9" s="31" t="s">
        <v>3</v>
      </c>
      <c r="B9" s="8" t="s">
        <v>4</v>
      </c>
      <c r="C9" s="32" t="s">
        <v>4</v>
      </c>
      <c r="D9" s="8" t="s">
        <v>4</v>
      </c>
      <c r="E9" s="8" t="s">
        <v>4</v>
      </c>
      <c r="F9" s="41" t="s">
        <v>13</v>
      </c>
      <c r="G9" s="42">
        <v>0</v>
      </c>
      <c r="H9" s="196">
        <f>H10+H12</f>
        <v>16400</v>
      </c>
      <c r="I9" s="43">
        <f>G9+H9</f>
        <v>16400</v>
      </c>
    </row>
    <row r="10" spans="1:9" s="734" customFormat="1" ht="22.5">
      <c r="A10" s="11" t="s">
        <v>3</v>
      </c>
      <c r="B10" s="728" t="s">
        <v>562</v>
      </c>
      <c r="C10" s="729" t="s">
        <v>4</v>
      </c>
      <c r="D10" s="730" t="s">
        <v>4</v>
      </c>
      <c r="E10" s="731" t="s">
        <v>4</v>
      </c>
      <c r="F10" s="732" t="s">
        <v>563</v>
      </c>
      <c r="G10" s="733">
        <f>G11</f>
        <v>0</v>
      </c>
      <c r="H10" s="742">
        <v>16100</v>
      </c>
      <c r="I10" s="743">
        <f aca="true" t="shared" si="0" ref="I10:I27">G10+H10</f>
        <v>16100</v>
      </c>
    </row>
    <row r="11" spans="1:9" ht="13.5" thickBot="1">
      <c r="A11" s="84"/>
      <c r="B11" s="735"/>
      <c r="C11" s="736">
        <v>3315</v>
      </c>
      <c r="D11" s="737">
        <v>6341</v>
      </c>
      <c r="E11" s="738" t="s">
        <v>51</v>
      </c>
      <c r="F11" s="739" t="s">
        <v>564</v>
      </c>
      <c r="G11" s="740">
        <v>0</v>
      </c>
      <c r="H11" s="744">
        <v>16100</v>
      </c>
      <c r="I11" s="745">
        <f t="shared" si="0"/>
        <v>16100</v>
      </c>
    </row>
    <row r="12" spans="1:9" ht="22.5">
      <c r="A12" s="11" t="s">
        <v>3</v>
      </c>
      <c r="B12" s="12" t="s">
        <v>565</v>
      </c>
      <c r="C12" s="13" t="s">
        <v>4</v>
      </c>
      <c r="D12" s="13" t="s">
        <v>4</v>
      </c>
      <c r="E12" s="14" t="s">
        <v>4</v>
      </c>
      <c r="F12" s="15" t="s">
        <v>566</v>
      </c>
      <c r="G12" s="16">
        <f>SUM(G13:G27)</f>
        <v>0</v>
      </c>
      <c r="H12" s="157">
        <f>SUM(H13:H27)</f>
        <v>300</v>
      </c>
      <c r="I12" s="17">
        <f t="shared" si="0"/>
        <v>300</v>
      </c>
    </row>
    <row r="13" spans="1:9" ht="12.75">
      <c r="A13" s="44"/>
      <c r="B13" s="45"/>
      <c r="C13" s="77">
        <v>2143</v>
      </c>
      <c r="D13" s="77">
        <v>5011</v>
      </c>
      <c r="E13" s="108" t="s">
        <v>30</v>
      </c>
      <c r="F13" s="18" t="s">
        <v>24</v>
      </c>
      <c r="G13" s="65">
        <v>0</v>
      </c>
      <c r="H13" s="49">
        <v>1.82</v>
      </c>
      <c r="I13" s="50">
        <f t="shared" si="0"/>
        <v>1.82</v>
      </c>
    </row>
    <row r="14" spans="1:9" ht="12.75">
      <c r="A14" s="44"/>
      <c r="B14" s="45"/>
      <c r="C14" s="77">
        <v>2143</v>
      </c>
      <c r="D14" s="77">
        <v>5011</v>
      </c>
      <c r="E14" s="108" t="s">
        <v>52</v>
      </c>
      <c r="F14" s="18" t="s">
        <v>24</v>
      </c>
      <c r="G14" s="65">
        <v>0</v>
      </c>
      <c r="H14" s="49">
        <v>1</v>
      </c>
      <c r="I14" s="81">
        <f t="shared" si="0"/>
        <v>1</v>
      </c>
    </row>
    <row r="15" spans="1:9" ht="12.75">
      <c r="A15" s="44"/>
      <c r="B15" s="45"/>
      <c r="C15" s="77">
        <v>2143</v>
      </c>
      <c r="D15" s="77">
        <v>5011</v>
      </c>
      <c r="E15" s="108" t="s">
        <v>53</v>
      </c>
      <c r="F15" s="18" t="s">
        <v>24</v>
      </c>
      <c r="G15" s="65">
        <v>0</v>
      </c>
      <c r="H15" s="49">
        <v>15.47</v>
      </c>
      <c r="I15" s="81">
        <f t="shared" si="0"/>
        <v>15.47</v>
      </c>
    </row>
    <row r="16" spans="1:9" ht="12.75">
      <c r="A16" s="44"/>
      <c r="B16" s="45"/>
      <c r="C16" s="77">
        <v>2143</v>
      </c>
      <c r="D16" s="77">
        <v>5031</v>
      </c>
      <c r="E16" s="108" t="s">
        <v>30</v>
      </c>
      <c r="F16" s="18" t="s">
        <v>567</v>
      </c>
      <c r="G16" s="65">
        <v>0</v>
      </c>
      <c r="H16" s="49">
        <v>0.5</v>
      </c>
      <c r="I16" s="50">
        <f t="shared" si="0"/>
        <v>0.5</v>
      </c>
    </row>
    <row r="17" spans="1:9" ht="12.75">
      <c r="A17" s="44"/>
      <c r="B17" s="45"/>
      <c r="C17" s="77">
        <v>2143</v>
      </c>
      <c r="D17" s="77">
        <v>5031</v>
      </c>
      <c r="E17" s="108" t="s">
        <v>52</v>
      </c>
      <c r="F17" s="18" t="s">
        <v>567</v>
      </c>
      <c r="G17" s="65">
        <v>0</v>
      </c>
      <c r="H17" s="49">
        <v>0.3</v>
      </c>
      <c r="I17" s="50">
        <f t="shared" si="0"/>
        <v>0.3</v>
      </c>
    </row>
    <row r="18" spans="1:9" ht="12.75">
      <c r="A18" s="44"/>
      <c r="B18" s="45"/>
      <c r="C18" s="77">
        <v>2143</v>
      </c>
      <c r="D18" s="77">
        <v>5031</v>
      </c>
      <c r="E18" s="108" t="s">
        <v>53</v>
      </c>
      <c r="F18" s="18" t="s">
        <v>567</v>
      </c>
      <c r="G18" s="65">
        <v>0</v>
      </c>
      <c r="H18" s="49">
        <v>3.86</v>
      </c>
      <c r="I18" s="50">
        <f t="shared" si="0"/>
        <v>3.86</v>
      </c>
    </row>
    <row r="19" spans="1:9" ht="12.75">
      <c r="A19" s="44"/>
      <c r="B19" s="45"/>
      <c r="C19" s="77">
        <v>2143</v>
      </c>
      <c r="D19" s="77">
        <v>5032</v>
      </c>
      <c r="E19" s="108" t="s">
        <v>30</v>
      </c>
      <c r="F19" s="18" t="s">
        <v>568</v>
      </c>
      <c r="G19" s="65">
        <v>0</v>
      </c>
      <c r="H19" s="49">
        <v>0.2</v>
      </c>
      <c r="I19" s="50">
        <f t="shared" si="0"/>
        <v>0.2</v>
      </c>
    </row>
    <row r="20" spans="1:9" ht="12.75">
      <c r="A20" s="44"/>
      <c r="B20" s="45"/>
      <c r="C20" s="77">
        <v>2143</v>
      </c>
      <c r="D20" s="77">
        <v>5032</v>
      </c>
      <c r="E20" s="108" t="s">
        <v>52</v>
      </c>
      <c r="F20" s="18" t="s">
        <v>568</v>
      </c>
      <c r="G20" s="65">
        <v>0</v>
      </c>
      <c r="H20" s="49">
        <v>0.1</v>
      </c>
      <c r="I20" s="50">
        <f t="shared" si="0"/>
        <v>0.1</v>
      </c>
    </row>
    <row r="21" spans="1:9" ht="12.75">
      <c r="A21" s="44"/>
      <c r="B21" s="45"/>
      <c r="C21" s="77">
        <v>2143</v>
      </c>
      <c r="D21" s="77">
        <v>5032</v>
      </c>
      <c r="E21" s="108" t="s">
        <v>53</v>
      </c>
      <c r="F21" s="18" t="s">
        <v>568</v>
      </c>
      <c r="G21" s="65">
        <v>0</v>
      </c>
      <c r="H21" s="49">
        <v>1.4</v>
      </c>
      <c r="I21" s="50">
        <f t="shared" si="0"/>
        <v>1.4</v>
      </c>
    </row>
    <row r="22" spans="1:9" ht="12.75">
      <c r="A22" s="44"/>
      <c r="B22" s="45"/>
      <c r="C22" s="77">
        <v>2143</v>
      </c>
      <c r="D22" s="77">
        <v>5168</v>
      </c>
      <c r="E22" s="108" t="s">
        <v>30</v>
      </c>
      <c r="F22" s="18" t="s">
        <v>569</v>
      </c>
      <c r="G22" s="65">
        <v>0</v>
      </c>
      <c r="H22" s="49">
        <v>4.01</v>
      </c>
      <c r="I22" s="50">
        <f t="shared" si="0"/>
        <v>4.01</v>
      </c>
    </row>
    <row r="23" spans="1:12" ht="12.75">
      <c r="A23" s="44"/>
      <c r="B23" s="45"/>
      <c r="C23" s="77">
        <v>2143</v>
      </c>
      <c r="D23" s="77">
        <v>5168</v>
      </c>
      <c r="E23" s="108" t="s">
        <v>52</v>
      </c>
      <c r="F23" s="18" t="s">
        <v>569</v>
      </c>
      <c r="G23" s="65">
        <v>0</v>
      </c>
      <c r="H23" s="49">
        <v>2.1</v>
      </c>
      <c r="I23" s="50">
        <f t="shared" si="0"/>
        <v>2.1</v>
      </c>
      <c r="L23" s="19" t="s">
        <v>466</v>
      </c>
    </row>
    <row r="24" spans="1:9" ht="12.75">
      <c r="A24" s="44"/>
      <c r="B24" s="45"/>
      <c r="C24" s="77">
        <v>2143</v>
      </c>
      <c r="D24" s="77">
        <v>5168</v>
      </c>
      <c r="E24" s="108" t="s">
        <v>53</v>
      </c>
      <c r="F24" s="18" t="s">
        <v>569</v>
      </c>
      <c r="G24" s="65">
        <v>0</v>
      </c>
      <c r="H24" s="49">
        <v>35.7</v>
      </c>
      <c r="I24" s="50">
        <f t="shared" si="0"/>
        <v>35.7</v>
      </c>
    </row>
    <row r="25" spans="1:9" ht="12.75">
      <c r="A25" s="44"/>
      <c r="B25" s="45"/>
      <c r="C25" s="77">
        <v>2143</v>
      </c>
      <c r="D25" s="77">
        <v>5169</v>
      </c>
      <c r="E25" s="108" t="s">
        <v>30</v>
      </c>
      <c r="F25" s="18" t="s">
        <v>7</v>
      </c>
      <c r="G25" s="65">
        <v>0</v>
      </c>
      <c r="H25" s="49">
        <v>23.36</v>
      </c>
      <c r="I25" s="50">
        <f t="shared" si="0"/>
        <v>23.36</v>
      </c>
    </row>
    <row r="26" spans="1:9" ht="12.75">
      <c r="A26" s="44"/>
      <c r="B26" s="45"/>
      <c r="C26" s="77">
        <v>2143</v>
      </c>
      <c r="D26" s="77">
        <v>5169</v>
      </c>
      <c r="E26" s="108" t="s">
        <v>52</v>
      </c>
      <c r="F26" s="18" t="s">
        <v>7</v>
      </c>
      <c r="G26" s="65">
        <v>0</v>
      </c>
      <c r="H26" s="49">
        <v>11.68</v>
      </c>
      <c r="I26" s="50">
        <f t="shared" si="0"/>
        <v>11.68</v>
      </c>
    </row>
    <row r="27" spans="1:9" ht="13.5" thickBot="1">
      <c r="A27" s="53"/>
      <c r="B27" s="54"/>
      <c r="C27" s="78">
        <v>2143</v>
      </c>
      <c r="D27" s="78">
        <v>5169</v>
      </c>
      <c r="E27" s="107" t="s">
        <v>53</v>
      </c>
      <c r="F27" s="72" t="s">
        <v>7</v>
      </c>
      <c r="G27" s="109">
        <v>0</v>
      </c>
      <c r="H27" s="55">
        <v>198.5</v>
      </c>
      <c r="I27" s="56">
        <f t="shared" si="0"/>
        <v>198.5</v>
      </c>
    </row>
    <row r="28" s="724" customFormat="1" ht="11.25">
      <c r="G28" s="725"/>
    </row>
    <row r="29" s="724" customFormat="1" ht="11.25">
      <c r="G29" s="725"/>
    </row>
  </sheetData>
  <sheetProtection/>
  <mergeCells count="4">
    <mergeCell ref="G1:I1"/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17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3.140625" style="73" customWidth="1"/>
    <col min="2" max="2" width="9.28125" style="73" customWidth="1"/>
    <col min="3" max="4" width="4.7109375" style="73" customWidth="1"/>
    <col min="5" max="5" width="7.8515625" style="73" customWidth="1"/>
    <col min="6" max="6" width="40.8515625" style="73" customWidth="1"/>
    <col min="7" max="7" width="8.7109375" style="74" customWidth="1"/>
    <col min="8" max="9" width="7.7109375" style="73" customWidth="1"/>
    <col min="10" max="16384" width="9.140625" style="73" customWidth="1"/>
  </cols>
  <sheetData>
    <row r="1" spans="7:9" ht="12.75">
      <c r="G1" s="1083" t="s">
        <v>235</v>
      </c>
      <c r="H1" s="1083"/>
      <c r="I1" s="1083"/>
    </row>
    <row r="2" spans="1:9" ht="21" customHeight="1">
      <c r="A2" s="1087" t="s">
        <v>165</v>
      </c>
      <c r="B2" s="1087"/>
      <c r="C2" s="1087"/>
      <c r="D2" s="1087"/>
      <c r="E2" s="1087"/>
      <c r="F2" s="1087"/>
      <c r="G2" s="1087"/>
      <c r="H2" s="1087"/>
      <c r="I2" s="1087"/>
    </row>
    <row r="3" spans="1:9" ht="12.75">
      <c r="A3" s="1"/>
      <c r="B3" s="1"/>
      <c r="C3" s="1"/>
      <c r="D3" s="1"/>
      <c r="E3" s="1"/>
      <c r="F3" s="1"/>
      <c r="G3" s="1"/>
      <c r="H3" s="22"/>
      <c r="I3" s="22"/>
    </row>
    <row r="4" spans="1:9" ht="15.75">
      <c r="A4" s="1095" t="s">
        <v>164</v>
      </c>
      <c r="B4" s="1095"/>
      <c r="C4" s="1095"/>
      <c r="D4" s="1095"/>
      <c r="E4" s="1095"/>
      <c r="F4" s="1095"/>
      <c r="G4" s="1095"/>
      <c r="H4" s="1095"/>
      <c r="I4" s="1095"/>
    </row>
    <row r="5" spans="1:9" ht="12.75">
      <c r="A5" s="1"/>
      <c r="B5" s="1"/>
      <c r="C5" s="1"/>
      <c r="D5" s="1"/>
      <c r="E5" s="1"/>
      <c r="F5" s="1"/>
      <c r="G5" s="1"/>
      <c r="H5" s="22"/>
      <c r="I5" s="22"/>
    </row>
    <row r="6" spans="1:11" s="2" customFormat="1" ht="15.75">
      <c r="A6" s="1090" t="s">
        <v>580</v>
      </c>
      <c r="B6" s="1090"/>
      <c r="C6" s="1090"/>
      <c r="D6" s="1090"/>
      <c r="E6" s="1090"/>
      <c r="F6" s="1090"/>
      <c r="G6" s="1090"/>
      <c r="H6" s="1090"/>
      <c r="I6" s="1090"/>
      <c r="K6" s="3"/>
    </row>
    <row r="7" spans="1:9" s="786" customFormat="1" ht="12.75" customHeight="1" thickBot="1">
      <c r="A7" s="4"/>
      <c r="B7" s="4"/>
      <c r="C7" s="4"/>
      <c r="D7" s="4"/>
      <c r="E7" s="4"/>
      <c r="F7" s="4"/>
      <c r="G7" s="5"/>
      <c r="H7" s="4"/>
      <c r="I7" s="6" t="s">
        <v>19</v>
      </c>
    </row>
    <row r="8" spans="1:9" s="786" customFormat="1" ht="23.25" thickBot="1">
      <c r="A8" s="7" t="s">
        <v>16</v>
      </c>
      <c r="B8" s="8" t="s">
        <v>17</v>
      </c>
      <c r="C8" s="9" t="s">
        <v>2</v>
      </c>
      <c r="D8" s="10" t="s">
        <v>18</v>
      </c>
      <c r="E8" s="10" t="s">
        <v>12</v>
      </c>
      <c r="F8" s="9" t="s">
        <v>581</v>
      </c>
      <c r="G8" s="123" t="s">
        <v>158</v>
      </c>
      <c r="H8" s="292" t="s">
        <v>159</v>
      </c>
      <c r="I8" s="125" t="s">
        <v>160</v>
      </c>
    </row>
    <row r="9" spans="1:9" s="786" customFormat="1" ht="13.5" customHeight="1" thickBot="1">
      <c r="A9" s="7" t="s">
        <v>3</v>
      </c>
      <c r="B9" s="10" t="s">
        <v>4</v>
      </c>
      <c r="C9" s="9" t="s">
        <v>4</v>
      </c>
      <c r="D9" s="10" t="s">
        <v>4</v>
      </c>
      <c r="E9" s="10" t="s">
        <v>4</v>
      </c>
      <c r="F9" s="110" t="s">
        <v>13</v>
      </c>
      <c r="G9" s="111">
        <f>G10</f>
        <v>34000</v>
      </c>
      <c r="H9" s="198">
        <f>H10</f>
        <v>34000</v>
      </c>
      <c r="I9" s="112">
        <f>G9+H9</f>
        <v>68000</v>
      </c>
    </row>
    <row r="10" spans="1:9" ht="33.75">
      <c r="A10" s="11" t="s">
        <v>3</v>
      </c>
      <c r="B10" s="787" t="s">
        <v>582</v>
      </c>
      <c r="C10" s="13" t="s">
        <v>4</v>
      </c>
      <c r="D10" s="13" t="s">
        <v>4</v>
      </c>
      <c r="E10" s="14" t="s">
        <v>4</v>
      </c>
      <c r="F10" s="15" t="s">
        <v>583</v>
      </c>
      <c r="G10" s="16">
        <v>34000</v>
      </c>
      <c r="H10" s="157">
        <v>34000</v>
      </c>
      <c r="I10" s="17">
        <f>G10+H10</f>
        <v>68000</v>
      </c>
    </row>
    <row r="11" spans="1:9" ht="12.75" customHeight="1" thickBot="1">
      <c r="A11" s="788"/>
      <c r="B11" s="789"/>
      <c r="C11" s="790">
        <v>3533</v>
      </c>
      <c r="D11" s="790">
        <v>6451</v>
      </c>
      <c r="E11" s="791"/>
      <c r="F11" s="792" t="s">
        <v>584</v>
      </c>
      <c r="G11" s="793">
        <v>34000</v>
      </c>
      <c r="H11" s="794">
        <v>34000</v>
      </c>
      <c r="I11" s="795">
        <f>G11+H11</f>
        <v>68000</v>
      </c>
    </row>
    <row r="14" spans="2:6" ht="15">
      <c r="B14" s="473"/>
      <c r="F14" s="473"/>
    </row>
    <row r="15" spans="2:6" ht="15">
      <c r="B15" s="473"/>
      <c r="F15" s="473"/>
    </row>
    <row r="16" spans="2:6" ht="15">
      <c r="B16" s="473"/>
      <c r="F16" s="796"/>
    </row>
    <row r="17" ht="15">
      <c r="B17" s="473"/>
    </row>
  </sheetData>
  <sheetProtection/>
  <mergeCells count="4">
    <mergeCell ref="G1:I1"/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P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73" customWidth="1"/>
    <col min="2" max="2" width="9.28125" style="73" customWidth="1"/>
    <col min="3" max="4" width="4.7109375" style="73" customWidth="1"/>
    <col min="5" max="5" width="7.8515625" style="73" customWidth="1"/>
    <col min="6" max="6" width="40.8515625" style="73" customWidth="1"/>
    <col min="7" max="7" width="8.7109375" style="74" customWidth="1"/>
    <col min="8" max="8" width="10.421875" style="73" bestFit="1" customWidth="1"/>
    <col min="9" max="9" width="9.421875" style="73" customWidth="1"/>
    <col min="10" max="10" width="15.140625" style="73" customWidth="1"/>
    <col min="11" max="11" width="11.7109375" style="73" customWidth="1"/>
    <col min="12" max="12" width="10.140625" style="73" bestFit="1" customWidth="1"/>
    <col min="13" max="16384" width="9.140625" style="73" customWidth="1"/>
  </cols>
  <sheetData>
    <row r="1" spans="7:9" ht="12.75">
      <c r="G1" s="1083" t="s">
        <v>235</v>
      </c>
      <c r="H1" s="1083"/>
      <c r="I1" s="1083"/>
    </row>
    <row r="2" spans="1:9" ht="21" customHeight="1">
      <c r="A2" s="1087" t="s">
        <v>165</v>
      </c>
      <c r="B2" s="1087"/>
      <c r="C2" s="1087"/>
      <c r="D2" s="1087"/>
      <c r="E2" s="1087"/>
      <c r="F2" s="1087"/>
      <c r="G2" s="1087"/>
      <c r="H2" s="1087"/>
      <c r="I2" s="1087"/>
    </row>
    <row r="3" spans="1:9" ht="12.75">
      <c r="A3" s="1"/>
      <c r="B3" s="1"/>
      <c r="C3" s="1"/>
      <c r="D3" s="1"/>
      <c r="E3" s="1"/>
      <c r="F3" s="1"/>
      <c r="G3" s="1"/>
      <c r="H3" s="22"/>
      <c r="I3" s="22"/>
    </row>
    <row r="4" spans="1:9" ht="15.75">
      <c r="A4" s="1095" t="s">
        <v>69</v>
      </c>
      <c r="B4" s="1095"/>
      <c r="C4" s="1095"/>
      <c r="D4" s="1095"/>
      <c r="E4" s="1095"/>
      <c r="F4" s="1095"/>
      <c r="G4" s="1095"/>
      <c r="H4" s="1095"/>
      <c r="I4" s="1095"/>
    </row>
    <row r="5" spans="1:9" ht="12.75">
      <c r="A5" s="1"/>
      <c r="B5" s="1"/>
      <c r="C5" s="1"/>
      <c r="D5" s="1"/>
      <c r="E5" s="1"/>
      <c r="F5" s="1"/>
      <c r="G5" s="1"/>
      <c r="H5" s="22"/>
      <c r="I5" s="22"/>
    </row>
    <row r="6" spans="1:11" s="2" customFormat="1" ht="15.75">
      <c r="A6" s="1090" t="s">
        <v>105</v>
      </c>
      <c r="B6" s="1090"/>
      <c r="C6" s="1090"/>
      <c r="D6" s="1090"/>
      <c r="E6" s="1090"/>
      <c r="F6" s="1090"/>
      <c r="G6" s="1090"/>
      <c r="H6" s="1090"/>
      <c r="I6" s="1090"/>
      <c r="K6" s="3"/>
    </row>
    <row r="7" spans="1:9" ht="13.5" thickBot="1">
      <c r="A7" s="4"/>
      <c r="B7" s="4"/>
      <c r="C7" s="4"/>
      <c r="D7" s="4"/>
      <c r="E7" s="4"/>
      <c r="F7" s="4"/>
      <c r="G7" s="5"/>
      <c r="H7" s="4"/>
      <c r="I7" s="6" t="s">
        <v>19</v>
      </c>
    </row>
    <row r="8" spans="1:9" ht="23.25" thickBot="1">
      <c r="A8" s="7" t="s">
        <v>16</v>
      </c>
      <c r="B8" s="8" t="s">
        <v>17</v>
      </c>
      <c r="C8" s="9" t="s">
        <v>2</v>
      </c>
      <c r="D8" s="10" t="s">
        <v>18</v>
      </c>
      <c r="E8" s="10" t="s">
        <v>12</v>
      </c>
      <c r="F8" s="9" t="s">
        <v>106</v>
      </c>
      <c r="G8" s="123" t="s">
        <v>158</v>
      </c>
      <c r="H8" s="292" t="s">
        <v>159</v>
      </c>
      <c r="I8" s="125" t="s">
        <v>160</v>
      </c>
    </row>
    <row r="9" spans="1:9" ht="13.5" thickBot="1">
      <c r="A9" s="31" t="s">
        <v>3</v>
      </c>
      <c r="B9" s="8" t="s">
        <v>4</v>
      </c>
      <c r="C9" s="32" t="s">
        <v>4</v>
      </c>
      <c r="D9" s="8" t="s">
        <v>4</v>
      </c>
      <c r="E9" s="8" t="s">
        <v>4</v>
      </c>
      <c r="F9" s="41" t="s">
        <v>13</v>
      </c>
      <c r="G9" s="42">
        <v>107267</v>
      </c>
      <c r="H9" s="196">
        <f>H10+H69+H95+H82+H108+H64+H41+H54+H35+H24+H121+H123+H125+H127+H129+H131+H133+H135+H137+H139+H141+H143+H145+H147</f>
        <v>201374</v>
      </c>
      <c r="I9" s="43">
        <f>G9+H9</f>
        <v>308641</v>
      </c>
    </row>
    <row r="10" spans="1:9" ht="22.5">
      <c r="A10" s="11" t="s">
        <v>3</v>
      </c>
      <c r="B10" s="12" t="s">
        <v>71</v>
      </c>
      <c r="C10" s="13" t="s">
        <v>4</v>
      </c>
      <c r="D10" s="13" t="s">
        <v>4</v>
      </c>
      <c r="E10" s="14" t="s">
        <v>4</v>
      </c>
      <c r="F10" s="15" t="s">
        <v>64</v>
      </c>
      <c r="G10" s="16">
        <f>SUM(G11:G23)</f>
        <v>25000</v>
      </c>
      <c r="H10" s="157">
        <v>29900</v>
      </c>
      <c r="I10" s="112">
        <f>G10+H10</f>
        <v>54900</v>
      </c>
    </row>
    <row r="11" spans="1:9" ht="12.75">
      <c r="A11" s="44"/>
      <c r="B11" s="45"/>
      <c r="C11" s="77">
        <v>4357</v>
      </c>
      <c r="D11" s="77">
        <v>6121</v>
      </c>
      <c r="E11" s="108" t="s">
        <v>20</v>
      </c>
      <c r="F11" s="18" t="s">
        <v>72</v>
      </c>
      <c r="G11" s="65">
        <v>5000</v>
      </c>
      <c r="H11" s="49"/>
      <c r="I11" s="115">
        <f>G11+H11</f>
        <v>5000</v>
      </c>
    </row>
    <row r="12" spans="1:9" ht="12.75">
      <c r="A12" s="44"/>
      <c r="B12" s="45"/>
      <c r="C12" s="77">
        <v>4357</v>
      </c>
      <c r="D12" s="77">
        <v>6121</v>
      </c>
      <c r="E12" s="108" t="s">
        <v>73</v>
      </c>
      <c r="F12" s="18" t="s">
        <v>74</v>
      </c>
      <c r="G12" s="48">
        <v>2865</v>
      </c>
      <c r="H12" s="49">
        <v>3450</v>
      </c>
      <c r="I12" s="115">
        <f aca="true" t="shared" si="0" ref="I12:I23">G12+H12</f>
        <v>6315</v>
      </c>
    </row>
    <row r="13" spans="1:11" ht="12.75">
      <c r="A13" s="113"/>
      <c r="B13" s="79"/>
      <c r="C13" s="106">
        <v>4357</v>
      </c>
      <c r="D13" s="106">
        <v>6121</v>
      </c>
      <c r="E13" s="116" t="s">
        <v>75</v>
      </c>
      <c r="F13" s="76" t="s">
        <v>70</v>
      </c>
      <c r="G13" s="48">
        <v>16235</v>
      </c>
      <c r="H13" s="49">
        <v>19550</v>
      </c>
      <c r="I13" s="115">
        <f t="shared" si="0"/>
        <v>35785</v>
      </c>
      <c r="K13" s="74"/>
    </row>
    <row r="14" spans="1:9" ht="12.75">
      <c r="A14" s="113"/>
      <c r="B14" s="79"/>
      <c r="C14" s="77">
        <v>4357</v>
      </c>
      <c r="D14" s="106">
        <v>6123</v>
      </c>
      <c r="E14" s="108" t="s">
        <v>73</v>
      </c>
      <c r="F14" s="76" t="s">
        <v>202</v>
      </c>
      <c r="G14" s="48">
        <v>90</v>
      </c>
      <c r="H14" s="49"/>
      <c r="I14" s="115">
        <f t="shared" si="0"/>
        <v>90</v>
      </c>
    </row>
    <row r="15" spans="1:9" ht="12.75">
      <c r="A15" s="302"/>
      <c r="B15" s="301"/>
      <c r="C15" s="300">
        <v>4357</v>
      </c>
      <c r="D15" s="300">
        <v>6123</v>
      </c>
      <c r="E15" s="299" t="s">
        <v>75</v>
      </c>
      <c r="F15" s="298" t="s">
        <v>202</v>
      </c>
      <c r="G15" s="297">
        <v>510</v>
      </c>
      <c r="H15" s="296"/>
      <c r="I15" s="115">
        <f t="shared" si="0"/>
        <v>510</v>
      </c>
    </row>
    <row r="16" spans="1:9" ht="12" customHeight="1">
      <c r="A16" s="302"/>
      <c r="B16" s="295"/>
      <c r="C16" s="300">
        <v>4357</v>
      </c>
      <c r="D16" s="300">
        <v>6129</v>
      </c>
      <c r="E16" s="299" t="s">
        <v>20</v>
      </c>
      <c r="F16" s="303" t="s">
        <v>278</v>
      </c>
      <c r="G16" s="304">
        <v>0</v>
      </c>
      <c r="H16" s="296">
        <v>1000</v>
      </c>
      <c r="I16" s="115">
        <f t="shared" si="0"/>
        <v>1000</v>
      </c>
    </row>
    <row r="17" spans="1:9" ht="12.75">
      <c r="A17" s="302"/>
      <c r="B17" s="295"/>
      <c r="C17" s="300">
        <v>4357</v>
      </c>
      <c r="D17" s="300">
        <v>5137</v>
      </c>
      <c r="E17" s="299" t="s">
        <v>76</v>
      </c>
      <c r="F17" s="303" t="s">
        <v>9</v>
      </c>
      <c r="G17" s="304">
        <v>30</v>
      </c>
      <c r="H17" s="296">
        <v>300</v>
      </c>
      <c r="I17" s="115">
        <f t="shared" si="0"/>
        <v>330</v>
      </c>
    </row>
    <row r="18" spans="1:9" ht="12.75">
      <c r="A18" s="302"/>
      <c r="B18" s="295"/>
      <c r="C18" s="300">
        <v>4357</v>
      </c>
      <c r="D18" s="300">
        <v>5137</v>
      </c>
      <c r="E18" s="305" t="s">
        <v>77</v>
      </c>
      <c r="F18" s="303" t="s">
        <v>9</v>
      </c>
      <c r="G18" s="304">
        <v>170</v>
      </c>
      <c r="H18" s="296">
        <v>1700</v>
      </c>
      <c r="I18" s="115">
        <f t="shared" si="0"/>
        <v>1870</v>
      </c>
    </row>
    <row r="19" spans="1:9" ht="12.75">
      <c r="A19" s="302"/>
      <c r="B19" s="295"/>
      <c r="C19" s="300">
        <v>4357</v>
      </c>
      <c r="D19" s="300">
        <v>5137</v>
      </c>
      <c r="E19" s="306" t="s">
        <v>20</v>
      </c>
      <c r="F19" s="303" t="s">
        <v>9</v>
      </c>
      <c r="G19" s="304">
        <v>60</v>
      </c>
      <c r="H19" s="296"/>
      <c r="I19" s="115">
        <f t="shared" si="0"/>
        <v>60</v>
      </c>
    </row>
    <row r="20" spans="1:9" ht="12.75">
      <c r="A20" s="302"/>
      <c r="B20" s="295"/>
      <c r="C20" s="300">
        <v>4357</v>
      </c>
      <c r="D20" s="300">
        <v>5139</v>
      </c>
      <c r="E20" s="305" t="s">
        <v>76</v>
      </c>
      <c r="F20" s="303" t="s">
        <v>203</v>
      </c>
      <c r="G20" s="304">
        <v>3</v>
      </c>
      <c r="H20" s="296">
        <v>465</v>
      </c>
      <c r="I20" s="115">
        <f t="shared" si="0"/>
        <v>468</v>
      </c>
    </row>
    <row r="21" spans="1:9" ht="12.75">
      <c r="A21" s="302"/>
      <c r="B21" s="295"/>
      <c r="C21" s="300">
        <v>4357</v>
      </c>
      <c r="D21" s="300">
        <v>5139</v>
      </c>
      <c r="E21" s="299" t="s">
        <v>77</v>
      </c>
      <c r="F21" s="303" t="s">
        <v>203</v>
      </c>
      <c r="G21" s="304">
        <v>17</v>
      </c>
      <c r="H21" s="297">
        <v>2635</v>
      </c>
      <c r="I21" s="115">
        <f t="shared" si="0"/>
        <v>2652</v>
      </c>
    </row>
    <row r="22" spans="1:9" ht="12.75">
      <c r="A22" s="307"/>
      <c r="B22" s="308"/>
      <c r="C22" s="309">
        <v>4357</v>
      </c>
      <c r="D22" s="309">
        <v>5169</v>
      </c>
      <c r="E22" s="305" t="s">
        <v>76</v>
      </c>
      <c r="F22" s="303" t="s">
        <v>7</v>
      </c>
      <c r="G22" s="296">
        <v>3</v>
      </c>
      <c r="H22" s="296">
        <v>120</v>
      </c>
      <c r="I22" s="115">
        <f t="shared" si="0"/>
        <v>123</v>
      </c>
    </row>
    <row r="23" spans="1:12" ht="13.5" thickBot="1">
      <c r="A23" s="347"/>
      <c r="B23" s="159"/>
      <c r="C23" s="381">
        <v>4357</v>
      </c>
      <c r="D23" s="381">
        <v>5169</v>
      </c>
      <c r="E23" s="379" t="s">
        <v>77</v>
      </c>
      <c r="F23" s="382" t="s">
        <v>7</v>
      </c>
      <c r="G23" s="376">
        <v>17</v>
      </c>
      <c r="H23" s="380">
        <v>680</v>
      </c>
      <c r="I23" s="383">
        <f t="shared" si="0"/>
        <v>697</v>
      </c>
      <c r="J23" s="74"/>
      <c r="L23" s="74"/>
    </row>
    <row r="24" spans="1:9" ht="22.5">
      <c r="A24" s="57" t="s">
        <v>3</v>
      </c>
      <c r="B24" s="146" t="s">
        <v>141</v>
      </c>
      <c r="C24" s="161" t="s">
        <v>4</v>
      </c>
      <c r="D24" s="161" t="s">
        <v>4</v>
      </c>
      <c r="E24" s="160" t="s">
        <v>4</v>
      </c>
      <c r="F24" s="171" t="s">
        <v>142</v>
      </c>
      <c r="G24" s="144">
        <f>SUM(G31:G34)</f>
        <v>0</v>
      </c>
      <c r="H24" s="162">
        <v>4550</v>
      </c>
      <c r="I24" s="145">
        <f aca="true" t="shared" si="1" ref="I24:I42">G24+H24</f>
        <v>4550</v>
      </c>
    </row>
    <row r="25" spans="1:9" ht="12.75">
      <c r="A25" s="105"/>
      <c r="B25" s="153"/>
      <c r="C25" s="133">
        <v>3315</v>
      </c>
      <c r="D25" s="166">
        <v>5137</v>
      </c>
      <c r="E25" s="134" t="s">
        <v>51</v>
      </c>
      <c r="F25" s="168" t="s">
        <v>107</v>
      </c>
      <c r="G25" s="474">
        <v>0</v>
      </c>
      <c r="H25" s="475">
        <v>3</v>
      </c>
      <c r="I25" s="156">
        <f t="shared" si="1"/>
        <v>3</v>
      </c>
    </row>
    <row r="26" spans="1:9" ht="12.75">
      <c r="A26" s="105"/>
      <c r="B26" s="153"/>
      <c r="C26" s="133">
        <v>3315</v>
      </c>
      <c r="D26" s="166">
        <v>5137</v>
      </c>
      <c r="E26" s="134" t="s">
        <v>57</v>
      </c>
      <c r="F26" s="168" t="s">
        <v>107</v>
      </c>
      <c r="G26" s="474">
        <v>0</v>
      </c>
      <c r="H26" s="475">
        <v>15</v>
      </c>
      <c r="I26" s="156">
        <f t="shared" si="1"/>
        <v>15</v>
      </c>
    </row>
    <row r="27" spans="1:9" ht="12.75">
      <c r="A27" s="105"/>
      <c r="B27" s="153"/>
      <c r="C27" s="133">
        <v>3315</v>
      </c>
      <c r="D27" s="300">
        <v>5139</v>
      </c>
      <c r="E27" s="134" t="s">
        <v>51</v>
      </c>
      <c r="F27" s="303" t="s">
        <v>203</v>
      </c>
      <c r="G27" s="474">
        <v>0</v>
      </c>
      <c r="H27" s="475">
        <v>1</v>
      </c>
      <c r="I27" s="156">
        <f t="shared" si="1"/>
        <v>1</v>
      </c>
    </row>
    <row r="28" spans="1:9" ht="12.75">
      <c r="A28" s="105"/>
      <c r="B28" s="153"/>
      <c r="C28" s="133">
        <v>3315</v>
      </c>
      <c r="D28" s="300">
        <v>5139</v>
      </c>
      <c r="E28" s="134" t="s">
        <v>57</v>
      </c>
      <c r="F28" s="303" t="s">
        <v>203</v>
      </c>
      <c r="G28" s="474">
        <v>0</v>
      </c>
      <c r="H28" s="475">
        <v>2</v>
      </c>
      <c r="I28" s="156">
        <f t="shared" si="1"/>
        <v>2</v>
      </c>
    </row>
    <row r="29" spans="1:9" ht="12.75">
      <c r="A29" s="105"/>
      <c r="B29" s="153"/>
      <c r="C29" s="133">
        <v>3315</v>
      </c>
      <c r="D29" s="309">
        <v>5169</v>
      </c>
      <c r="E29" s="134" t="s">
        <v>51</v>
      </c>
      <c r="F29" s="168" t="s">
        <v>7</v>
      </c>
      <c r="G29" s="474">
        <v>0</v>
      </c>
      <c r="H29" s="475">
        <v>3</v>
      </c>
      <c r="I29" s="156">
        <f t="shared" si="1"/>
        <v>3</v>
      </c>
    </row>
    <row r="30" spans="1:9" ht="12.75">
      <c r="A30" s="105"/>
      <c r="B30" s="153"/>
      <c r="C30" s="133">
        <v>3315</v>
      </c>
      <c r="D30" s="300">
        <v>5169</v>
      </c>
      <c r="E30" s="134" t="s">
        <v>57</v>
      </c>
      <c r="F30" s="168" t="s">
        <v>7</v>
      </c>
      <c r="G30" s="474">
        <v>0</v>
      </c>
      <c r="H30" s="475">
        <v>11</v>
      </c>
      <c r="I30" s="156">
        <f t="shared" si="1"/>
        <v>11</v>
      </c>
    </row>
    <row r="31" spans="1:9" ht="12.75">
      <c r="A31" s="172"/>
      <c r="B31" s="139"/>
      <c r="C31" s="133">
        <v>3315</v>
      </c>
      <c r="D31" s="133">
        <v>6121</v>
      </c>
      <c r="E31" s="134" t="s">
        <v>20</v>
      </c>
      <c r="F31" s="135" t="s">
        <v>61</v>
      </c>
      <c r="G31" s="155">
        <v>0</v>
      </c>
      <c r="H31" s="155"/>
      <c r="I31" s="156">
        <f t="shared" si="1"/>
        <v>0</v>
      </c>
    </row>
    <row r="32" spans="1:10" ht="12.75">
      <c r="A32" s="172"/>
      <c r="B32" s="139"/>
      <c r="C32" s="133">
        <v>3315</v>
      </c>
      <c r="D32" s="133">
        <v>6121</v>
      </c>
      <c r="E32" s="134" t="s">
        <v>51</v>
      </c>
      <c r="F32" s="135" t="s">
        <v>61</v>
      </c>
      <c r="G32" s="155">
        <v>0</v>
      </c>
      <c r="H32" s="155">
        <v>715</v>
      </c>
      <c r="I32" s="156">
        <f t="shared" si="1"/>
        <v>715</v>
      </c>
      <c r="J32" s="74"/>
    </row>
    <row r="33" spans="1:9" ht="12.75">
      <c r="A33" s="172"/>
      <c r="B33" s="139"/>
      <c r="C33" s="133">
        <v>3315</v>
      </c>
      <c r="D33" s="133">
        <v>6121</v>
      </c>
      <c r="E33" s="134" t="s">
        <v>57</v>
      </c>
      <c r="F33" s="135" t="s">
        <v>61</v>
      </c>
      <c r="G33" s="155">
        <v>0</v>
      </c>
      <c r="H33" s="155">
        <v>3800</v>
      </c>
      <c r="I33" s="156">
        <f t="shared" si="1"/>
        <v>3800</v>
      </c>
    </row>
    <row r="34" spans="1:9" ht="13.5" thickBot="1">
      <c r="A34" s="173"/>
      <c r="B34" s="174"/>
      <c r="C34" s="136">
        <v>3315</v>
      </c>
      <c r="D34" s="136">
        <v>6901</v>
      </c>
      <c r="E34" s="137" t="s">
        <v>20</v>
      </c>
      <c r="F34" s="138" t="s">
        <v>63</v>
      </c>
      <c r="G34" s="175">
        <v>0</v>
      </c>
      <c r="H34" s="175"/>
      <c r="I34" s="191">
        <f t="shared" si="1"/>
        <v>0</v>
      </c>
    </row>
    <row r="35" spans="1:9" ht="33.75">
      <c r="A35" s="57" t="s">
        <v>3</v>
      </c>
      <c r="B35" s="58" t="s">
        <v>80</v>
      </c>
      <c r="C35" s="59" t="s">
        <v>4</v>
      </c>
      <c r="D35" s="59" t="s">
        <v>4</v>
      </c>
      <c r="E35" s="60" t="s">
        <v>4</v>
      </c>
      <c r="F35" s="61" t="s">
        <v>66</v>
      </c>
      <c r="G35" s="62">
        <f>SUM(G36:G40)</f>
        <v>0</v>
      </c>
      <c r="H35" s="158">
        <v>3500</v>
      </c>
      <c r="I35" s="63">
        <f t="shared" si="1"/>
        <v>3500</v>
      </c>
    </row>
    <row r="36" spans="1:9" ht="12.75">
      <c r="A36" s="177"/>
      <c r="B36" s="164"/>
      <c r="C36" s="165" t="s">
        <v>143</v>
      </c>
      <c r="D36" s="166">
        <v>6121</v>
      </c>
      <c r="E36" s="167" t="s">
        <v>51</v>
      </c>
      <c r="F36" s="168" t="s">
        <v>61</v>
      </c>
      <c r="G36" s="169">
        <v>0</v>
      </c>
      <c r="H36" s="170">
        <v>600</v>
      </c>
      <c r="I36" s="190">
        <f t="shared" si="1"/>
        <v>600</v>
      </c>
    </row>
    <row r="37" spans="1:9" ht="12.75">
      <c r="A37" s="177"/>
      <c r="B37" s="164"/>
      <c r="C37" s="165" t="s">
        <v>143</v>
      </c>
      <c r="D37" s="166">
        <v>6121</v>
      </c>
      <c r="E37" s="167" t="s">
        <v>57</v>
      </c>
      <c r="F37" s="168" t="s">
        <v>61</v>
      </c>
      <c r="G37" s="169">
        <v>0</v>
      </c>
      <c r="H37" s="170">
        <v>2550</v>
      </c>
      <c r="I37" s="190">
        <f t="shared" si="1"/>
        <v>2550</v>
      </c>
    </row>
    <row r="38" spans="1:9" ht="12.75">
      <c r="A38" s="177"/>
      <c r="B38" s="164"/>
      <c r="C38" s="165" t="s">
        <v>143</v>
      </c>
      <c r="D38" s="166">
        <v>6122</v>
      </c>
      <c r="E38" s="167" t="s">
        <v>51</v>
      </c>
      <c r="F38" s="168" t="s">
        <v>46</v>
      </c>
      <c r="G38" s="169">
        <v>0</v>
      </c>
      <c r="H38" s="170">
        <v>60</v>
      </c>
      <c r="I38" s="190">
        <f t="shared" si="1"/>
        <v>60</v>
      </c>
    </row>
    <row r="39" spans="1:10" ht="12.75">
      <c r="A39" s="177"/>
      <c r="B39" s="164"/>
      <c r="C39" s="165" t="s">
        <v>143</v>
      </c>
      <c r="D39" s="166">
        <v>6122</v>
      </c>
      <c r="E39" s="167" t="s">
        <v>57</v>
      </c>
      <c r="F39" s="168" t="s">
        <v>46</v>
      </c>
      <c r="G39" s="169">
        <v>0</v>
      </c>
      <c r="H39" s="170">
        <v>290</v>
      </c>
      <c r="I39" s="190">
        <f t="shared" si="1"/>
        <v>290</v>
      </c>
      <c r="J39" s="74"/>
    </row>
    <row r="40" spans="1:9" ht="13.5" thickBot="1">
      <c r="A40" s="53"/>
      <c r="B40" s="54"/>
      <c r="C40" s="78">
        <v>6310</v>
      </c>
      <c r="D40" s="78">
        <v>5163</v>
      </c>
      <c r="E40" s="107" t="s">
        <v>51</v>
      </c>
      <c r="F40" s="72" t="s">
        <v>14</v>
      </c>
      <c r="G40" s="109">
        <v>0</v>
      </c>
      <c r="H40" s="55"/>
      <c r="I40" s="56">
        <f t="shared" si="1"/>
        <v>0</v>
      </c>
    </row>
    <row r="41" spans="1:10" ht="22.5">
      <c r="A41" s="312" t="s">
        <v>3</v>
      </c>
      <c r="B41" s="313" t="s">
        <v>144</v>
      </c>
      <c r="C41" s="314" t="s">
        <v>4</v>
      </c>
      <c r="D41" s="314" t="s">
        <v>4</v>
      </c>
      <c r="E41" s="315" t="s">
        <v>4</v>
      </c>
      <c r="F41" s="316" t="s">
        <v>217</v>
      </c>
      <c r="G41" s="317">
        <f>SUM(G42:G53)</f>
        <v>5000</v>
      </c>
      <c r="H41" s="358">
        <v>6100</v>
      </c>
      <c r="I41" s="318">
        <f t="shared" si="1"/>
        <v>11100</v>
      </c>
      <c r="J41" s="473"/>
    </row>
    <row r="42" spans="1:9" ht="12.75">
      <c r="A42" s="312"/>
      <c r="B42" s="320"/>
      <c r="C42" s="321">
        <v>3123</v>
      </c>
      <c r="D42" s="322">
        <v>6121</v>
      </c>
      <c r="E42" s="323" t="s">
        <v>205</v>
      </c>
      <c r="F42" s="324" t="s">
        <v>61</v>
      </c>
      <c r="G42" s="325">
        <v>44</v>
      </c>
      <c r="H42" s="326"/>
      <c r="I42" s="327">
        <f t="shared" si="1"/>
        <v>44</v>
      </c>
    </row>
    <row r="43" spans="1:9" ht="12.75">
      <c r="A43" s="312"/>
      <c r="B43" s="320"/>
      <c r="C43" s="328">
        <v>3123</v>
      </c>
      <c r="D43" s="322">
        <v>6121</v>
      </c>
      <c r="E43" s="329" t="s">
        <v>206</v>
      </c>
      <c r="F43" s="330" t="s">
        <v>61</v>
      </c>
      <c r="G43" s="325">
        <v>22</v>
      </c>
      <c r="H43" s="326"/>
      <c r="I43" s="327">
        <f aca="true" t="shared" si="2" ref="I43:I53">G43+H43</f>
        <v>22</v>
      </c>
    </row>
    <row r="44" spans="1:9" ht="12.75">
      <c r="A44" s="312"/>
      <c r="B44" s="320"/>
      <c r="C44" s="322">
        <v>3123</v>
      </c>
      <c r="D44" s="322">
        <v>6121</v>
      </c>
      <c r="E44" s="329" t="s">
        <v>207</v>
      </c>
      <c r="F44" s="331" t="s">
        <v>61</v>
      </c>
      <c r="G44" s="325">
        <v>374</v>
      </c>
      <c r="H44" s="326"/>
      <c r="I44" s="327">
        <f t="shared" si="2"/>
        <v>374</v>
      </c>
    </row>
    <row r="45" spans="1:9" ht="12.75">
      <c r="A45" s="312"/>
      <c r="B45" s="320"/>
      <c r="C45" s="332">
        <v>3123</v>
      </c>
      <c r="D45" s="332">
        <v>6121</v>
      </c>
      <c r="E45" s="333" t="s">
        <v>20</v>
      </c>
      <c r="F45" s="331" t="s">
        <v>61</v>
      </c>
      <c r="G45" s="325">
        <v>4500</v>
      </c>
      <c r="H45" s="326">
        <v>6100</v>
      </c>
      <c r="I45" s="327">
        <f t="shared" si="2"/>
        <v>10600</v>
      </c>
    </row>
    <row r="46" spans="1:9" ht="12.75">
      <c r="A46" s="312"/>
      <c r="B46" s="320"/>
      <c r="C46" s="321">
        <v>3123</v>
      </c>
      <c r="D46" s="309">
        <v>5169</v>
      </c>
      <c r="E46" s="323" t="s">
        <v>205</v>
      </c>
      <c r="F46" s="298" t="s">
        <v>7</v>
      </c>
      <c r="G46" s="325">
        <v>2</v>
      </c>
      <c r="H46" s="326"/>
      <c r="I46" s="327">
        <f t="shared" si="2"/>
        <v>2</v>
      </c>
    </row>
    <row r="47" spans="1:9" ht="12.75">
      <c r="A47" s="312"/>
      <c r="B47" s="320"/>
      <c r="C47" s="328">
        <v>3123</v>
      </c>
      <c r="D47" s="300">
        <v>5169</v>
      </c>
      <c r="E47" s="335" t="s">
        <v>208</v>
      </c>
      <c r="F47" s="298" t="s">
        <v>7</v>
      </c>
      <c r="G47" s="325">
        <v>1</v>
      </c>
      <c r="H47" s="326"/>
      <c r="I47" s="327">
        <f t="shared" si="2"/>
        <v>1</v>
      </c>
    </row>
    <row r="48" spans="1:9" ht="12.75">
      <c r="A48" s="312"/>
      <c r="B48" s="320"/>
      <c r="C48" s="322">
        <v>3123</v>
      </c>
      <c r="D48" s="300">
        <v>5169</v>
      </c>
      <c r="E48" s="329" t="s">
        <v>209</v>
      </c>
      <c r="F48" s="298" t="s">
        <v>7</v>
      </c>
      <c r="G48" s="325">
        <v>17</v>
      </c>
      <c r="H48" s="326"/>
      <c r="I48" s="327">
        <f t="shared" si="2"/>
        <v>17</v>
      </c>
    </row>
    <row r="49" spans="1:9" ht="12.75">
      <c r="A49" s="312"/>
      <c r="B49" s="301"/>
      <c r="C49" s="332">
        <v>3123</v>
      </c>
      <c r="D49" s="309">
        <v>5169</v>
      </c>
      <c r="E49" s="333" t="s">
        <v>20</v>
      </c>
      <c r="F49" s="298" t="s">
        <v>7</v>
      </c>
      <c r="G49" s="325">
        <v>10</v>
      </c>
      <c r="H49" s="326"/>
      <c r="I49" s="327">
        <f t="shared" si="2"/>
        <v>10</v>
      </c>
    </row>
    <row r="50" spans="1:9" ht="12.75">
      <c r="A50" s="312"/>
      <c r="B50" s="301"/>
      <c r="C50" s="321">
        <v>3123</v>
      </c>
      <c r="D50" s="309">
        <v>5139</v>
      </c>
      <c r="E50" s="323" t="s">
        <v>205</v>
      </c>
      <c r="F50" s="303" t="s">
        <v>203</v>
      </c>
      <c r="G50" s="325">
        <v>2</v>
      </c>
      <c r="H50" s="326"/>
      <c r="I50" s="327">
        <f t="shared" si="2"/>
        <v>2</v>
      </c>
    </row>
    <row r="51" spans="1:9" ht="12.75">
      <c r="A51" s="307"/>
      <c r="B51" s="301"/>
      <c r="C51" s="328">
        <v>3123</v>
      </c>
      <c r="D51" s="300">
        <v>5139</v>
      </c>
      <c r="E51" s="335" t="s">
        <v>208</v>
      </c>
      <c r="F51" s="303" t="s">
        <v>203</v>
      </c>
      <c r="G51" s="334">
        <v>1</v>
      </c>
      <c r="H51" s="326"/>
      <c r="I51" s="327">
        <f t="shared" si="2"/>
        <v>1</v>
      </c>
    </row>
    <row r="52" spans="1:9" ht="12.75">
      <c r="A52" s="307"/>
      <c r="B52" s="301"/>
      <c r="C52" s="322">
        <v>3123</v>
      </c>
      <c r="D52" s="300">
        <v>5139</v>
      </c>
      <c r="E52" s="329" t="s">
        <v>209</v>
      </c>
      <c r="F52" s="303" t="s">
        <v>203</v>
      </c>
      <c r="G52" s="297">
        <v>17</v>
      </c>
      <c r="H52" s="326"/>
      <c r="I52" s="327">
        <f t="shared" si="2"/>
        <v>17</v>
      </c>
    </row>
    <row r="53" spans="1:10" ht="13.5" thickBot="1">
      <c r="A53" s="302"/>
      <c r="B53" s="320"/>
      <c r="C53" s="332">
        <v>3123</v>
      </c>
      <c r="D53" s="309">
        <v>5139</v>
      </c>
      <c r="E53" s="333" t="s">
        <v>20</v>
      </c>
      <c r="F53" s="303" t="s">
        <v>203</v>
      </c>
      <c r="G53" s="297">
        <v>10</v>
      </c>
      <c r="H53" s="326"/>
      <c r="I53" s="327">
        <f t="shared" si="2"/>
        <v>10</v>
      </c>
      <c r="J53" s="74"/>
    </row>
    <row r="54" spans="1:9" ht="15" customHeight="1">
      <c r="A54" s="11" t="s">
        <v>3</v>
      </c>
      <c r="B54" s="12" t="s">
        <v>78</v>
      </c>
      <c r="C54" s="13" t="s">
        <v>4</v>
      </c>
      <c r="D54" s="13" t="s">
        <v>4</v>
      </c>
      <c r="E54" s="14" t="s">
        <v>4</v>
      </c>
      <c r="F54" s="15" t="s">
        <v>65</v>
      </c>
      <c r="G54" s="16">
        <f>SUM(G55:G63)</f>
        <v>0</v>
      </c>
      <c r="H54" s="157">
        <v>89500</v>
      </c>
      <c r="I54" s="17">
        <f aca="true" t="shared" si="3" ref="I54:I70">G54+H54</f>
        <v>89500</v>
      </c>
    </row>
    <row r="55" spans="1:9" ht="12.75">
      <c r="A55" s="44"/>
      <c r="B55" s="45"/>
      <c r="C55" s="77">
        <v>3525</v>
      </c>
      <c r="D55" s="77">
        <v>6121</v>
      </c>
      <c r="E55" s="108" t="s">
        <v>20</v>
      </c>
      <c r="F55" s="18" t="s">
        <v>61</v>
      </c>
      <c r="G55" s="65">
        <v>0</v>
      </c>
      <c r="H55" s="49">
        <v>5200</v>
      </c>
      <c r="I55" s="50">
        <f t="shared" si="3"/>
        <v>5200</v>
      </c>
    </row>
    <row r="56" spans="1:9" ht="12.75">
      <c r="A56" s="44"/>
      <c r="B56" s="45"/>
      <c r="C56" s="77">
        <v>3525</v>
      </c>
      <c r="D56" s="77">
        <v>6121</v>
      </c>
      <c r="E56" s="108" t="s">
        <v>51</v>
      </c>
      <c r="F56" s="18" t="s">
        <v>61</v>
      </c>
      <c r="G56" s="65">
        <v>0</v>
      </c>
      <c r="H56" s="49">
        <v>10800</v>
      </c>
      <c r="I56" s="50">
        <f t="shared" si="3"/>
        <v>10800</v>
      </c>
    </row>
    <row r="57" spans="1:9" ht="12.75">
      <c r="A57" s="44"/>
      <c r="B57" s="45"/>
      <c r="C57" s="77">
        <v>3525</v>
      </c>
      <c r="D57" s="77">
        <v>6121</v>
      </c>
      <c r="E57" s="108" t="s">
        <v>57</v>
      </c>
      <c r="F57" s="18" t="s">
        <v>61</v>
      </c>
      <c r="G57" s="65">
        <v>0</v>
      </c>
      <c r="H57" s="49">
        <v>66000</v>
      </c>
      <c r="I57" s="50">
        <f t="shared" si="3"/>
        <v>66000</v>
      </c>
    </row>
    <row r="58" spans="1:9" ht="12.75">
      <c r="A58" s="44"/>
      <c r="B58" s="45"/>
      <c r="C58" s="77">
        <v>3525</v>
      </c>
      <c r="D58" s="77">
        <v>5137</v>
      </c>
      <c r="E58" s="108" t="s">
        <v>51</v>
      </c>
      <c r="F58" s="18" t="s">
        <v>9</v>
      </c>
      <c r="G58" s="65">
        <v>0</v>
      </c>
      <c r="H58" s="49">
        <v>600</v>
      </c>
      <c r="I58" s="50">
        <f t="shared" si="3"/>
        <v>600</v>
      </c>
    </row>
    <row r="59" spans="1:9" ht="12.75">
      <c r="A59" s="44"/>
      <c r="B59" s="45"/>
      <c r="C59" s="77">
        <v>3525</v>
      </c>
      <c r="D59" s="77">
        <v>5137</v>
      </c>
      <c r="E59" s="108" t="s">
        <v>79</v>
      </c>
      <c r="F59" s="18" t="s">
        <v>9</v>
      </c>
      <c r="G59" s="65">
        <v>0</v>
      </c>
      <c r="H59" s="49">
        <v>3400</v>
      </c>
      <c r="I59" s="50">
        <f t="shared" si="3"/>
        <v>3400</v>
      </c>
    </row>
    <row r="60" spans="1:9" ht="12.75">
      <c r="A60" s="44"/>
      <c r="B60" s="45"/>
      <c r="C60" s="77">
        <v>3525</v>
      </c>
      <c r="D60" s="77">
        <v>5139</v>
      </c>
      <c r="E60" s="108" t="s">
        <v>51</v>
      </c>
      <c r="F60" s="18" t="s">
        <v>54</v>
      </c>
      <c r="G60" s="65">
        <v>0</v>
      </c>
      <c r="H60" s="49">
        <v>525</v>
      </c>
      <c r="I60" s="50">
        <f t="shared" si="3"/>
        <v>525</v>
      </c>
    </row>
    <row r="61" spans="1:9" ht="12.75">
      <c r="A61" s="44"/>
      <c r="B61" s="45"/>
      <c r="C61" s="77">
        <v>3525</v>
      </c>
      <c r="D61" s="77">
        <v>5139</v>
      </c>
      <c r="E61" s="108" t="s">
        <v>79</v>
      </c>
      <c r="F61" s="18" t="s">
        <v>54</v>
      </c>
      <c r="G61" s="65">
        <v>0</v>
      </c>
      <c r="H61" s="49">
        <v>2975</v>
      </c>
      <c r="I61" s="50">
        <f t="shared" si="3"/>
        <v>2975</v>
      </c>
    </row>
    <row r="62" spans="1:9" ht="12.75">
      <c r="A62" s="44"/>
      <c r="B62" s="45"/>
      <c r="C62" s="77">
        <v>6310</v>
      </c>
      <c r="D62" s="77">
        <v>5163</v>
      </c>
      <c r="E62" s="108" t="s">
        <v>51</v>
      </c>
      <c r="F62" s="18" t="s">
        <v>14</v>
      </c>
      <c r="G62" s="48">
        <v>0</v>
      </c>
      <c r="H62" s="49"/>
      <c r="I62" s="81">
        <f t="shared" si="3"/>
        <v>0</v>
      </c>
    </row>
    <row r="63" spans="1:10" ht="13.5" thickBot="1">
      <c r="A63" s="53"/>
      <c r="B63" s="54"/>
      <c r="C63" s="78">
        <v>6310</v>
      </c>
      <c r="D63" s="78">
        <v>5163</v>
      </c>
      <c r="E63" s="107" t="s">
        <v>79</v>
      </c>
      <c r="F63" s="72" t="s">
        <v>14</v>
      </c>
      <c r="G63" s="109">
        <v>0</v>
      </c>
      <c r="H63" s="55"/>
      <c r="I63" s="56">
        <f t="shared" si="3"/>
        <v>0</v>
      </c>
      <c r="J63" s="74"/>
    </row>
    <row r="64" spans="1:16" ht="22.5" customHeight="1">
      <c r="A64" s="339" t="s">
        <v>3</v>
      </c>
      <c r="B64" s="340" t="s">
        <v>145</v>
      </c>
      <c r="C64" s="341" t="s">
        <v>4</v>
      </c>
      <c r="D64" s="341" t="s">
        <v>4</v>
      </c>
      <c r="E64" s="342" t="s">
        <v>4</v>
      </c>
      <c r="F64" s="343" t="s">
        <v>216</v>
      </c>
      <c r="G64" s="344">
        <f>SUM(G65:G68)</f>
        <v>4746</v>
      </c>
      <c r="H64" s="158">
        <v>11854</v>
      </c>
      <c r="I64" s="345">
        <f t="shared" si="3"/>
        <v>16600</v>
      </c>
      <c r="J64" s="473"/>
      <c r="N64" s="200"/>
      <c r="O64" s="200"/>
      <c r="P64" s="200"/>
    </row>
    <row r="65" spans="1:16" ht="12.75">
      <c r="A65" s="312"/>
      <c r="B65" s="320"/>
      <c r="C65" s="321">
        <v>3123</v>
      </c>
      <c r="D65" s="322">
        <v>6121</v>
      </c>
      <c r="E65" s="323" t="s">
        <v>205</v>
      </c>
      <c r="F65" s="324" t="s">
        <v>61</v>
      </c>
      <c r="G65" s="325">
        <v>274.6</v>
      </c>
      <c r="H65" s="326">
        <v>570</v>
      </c>
      <c r="I65" s="327">
        <f t="shared" si="3"/>
        <v>844.6</v>
      </c>
      <c r="N65" s="200"/>
      <c r="O65" s="200"/>
      <c r="P65" s="200"/>
    </row>
    <row r="66" spans="1:16" ht="12.75">
      <c r="A66" s="312"/>
      <c r="B66" s="320"/>
      <c r="C66" s="328">
        <v>3123</v>
      </c>
      <c r="D66" s="322">
        <v>6121</v>
      </c>
      <c r="E66" s="329" t="s">
        <v>206</v>
      </c>
      <c r="F66" s="330" t="s">
        <v>61</v>
      </c>
      <c r="G66" s="325">
        <v>137.3</v>
      </c>
      <c r="H66" s="326">
        <v>285</v>
      </c>
      <c r="I66" s="327">
        <f t="shared" si="3"/>
        <v>422.3</v>
      </c>
      <c r="J66" s="74"/>
      <c r="N66" s="200"/>
      <c r="O66" s="200"/>
      <c r="P66" s="200"/>
    </row>
    <row r="67" spans="1:16" ht="12.75">
      <c r="A67" s="312"/>
      <c r="B67" s="301"/>
      <c r="C67" s="322">
        <v>3123</v>
      </c>
      <c r="D67" s="322">
        <v>6121</v>
      </c>
      <c r="E67" s="329" t="s">
        <v>207</v>
      </c>
      <c r="F67" s="331" t="s">
        <v>61</v>
      </c>
      <c r="G67" s="325">
        <v>2334.1</v>
      </c>
      <c r="H67" s="326">
        <v>4845</v>
      </c>
      <c r="I67" s="327">
        <f t="shared" si="3"/>
        <v>7179.1</v>
      </c>
      <c r="J67" s="74"/>
      <c r="K67" s="74"/>
      <c r="L67" s="74"/>
      <c r="N67" s="200"/>
      <c r="O67" s="200"/>
      <c r="P67" s="200"/>
    </row>
    <row r="68" spans="1:16" ht="13.5" thickBot="1">
      <c r="A68" s="387"/>
      <c r="B68" s="407"/>
      <c r="C68" s="368">
        <v>3123</v>
      </c>
      <c r="D68" s="368">
        <v>6121</v>
      </c>
      <c r="E68" s="370" t="s">
        <v>20</v>
      </c>
      <c r="F68" s="330" t="s">
        <v>61</v>
      </c>
      <c r="G68" s="375">
        <v>2000</v>
      </c>
      <c r="H68" s="372">
        <v>6154</v>
      </c>
      <c r="I68" s="373">
        <f t="shared" si="3"/>
        <v>8154</v>
      </c>
      <c r="J68" s="74"/>
      <c r="N68" s="200"/>
      <c r="O68" s="200"/>
      <c r="P68" s="200"/>
    </row>
    <row r="69" spans="1:10" ht="22.5">
      <c r="A69" s="339" t="s">
        <v>3</v>
      </c>
      <c r="B69" s="340" t="s">
        <v>204</v>
      </c>
      <c r="C69" s="341" t="s">
        <v>4</v>
      </c>
      <c r="D69" s="341" t="s">
        <v>4</v>
      </c>
      <c r="E69" s="342" t="s">
        <v>4</v>
      </c>
      <c r="F69" s="343" t="s">
        <v>586</v>
      </c>
      <c r="G69" s="344">
        <f>SUM(G70:G81)</f>
        <v>10064.500000000002</v>
      </c>
      <c r="H69" s="158">
        <v>1800</v>
      </c>
      <c r="I69" s="345">
        <f t="shared" si="3"/>
        <v>11864.500000000002</v>
      </c>
      <c r="J69" s="524"/>
    </row>
    <row r="70" spans="1:10" ht="12.75">
      <c r="A70" s="312"/>
      <c r="B70" s="320"/>
      <c r="C70" s="321">
        <v>3123</v>
      </c>
      <c r="D70" s="322">
        <v>6121</v>
      </c>
      <c r="E70" s="323" t="s">
        <v>205</v>
      </c>
      <c r="F70" s="324" t="s">
        <v>61</v>
      </c>
      <c r="G70" s="325">
        <v>550</v>
      </c>
      <c r="H70" s="326"/>
      <c r="I70" s="327">
        <f t="shared" si="3"/>
        <v>550</v>
      </c>
      <c r="J70" s="523"/>
    </row>
    <row r="71" spans="1:10" ht="12.75">
      <c r="A71" s="312"/>
      <c r="B71" s="320"/>
      <c r="C71" s="328">
        <v>3123</v>
      </c>
      <c r="D71" s="322">
        <v>6121</v>
      </c>
      <c r="E71" s="329" t="s">
        <v>206</v>
      </c>
      <c r="F71" s="330" t="s">
        <v>61</v>
      </c>
      <c r="G71" s="325">
        <v>275</v>
      </c>
      <c r="H71" s="326"/>
      <c r="I71" s="327">
        <f aca="true" t="shared" si="4" ref="I71:I81">G71+H71</f>
        <v>275</v>
      </c>
      <c r="J71" s="523"/>
    </row>
    <row r="72" spans="1:10" ht="12.75">
      <c r="A72" s="312"/>
      <c r="B72" s="301"/>
      <c r="C72" s="322">
        <v>3123</v>
      </c>
      <c r="D72" s="322">
        <v>6121</v>
      </c>
      <c r="E72" s="329" t="s">
        <v>207</v>
      </c>
      <c r="F72" s="331" t="s">
        <v>61</v>
      </c>
      <c r="G72" s="325">
        <v>4675</v>
      </c>
      <c r="H72" s="326"/>
      <c r="I72" s="327">
        <f t="shared" si="4"/>
        <v>4675</v>
      </c>
      <c r="J72" s="523"/>
    </row>
    <row r="73" spans="1:10" ht="12.75">
      <c r="A73" s="312"/>
      <c r="B73" s="301"/>
      <c r="C73" s="332">
        <v>3123</v>
      </c>
      <c r="D73" s="332">
        <v>6121</v>
      </c>
      <c r="E73" s="333" t="s">
        <v>20</v>
      </c>
      <c r="F73" s="331" t="s">
        <v>61</v>
      </c>
      <c r="G73" s="325">
        <v>4500</v>
      </c>
      <c r="H73" s="326">
        <v>1800</v>
      </c>
      <c r="I73" s="327">
        <f t="shared" si="4"/>
        <v>6300</v>
      </c>
      <c r="J73" s="523"/>
    </row>
    <row r="74" spans="1:10" ht="12.75">
      <c r="A74" s="307"/>
      <c r="B74" s="301"/>
      <c r="C74" s="321">
        <v>3123</v>
      </c>
      <c r="D74" s="309">
        <v>5169</v>
      </c>
      <c r="E74" s="323" t="s">
        <v>205</v>
      </c>
      <c r="F74" s="298" t="s">
        <v>7</v>
      </c>
      <c r="G74" s="334">
        <v>2</v>
      </c>
      <c r="H74" s="326"/>
      <c r="I74" s="327">
        <f t="shared" si="4"/>
        <v>2</v>
      </c>
      <c r="J74" s="523"/>
    </row>
    <row r="75" spans="1:10" ht="12.75">
      <c r="A75" s="307"/>
      <c r="B75" s="301"/>
      <c r="C75" s="328">
        <v>3123</v>
      </c>
      <c r="D75" s="300">
        <v>5169</v>
      </c>
      <c r="E75" s="335" t="s">
        <v>208</v>
      </c>
      <c r="F75" s="298" t="s">
        <v>7</v>
      </c>
      <c r="G75" s="297">
        <v>1</v>
      </c>
      <c r="H75" s="326"/>
      <c r="I75" s="327">
        <f t="shared" si="4"/>
        <v>1</v>
      </c>
      <c r="J75" s="523"/>
    </row>
    <row r="76" spans="1:10" ht="12.75">
      <c r="A76" s="302"/>
      <c r="B76" s="295"/>
      <c r="C76" s="322">
        <v>3123</v>
      </c>
      <c r="D76" s="300">
        <v>5169</v>
      </c>
      <c r="E76" s="329" t="s">
        <v>209</v>
      </c>
      <c r="F76" s="298" t="s">
        <v>7</v>
      </c>
      <c r="G76" s="297">
        <v>17</v>
      </c>
      <c r="H76" s="336"/>
      <c r="I76" s="327">
        <f t="shared" si="4"/>
        <v>17</v>
      </c>
      <c r="J76" s="523"/>
    </row>
    <row r="77" spans="1:10" ht="12.75">
      <c r="A77" s="307"/>
      <c r="B77" s="308"/>
      <c r="C77" s="332">
        <v>3123</v>
      </c>
      <c r="D77" s="309">
        <v>5169</v>
      </c>
      <c r="E77" s="333" t="s">
        <v>20</v>
      </c>
      <c r="F77" s="298" t="s">
        <v>7</v>
      </c>
      <c r="G77" s="297">
        <v>10</v>
      </c>
      <c r="H77" s="326"/>
      <c r="I77" s="327">
        <f t="shared" si="4"/>
        <v>10</v>
      </c>
      <c r="J77" s="523"/>
    </row>
    <row r="78" spans="1:10" ht="12.75">
      <c r="A78" s="307"/>
      <c r="B78" s="301"/>
      <c r="C78" s="321">
        <v>3123</v>
      </c>
      <c r="D78" s="309">
        <v>5139</v>
      </c>
      <c r="E78" s="323" t="s">
        <v>205</v>
      </c>
      <c r="F78" s="303" t="s">
        <v>203</v>
      </c>
      <c r="G78" s="334">
        <v>2.45</v>
      </c>
      <c r="H78" s="326"/>
      <c r="I78" s="327">
        <f t="shared" si="4"/>
        <v>2.45</v>
      </c>
      <c r="J78" s="523"/>
    </row>
    <row r="79" spans="1:10" ht="12.75">
      <c r="A79" s="307"/>
      <c r="B79" s="301"/>
      <c r="C79" s="328">
        <v>3123</v>
      </c>
      <c r="D79" s="300">
        <v>5139</v>
      </c>
      <c r="E79" s="335" t="s">
        <v>208</v>
      </c>
      <c r="F79" s="303" t="s">
        <v>203</v>
      </c>
      <c r="G79" s="337">
        <v>1.225</v>
      </c>
      <c r="H79" s="326"/>
      <c r="I79" s="327">
        <f t="shared" si="4"/>
        <v>1.225</v>
      </c>
      <c r="J79" s="523"/>
    </row>
    <row r="80" spans="1:10" ht="12.75">
      <c r="A80" s="302"/>
      <c r="B80" s="295"/>
      <c r="C80" s="322">
        <v>3123</v>
      </c>
      <c r="D80" s="300">
        <v>5139</v>
      </c>
      <c r="E80" s="329" t="s">
        <v>209</v>
      </c>
      <c r="F80" s="303" t="s">
        <v>203</v>
      </c>
      <c r="G80" s="337">
        <v>20.825</v>
      </c>
      <c r="H80" s="336"/>
      <c r="I80" s="327">
        <f t="shared" si="4"/>
        <v>20.825</v>
      </c>
      <c r="J80" s="523"/>
    </row>
    <row r="81" spans="1:10" ht="13.5" thickBot="1">
      <c r="A81" s="310"/>
      <c r="B81" s="419"/>
      <c r="C81" s="350">
        <v>3123</v>
      </c>
      <c r="D81" s="351">
        <v>5139</v>
      </c>
      <c r="E81" s="352" t="s">
        <v>20</v>
      </c>
      <c r="F81" s="353" t="s">
        <v>203</v>
      </c>
      <c r="G81" s="420">
        <v>10</v>
      </c>
      <c r="H81" s="354"/>
      <c r="I81" s="355">
        <f t="shared" si="4"/>
        <v>10</v>
      </c>
      <c r="J81" s="523"/>
    </row>
    <row r="82" spans="1:10" ht="22.5">
      <c r="A82" s="339" t="s">
        <v>3</v>
      </c>
      <c r="B82" s="340" t="s">
        <v>212</v>
      </c>
      <c r="C82" s="341" t="s">
        <v>4</v>
      </c>
      <c r="D82" s="341" t="s">
        <v>4</v>
      </c>
      <c r="E82" s="342" t="s">
        <v>4</v>
      </c>
      <c r="F82" s="343" t="s">
        <v>213</v>
      </c>
      <c r="G82" s="344">
        <f>SUM(G83:G94)</f>
        <v>13662.000000000002</v>
      </c>
      <c r="H82" s="158">
        <v>4000</v>
      </c>
      <c r="I82" s="345">
        <f>G82+H82</f>
        <v>17662</v>
      </c>
      <c r="J82" s="524"/>
    </row>
    <row r="83" spans="1:10" ht="12.75">
      <c r="A83" s="312"/>
      <c r="B83" s="320"/>
      <c r="C83" s="332">
        <v>3121</v>
      </c>
      <c r="D83" s="321">
        <v>6121</v>
      </c>
      <c r="E83" s="323" t="s">
        <v>205</v>
      </c>
      <c r="F83" s="324" t="s">
        <v>61</v>
      </c>
      <c r="G83" s="325">
        <v>1010</v>
      </c>
      <c r="H83" s="326">
        <v>-200</v>
      </c>
      <c r="I83" s="327">
        <f>G83+H83</f>
        <v>810</v>
      </c>
      <c r="J83" s="523"/>
    </row>
    <row r="84" spans="1:10" ht="12.75">
      <c r="A84" s="312"/>
      <c r="B84" s="320"/>
      <c r="C84" s="332">
        <v>3121</v>
      </c>
      <c r="D84" s="322">
        <v>6121</v>
      </c>
      <c r="E84" s="329" t="s">
        <v>206</v>
      </c>
      <c r="F84" s="331" t="s">
        <v>61</v>
      </c>
      <c r="G84" s="325">
        <v>505</v>
      </c>
      <c r="H84" s="326">
        <v>-100</v>
      </c>
      <c r="I84" s="327">
        <f aca="true" t="shared" si="5" ref="I84:I94">G84+H84</f>
        <v>405</v>
      </c>
      <c r="J84" s="523"/>
    </row>
    <row r="85" spans="1:10" ht="12.75">
      <c r="A85" s="312"/>
      <c r="B85" s="301"/>
      <c r="C85" s="332">
        <v>3121</v>
      </c>
      <c r="D85" s="322">
        <v>6121</v>
      </c>
      <c r="E85" s="329" t="s">
        <v>207</v>
      </c>
      <c r="F85" s="331" t="s">
        <v>61</v>
      </c>
      <c r="G85" s="325">
        <v>8585</v>
      </c>
      <c r="H85" s="326">
        <v>-1000</v>
      </c>
      <c r="I85" s="327">
        <f t="shared" si="5"/>
        <v>7585</v>
      </c>
      <c r="J85" s="523"/>
    </row>
    <row r="86" spans="1:10" ht="12" customHeight="1">
      <c r="A86" s="312"/>
      <c r="B86" s="301"/>
      <c r="C86" s="332">
        <v>3121</v>
      </c>
      <c r="D86" s="322">
        <v>6121</v>
      </c>
      <c r="E86" s="333" t="s">
        <v>20</v>
      </c>
      <c r="F86" s="324" t="s">
        <v>61</v>
      </c>
      <c r="G86" s="325">
        <v>3500</v>
      </c>
      <c r="H86" s="326">
        <v>5300</v>
      </c>
      <c r="I86" s="327">
        <f t="shared" si="5"/>
        <v>8800</v>
      </c>
      <c r="J86" s="523"/>
    </row>
    <row r="87" spans="1:10" ht="12.75">
      <c r="A87" s="307"/>
      <c r="B87" s="301"/>
      <c r="C87" s="321">
        <v>3121</v>
      </c>
      <c r="D87" s="309">
        <v>5169</v>
      </c>
      <c r="E87" s="323" t="s">
        <v>205</v>
      </c>
      <c r="F87" s="298" t="s">
        <v>7</v>
      </c>
      <c r="G87" s="334">
        <v>2.2</v>
      </c>
      <c r="H87" s="326"/>
      <c r="I87" s="327">
        <f t="shared" si="5"/>
        <v>2.2</v>
      </c>
      <c r="J87" s="523"/>
    </row>
    <row r="88" spans="1:10" ht="12.75">
      <c r="A88" s="307"/>
      <c r="B88" s="301"/>
      <c r="C88" s="328">
        <v>3121</v>
      </c>
      <c r="D88" s="300">
        <v>5169</v>
      </c>
      <c r="E88" s="335" t="s">
        <v>208</v>
      </c>
      <c r="F88" s="298" t="s">
        <v>7</v>
      </c>
      <c r="G88" s="334">
        <v>1.1</v>
      </c>
      <c r="H88" s="326"/>
      <c r="I88" s="327">
        <f t="shared" si="5"/>
        <v>1.1</v>
      </c>
      <c r="J88" s="523"/>
    </row>
    <row r="89" spans="1:10" ht="12.75">
      <c r="A89" s="307"/>
      <c r="B89" s="301"/>
      <c r="C89" s="332">
        <v>3121</v>
      </c>
      <c r="D89" s="300">
        <v>5169</v>
      </c>
      <c r="E89" s="329" t="s">
        <v>209</v>
      </c>
      <c r="F89" s="298" t="s">
        <v>7</v>
      </c>
      <c r="G89" s="334">
        <v>18.7</v>
      </c>
      <c r="H89" s="326"/>
      <c r="I89" s="327">
        <f t="shared" si="5"/>
        <v>18.7</v>
      </c>
      <c r="J89" s="523"/>
    </row>
    <row r="90" spans="1:10" ht="12.75">
      <c r="A90" s="307"/>
      <c r="B90" s="301"/>
      <c r="C90" s="332">
        <v>3121</v>
      </c>
      <c r="D90" s="309">
        <v>5169</v>
      </c>
      <c r="E90" s="333" t="s">
        <v>20</v>
      </c>
      <c r="F90" s="298" t="s">
        <v>7</v>
      </c>
      <c r="G90" s="334">
        <v>10</v>
      </c>
      <c r="H90" s="326"/>
      <c r="I90" s="327">
        <f t="shared" si="5"/>
        <v>10</v>
      </c>
      <c r="J90" s="523"/>
    </row>
    <row r="91" spans="1:10" ht="12.75">
      <c r="A91" s="307"/>
      <c r="B91" s="301"/>
      <c r="C91" s="332">
        <v>3121</v>
      </c>
      <c r="D91" s="309">
        <v>5139</v>
      </c>
      <c r="E91" s="323" t="s">
        <v>205</v>
      </c>
      <c r="F91" s="303" t="s">
        <v>203</v>
      </c>
      <c r="G91" s="297">
        <v>2</v>
      </c>
      <c r="H91" s="326"/>
      <c r="I91" s="327">
        <f t="shared" si="5"/>
        <v>2</v>
      </c>
      <c r="J91" s="523"/>
    </row>
    <row r="92" spans="1:10" ht="12.75">
      <c r="A92" s="302"/>
      <c r="B92" s="320"/>
      <c r="C92" s="332">
        <v>3121</v>
      </c>
      <c r="D92" s="300">
        <v>5139</v>
      </c>
      <c r="E92" s="335" t="s">
        <v>208</v>
      </c>
      <c r="F92" s="303" t="s">
        <v>203</v>
      </c>
      <c r="G92" s="297">
        <v>1</v>
      </c>
      <c r="H92" s="326"/>
      <c r="I92" s="327">
        <f t="shared" si="5"/>
        <v>1</v>
      </c>
      <c r="J92" s="523"/>
    </row>
    <row r="93" spans="1:10" ht="12.75">
      <c r="A93" s="302"/>
      <c r="B93" s="301"/>
      <c r="C93" s="332">
        <v>3121</v>
      </c>
      <c r="D93" s="300">
        <v>5139</v>
      </c>
      <c r="E93" s="329" t="s">
        <v>209</v>
      </c>
      <c r="F93" s="303" t="s">
        <v>203</v>
      </c>
      <c r="G93" s="349">
        <v>17</v>
      </c>
      <c r="H93" s="326"/>
      <c r="I93" s="327">
        <f t="shared" si="5"/>
        <v>17</v>
      </c>
      <c r="J93" s="523"/>
    </row>
    <row r="94" spans="1:10" ht="13.5" thickBot="1">
      <c r="A94" s="310"/>
      <c r="B94" s="311"/>
      <c r="C94" s="350">
        <v>3121</v>
      </c>
      <c r="D94" s="351">
        <v>5139</v>
      </c>
      <c r="E94" s="352" t="s">
        <v>20</v>
      </c>
      <c r="F94" s="353" t="s">
        <v>203</v>
      </c>
      <c r="G94" s="348">
        <v>10</v>
      </c>
      <c r="H94" s="354"/>
      <c r="I94" s="355">
        <f t="shared" si="5"/>
        <v>10</v>
      </c>
      <c r="J94" s="523"/>
    </row>
    <row r="95" spans="1:10" ht="22.5">
      <c r="A95" s="312" t="s">
        <v>3</v>
      </c>
      <c r="B95" s="313" t="s">
        <v>210</v>
      </c>
      <c r="C95" s="314" t="s">
        <v>4</v>
      </c>
      <c r="D95" s="314" t="s">
        <v>4</v>
      </c>
      <c r="E95" s="315" t="s">
        <v>4</v>
      </c>
      <c r="F95" s="316" t="s">
        <v>211</v>
      </c>
      <c r="G95" s="317">
        <f>SUM(G96:G107)</f>
        <v>6078.999999999999</v>
      </c>
      <c r="H95" s="358">
        <v>7000</v>
      </c>
      <c r="I95" s="318">
        <f>G95+H95</f>
        <v>13079</v>
      </c>
      <c r="J95" s="319"/>
    </row>
    <row r="96" spans="1:9" ht="12.75">
      <c r="A96" s="312"/>
      <c r="B96" s="320"/>
      <c r="C96" s="321">
        <v>3123</v>
      </c>
      <c r="D96" s="322">
        <v>6121</v>
      </c>
      <c r="E96" s="323" t="s">
        <v>205</v>
      </c>
      <c r="F96" s="324" t="s">
        <v>61</v>
      </c>
      <c r="G96" s="325">
        <v>400</v>
      </c>
      <c r="H96" s="326">
        <v>450</v>
      </c>
      <c r="I96" s="327">
        <f>G96+H96</f>
        <v>850</v>
      </c>
    </row>
    <row r="97" spans="1:9" ht="12.75">
      <c r="A97" s="312"/>
      <c r="B97" s="320"/>
      <c r="C97" s="328">
        <v>3123</v>
      </c>
      <c r="D97" s="322">
        <v>6121</v>
      </c>
      <c r="E97" s="329" t="s">
        <v>206</v>
      </c>
      <c r="F97" s="330" t="s">
        <v>61</v>
      </c>
      <c r="G97" s="325">
        <v>200</v>
      </c>
      <c r="H97" s="326">
        <v>225</v>
      </c>
      <c r="I97" s="327">
        <f aca="true" t="shared" si="6" ref="I97:I107">G97+H97</f>
        <v>425</v>
      </c>
    </row>
    <row r="98" spans="1:11" ht="12.75">
      <c r="A98" s="312"/>
      <c r="B98" s="301"/>
      <c r="C98" s="322">
        <v>3123</v>
      </c>
      <c r="D98" s="322">
        <v>6121</v>
      </c>
      <c r="E98" s="329" t="s">
        <v>207</v>
      </c>
      <c r="F98" s="331" t="s">
        <v>61</v>
      </c>
      <c r="G98" s="325">
        <v>3400</v>
      </c>
      <c r="H98" s="326">
        <v>3825</v>
      </c>
      <c r="I98" s="327">
        <f t="shared" si="6"/>
        <v>7225</v>
      </c>
      <c r="K98" s="74"/>
    </row>
    <row r="99" spans="1:10" ht="12.75">
      <c r="A99" s="312"/>
      <c r="B99" s="301"/>
      <c r="C99" s="332">
        <v>3123</v>
      </c>
      <c r="D99" s="332">
        <v>6121</v>
      </c>
      <c r="E99" s="333" t="s">
        <v>20</v>
      </c>
      <c r="F99" s="331" t="s">
        <v>61</v>
      </c>
      <c r="G99" s="325">
        <v>2020</v>
      </c>
      <c r="H99" s="326">
        <v>2500</v>
      </c>
      <c r="I99" s="327">
        <f t="shared" si="6"/>
        <v>4520</v>
      </c>
      <c r="J99" s="74"/>
    </row>
    <row r="100" spans="1:9" ht="12.75">
      <c r="A100" s="312"/>
      <c r="B100" s="301"/>
      <c r="C100" s="321">
        <v>3123</v>
      </c>
      <c r="D100" s="309">
        <v>5169</v>
      </c>
      <c r="E100" s="323" t="s">
        <v>205</v>
      </c>
      <c r="F100" s="298" t="s">
        <v>7</v>
      </c>
      <c r="G100" s="346">
        <v>1.9</v>
      </c>
      <c r="H100" s="326"/>
      <c r="I100" s="327">
        <f t="shared" si="6"/>
        <v>1.9</v>
      </c>
    </row>
    <row r="101" spans="1:9" ht="12.75">
      <c r="A101" s="307"/>
      <c r="B101" s="301"/>
      <c r="C101" s="328">
        <v>3123</v>
      </c>
      <c r="D101" s="300">
        <v>5169</v>
      </c>
      <c r="E101" s="335" t="s">
        <v>208</v>
      </c>
      <c r="F101" s="298" t="s">
        <v>7</v>
      </c>
      <c r="G101" s="334">
        <v>0.95</v>
      </c>
      <c r="H101" s="326"/>
      <c r="I101" s="327">
        <f t="shared" si="6"/>
        <v>0.95</v>
      </c>
    </row>
    <row r="102" spans="1:9" ht="12.75">
      <c r="A102" s="307"/>
      <c r="B102" s="301"/>
      <c r="C102" s="322">
        <v>3123</v>
      </c>
      <c r="D102" s="300">
        <v>5169</v>
      </c>
      <c r="E102" s="329" t="s">
        <v>209</v>
      </c>
      <c r="F102" s="298" t="s">
        <v>7</v>
      </c>
      <c r="G102" s="334">
        <v>16.15</v>
      </c>
      <c r="H102" s="326"/>
      <c r="I102" s="327">
        <f t="shared" si="6"/>
        <v>16.15</v>
      </c>
    </row>
    <row r="103" spans="1:9" ht="12.75">
      <c r="A103" s="307"/>
      <c r="B103" s="301"/>
      <c r="C103" s="332">
        <v>3123</v>
      </c>
      <c r="D103" s="309">
        <v>5169</v>
      </c>
      <c r="E103" s="333" t="s">
        <v>20</v>
      </c>
      <c r="F103" s="298" t="s">
        <v>7</v>
      </c>
      <c r="G103" s="334">
        <v>10</v>
      </c>
      <c r="H103" s="326"/>
      <c r="I103" s="327">
        <f t="shared" si="6"/>
        <v>10</v>
      </c>
    </row>
    <row r="104" spans="1:10" ht="12.75">
      <c r="A104" s="307"/>
      <c r="B104" s="301"/>
      <c r="C104" s="321">
        <v>3123</v>
      </c>
      <c r="D104" s="309">
        <v>5139</v>
      </c>
      <c r="E104" s="323" t="s">
        <v>205</v>
      </c>
      <c r="F104" s="303" t="s">
        <v>203</v>
      </c>
      <c r="G104" s="297">
        <v>2</v>
      </c>
      <c r="H104" s="326"/>
      <c r="I104" s="327">
        <f t="shared" si="6"/>
        <v>2</v>
      </c>
      <c r="J104" s="74"/>
    </row>
    <row r="105" spans="1:9" ht="12.75">
      <c r="A105" s="347"/>
      <c r="B105" s="320"/>
      <c r="C105" s="328">
        <v>3123</v>
      </c>
      <c r="D105" s="300">
        <v>5139</v>
      </c>
      <c r="E105" s="335" t="s">
        <v>208</v>
      </c>
      <c r="F105" s="303" t="s">
        <v>203</v>
      </c>
      <c r="G105" s="297">
        <v>1</v>
      </c>
      <c r="H105" s="336"/>
      <c r="I105" s="327">
        <f t="shared" si="6"/>
        <v>1</v>
      </c>
    </row>
    <row r="106" spans="1:9" ht="12.75">
      <c r="A106" s="302"/>
      <c r="B106" s="301"/>
      <c r="C106" s="322">
        <v>3123</v>
      </c>
      <c r="D106" s="300">
        <v>5139</v>
      </c>
      <c r="E106" s="329" t="s">
        <v>209</v>
      </c>
      <c r="F106" s="303" t="s">
        <v>203</v>
      </c>
      <c r="G106" s="338">
        <v>17</v>
      </c>
      <c r="H106" s="326"/>
      <c r="I106" s="327">
        <f t="shared" si="6"/>
        <v>17</v>
      </c>
    </row>
    <row r="107" spans="1:11" ht="13.5" thickBot="1">
      <c r="A107" s="347"/>
      <c r="B107" s="374"/>
      <c r="C107" s="368">
        <v>3123</v>
      </c>
      <c r="D107" s="369">
        <v>5139</v>
      </c>
      <c r="E107" s="370" t="s">
        <v>20</v>
      </c>
      <c r="F107" s="371" t="s">
        <v>203</v>
      </c>
      <c r="G107" s="377">
        <v>10</v>
      </c>
      <c r="H107" s="378"/>
      <c r="I107" s="373">
        <f t="shared" si="6"/>
        <v>10</v>
      </c>
      <c r="J107" s="74"/>
      <c r="K107" s="74"/>
    </row>
    <row r="108" spans="1:10" ht="22.5">
      <c r="A108" s="339" t="s">
        <v>3</v>
      </c>
      <c r="B108" s="340" t="s">
        <v>214</v>
      </c>
      <c r="C108" s="341" t="s">
        <v>4</v>
      </c>
      <c r="D108" s="341" t="s">
        <v>4</v>
      </c>
      <c r="E108" s="342" t="s">
        <v>4</v>
      </c>
      <c r="F108" s="343" t="s">
        <v>215</v>
      </c>
      <c r="G108" s="344">
        <f>SUM(G109:G120)</f>
        <v>14515.5</v>
      </c>
      <c r="H108" s="158">
        <f>SUM(H109:H120)</f>
        <v>4400.000000000001</v>
      </c>
      <c r="I108" s="345">
        <f>G108+H108</f>
        <v>18915.5</v>
      </c>
      <c r="J108" s="319"/>
    </row>
    <row r="109" spans="1:9" ht="12.75">
      <c r="A109" s="312"/>
      <c r="B109" s="320"/>
      <c r="C109" s="321">
        <v>3123</v>
      </c>
      <c r="D109" s="322">
        <v>6121</v>
      </c>
      <c r="E109" s="323" t="s">
        <v>205</v>
      </c>
      <c r="F109" s="324" t="s">
        <v>61</v>
      </c>
      <c r="G109" s="325">
        <v>750</v>
      </c>
      <c r="H109" s="326">
        <v>320</v>
      </c>
      <c r="I109" s="327">
        <f>G109+H109</f>
        <v>1070</v>
      </c>
    </row>
    <row r="110" spans="1:9" ht="12.75">
      <c r="A110" s="312"/>
      <c r="B110" s="320"/>
      <c r="C110" s="328">
        <v>3123</v>
      </c>
      <c r="D110" s="322">
        <v>6121</v>
      </c>
      <c r="E110" s="329" t="s">
        <v>206</v>
      </c>
      <c r="F110" s="330" t="s">
        <v>61</v>
      </c>
      <c r="G110" s="325">
        <v>375</v>
      </c>
      <c r="H110" s="326">
        <v>160</v>
      </c>
      <c r="I110" s="327">
        <f aca="true" t="shared" si="7" ref="I110:I120">G110+H110</f>
        <v>535</v>
      </c>
    </row>
    <row r="111" spans="1:10" ht="12.75">
      <c r="A111" s="312"/>
      <c r="B111" s="301"/>
      <c r="C111" s="322">
        <v>3123</v>
      </c>
      <c r="D111" s="322">
        <v>6121</v>
      </c>
      <c r="E111" s="329" t="s">
        <v>207</v>
      </c>
      <c r="F111" s="331" t="s">
        <v>61</v>
      </c>
      <c r="G111" s="325">
        <v>6375</v>
      </c>
      <c r="H111" s="326">
        <v>2720</v>
      </c>
      <c r="I111" s="327">
        <f t="shared" si="7"/>
        <v>9095</v>
      </c>
      <c r="J111" s="74"/>
    </row>
    <row r="112" spans="1:9" ht="12.75">
      <c r="A112" s="312"/>
      <c r="B112" s="301"/>
      <c r="C112" s="332">
        <v>3123</v>
      </c>
      <c r="D112" s="332">
        <v>6121</v>
      </c>
      <c r="E112" s="333" t="s">
        <v>20</v>
      </c>
      <c r="F112" s="331" t="s">
        <v>61</v>
      </c>
      <c r="G112" s="325">
        <v>7000</v>
      </c>
      <c r="H112" s="326">
        <v>1169</v>
      </c>
      <c r="I112" s="327">
        <f t="shared" si="7"/>
        <v>8169</v>
      </c>
    </row>
    <row r="113" spans="1:9" ht="12.75">
      <c r="A113" s="312"/>
      <c r="B113" s="301"/>
      <c r="C113" s="321">
        <v>3123</v>
      </c>
      <c r="D113" s="309">
        <v>5169</v>
      </c>
      <c r="E113" s="323" t="s">
        <v>205</v>
      </c>
      <c r="F113" s="298" t="s">
        <v>7</v>
      </c>
      <c r="G113" s="325">
        <v>0.5</v>
      </c>
      <c r="H113" s="326">
        <v>2.5</v>
      </c>
      <c r="I113" s="327">
        <f t="shared" si="7"/>
        <v>3</v>
      </c>
    </row>
    <row r="114" spans="1:10" ht="12.75">
      <c r="A114" s="312"/>
      <c r="B114" s="301"/>
      <c r="C114" s="328">
        <v>3123</v>
      </c>
      <c r="D114" s="300">
        <v>5169</v>
      </c>
      <c r="E114" s="335" t="s">
        <v>208</v>
      </c>
      <c r="F114" s="298" t="s">
        <v>7</v>
      </c>
      <c r="G114" s="325">
        <v>0.25</v>
      </c>
      <c r="H114" s="326">
        <v>1.25</v>
      </c>
      <c r="I114" s="327">
        <f t="shared" si="7"/>
        <v>1.5</v>
      </c>
      <c r="J114" s="74"/>
    </row>
    <row r="115" spans="1:9" ht="12.75">
      <c r="A115" s="312"/>
      <c r="B115" s="301"/>
      <c r="C115" s="322">
        <v>3123</v>
      </c>
      <c r="D115" s="300">
        <v>5169</v>
      </c>
      <c r="E115" s="329" t="s">
        <v>209</v>
      </c>
      <c r="F115" s="298" t="s">
        <v>7</v>
      </c>
      <c r="G115" s="325">
        <v>4.25</v>
      </c>
      <c r="H115" s="326">
        <v>21.25</v>
      </c>
      <c r="I115" s="327">
        <f t="shared" si="7"/>
        <v>25.5</v>
      </c>
    </row>
    <row r="116" spans="1:10" ht="12.75">
      <c r="A116" s="312"/>
      <c r="B116" s="301"/>
      <c r="C116" s="332">
        <v>3123</v>
      </c>
      <c r="D116" s="309">
        <v>5169</v>
      </c>
      <c r="E116" s="333" t="s">
        <v>20</v>
      </c>
      <c r="F116" s="298" t="s">
        <v>7</v>
      </c>
      <c r="G116" s="325">
        <v>2</v>
      </c>
      <c r="H116" s="326"/>
      <c r="I116" s="327">
        <f t="shared" si="7"/>
        <v>2</v>
      </c>
      <c r="J116" s="74"/>
    </row>
    <row r="117" spans="1:9" ht="12.75">
      <c r="A117" s="307"/>
      <c r="B117" s="301"/>
      <c r="C117" s="321">
        <v>3123</v>
      </c>
      <c r="D117" s="309">
        <v>5139</v>
      </c>
      <c r="E117" s="323" t="s">
        <v>205</v>
      </c>
      <c r="F117" s="303" t="s">
        <v>203</v>
      </c>
      <c r="G117" s="334">
        <v>0.6</v>
      </c>
      <c r="H117" s="326">
        <v>0.6</v>
      </c>
      <c r="I117" s="327">
        <f t="shared" si="7"/>
        <v>1.2</v>
      </c>
    </row>
    <row r="118" spans="1:9" ht="12.75">
      <c r="A118" s="307"/>
      <c r="B118" s="301"/>
      <c r="C118" s="328">
        <v>3123</v>
      </c>
      <c r="D118" s="300">
        <v>5139</v>
      </c>
      <c r="E118" s="335" t="s">
        <v>208</v>
      </c>
      <c r="F118" s="303" t="s">
        <v>203</v>
      </c>
      <c r="G118" s="297">
        <v>0.3</v>
      </c>
      <c r="H118" s="326">
        <v>0.3</v>
      </c>
      <c r="I118" s="327">
        <f t="shared" si="7"/>
        <v>0.6</v>
      </c>
    </row>
    <row r="119" spans="1:10" ht="12.75">
      <c r="A119" s="302"/>
      <c r="B119" s="320"/>
      <c r="C119" s="322">
        <v>3123</v>
      </c>
      <c r="D119" s="300">
        <v>5139</v>
      </c>
      <c r="E119" s="329" t="s">
        <v>209</v>
      </c>
      <c r="F119" s="303" t="s">
        <v>203</v>
      </c>
      <c r="G119" s="297">
        <v>5.1</v>
      </c>
      <c r="H119" s="326">
        <v>5.1</v>
      </c>
      <c r="I119" s="327">
        <f t="shared" si="7"/>
        <v>10.2</v>
      </c>
      <c r="J119" s="74"/>
    </row>
    <row r="120" spans="1:16" ht="13.5" thickBot="1">
      <c r="A120" s="384"/>
      <c r="B120" s="385"/>
      <c r="C120" s="350">
        <v>3123</v>
      </c>
      <c r="D120" s="351">
        <v>5139</v>
      </c>
      <c r="E120" s="352" t="s">
        <v>20</v>
      </c>
      <c r="F120" s="353" t="s">
        <v>203</v>
      </c>
      <c r="G120" s="386">
        <v>2.5</v>
      </c>
      <c r="H120" s="354"/>
      <c r="I120" s="355">
        <f t="shared" si="7"/>
        <v>2.5</v>
      </c>
      <c r="J120" s="74"/>
      <c r="N120" s="200"/>
      <c r="O120" s="200"/>
      <c r="P120" s="200"/>
    </row>
    <row r="121" spans="1:9" s="388" customFormat="1" ht="22.5">
      <c r="A121" s="267" t="s">
        <v>3</v>
      </c>
      <c r="B121" s="495" t="s">
        <v>427</v>
      </c>
      <c r="C121" s="394" t="s">
        <v>4</v>
      </c>
      <c r="D121" s="394" t="s">
        <v>4</v>
      </c>
      <c r="E121" s="241" t="s">
        <v>4</v>
      </c>
      <c r="F121" s="396" t="s">
        <v>227</v>
      </c>
      <c r="G121" s="397">
        <v>0</v>
      </c>
      <c r="H121" s="398">
        <v>3000</v>
      </c>
      <c r="I121" s="399">
        <f>G121+H121</f>
        <v>3000</v>
      </c>
    </row>
    <row r="122" spans="1:9" s="33" customFormat="1" ht="12.75" customHeight="1" thickBot="1">
      <c r="A122" s="402"/>
      <c r="B122" s="301"/>
      <c r="C122" s="322">
        <v>3299</v>
      </c>
      <c r="D122" s="322">
        <v>6121</v>
      </c>
      <c r="E122" s="329" t="s">
        <v>276</v>
      </c>
      <c r="F122" s="331" t="s">
        <v>61</v>
      </c>
      <c r="G122" s="336">
        <v>0</v>
      </c>
      <c r="H122" s="336">
        <v>3000</v>
      </c>
      <c r="I122" s="403">
        <f>G122+H122</f>
        <v>3000</v>
      </c>
    </row>
    <row r="123" spans="1:9" s="388" customFormat="1" ht="22.5">
      <c r="A123" s="267" t="s">
        <v>3</v>
      </c>
      <c r="B123" s="495" t="s">
        <v>419</v>
      </c>
      <c r="C123" s="394" t="s">
        <v>4</v>
      </c>
      <c r="D123" s="394" t="s">
        <v>4</v>
      </c>
      <c r="E123" s="241" t="s">
        <v>4</v>
      </c>
      <c r="F123" s="396" t="s">
        <v>226</v>
      </c>
      <c r="G123" s="397">
        <v>0</v>
      </c>
      <c r="H123" s="398">
        <v>2085</v>
      </c>
      <c r="I123" s="399">
        <f>G123+H123</f>
        <v>2085</v>
      </c>
    </row>
    <row r="124" spans="1:9" s="33" customFormat="1" ht="12.75" customHeight="1" thickBot="1">
      <c r="A124" s="404"/>
      <c r="B124" s="871"/>
      <c r="C124" s="872">
        <v>3315</v>
      </c>
      <c r="D124" s="872">
        <v>6121</v>
      </c>
      <c r="E124" s="873" t="s">
        <v>276</v>
      </c>
      <c r="F124" s="874" t="s">
        <v>61</v>
      </c>
      <c r="G124" s="875">
        <v>0</v>
      </c>
      <c r="H124" s="875">
        <v>2085</v>
      </c>
      <c r="I124" s="405">
        <f>G124+H124</f>
        <v>2085</v>
      </c>
    </row>
    <row r="125" spans="1:9" s="388" customFormat="1" ht="22.5">
      <c r="A125" s="275" t="s">
        <v>3</v>
      </c>
      <c r="B125" s="499" t="s">
        <v>420</v>
      </c>
      <c r="C125" s="284" t="s">
        <v>4</v>
      </c>
      <c r="D125" s="284" t="s">
        <v>4</v>
      </c>
      <c r="E125" s="246" t="s">
        <v>4</v>
      </c>
      <c r="F125" s="390" t="s">
        <v>228</v>
      </c>
      <c r="G125" s="391">
        <v>0</v>
      </c>
      <c r="H125" s="392">
        <v>4585</v>
      </c>
      <c r="I125" s="393">
        <f aca="true" t="shared" si="8" ref="I125:I145">G125+H125</f>
        <v>4585</v>
      </c>
    </row>
    <row r="126" spans="1:9" s="33" customFormat="1" ht="12.75" customHeight="1" thickBot="1">
      <c r="A126" s="994"/>
      <c r="B126" s="407"/>
      <c r="C126" s="328">
        <v>3315</v>
      </c>
      <c r="D126" s="328">
        <v>6121</v>
      </c>
      <c r="E126" s="335" t="s">
        <v>243</v>
      </c>
      <c r="F126" s="330" t="s">
        <v>61</v>
      </c>
      <c r="G126" s="378">
        <v>0</v>
      </c>
      <c r="H126" s="378">
        <v>4585</v>
      </c>
      <c r="I126" s="995">
        <f t="shared" si="8"/>
        <v>4585</v>
      </c>
    </row>
    <row r="127" spans="1:9" s="388" customFormat="1" ht="22.5">
      <c r="A127" s="267" t="s">
        <v>3</v>
      </c>
      <c r="B127" s="495" t="s">
        <v>421</v>
      </c>
      <c r="C127" s="394" t="s">
        <v>4</v>
      </c>
      <c r="D127" s="394" t="s">
        <v>4</v>
      </c>
      <c r="E127" s="241" t="s">
        <v>4</v>
      </c>
      <c r="F127" s="396" t="s">
        <v>229</v>
      </c>
      <c r="G127" s="397">
        <v>0</v>
      </c>
      <c r="H127" s="398">
        <v>2500</v>
      </c>
      <c r="I127" s="399">
        <f t="shared" si="8"/>
        <v>2500</v>
      </c>
    </row>
    <row r="128" spans="1:9" s="33" customFormat="1" ht="12.75" customHeight="1" thickBot="1">
      <c r="A128" s="404"/>
      <c r="B128" s="871"/>
      <c r="C128" s="872">
        <v>4357</v>
      </c>
      <c r="D128" s="872">
        <v>6121</v>
      </c>
      <c r="E128" s="873" t="s">
        <v>276</v>
      </c>
      <c r="F128" s="874" t="s">
        <v>61</v>
      </c>
      <c r="G128" s="875">
        <v>0</v>
      </c>
      <c r="H128" s="875">
        <v>2500</v>
      </c>
      <c r="I128" s="405">
        <f t="shared" si="8"/>
        <v>2500</v>
      </c>
    </row>
    <row r="129" spans="1:9" s="388" customFormat="1" ht="33.75">
      <c r="A129" s="275" t="s">
        <v>3</v>
      </c>
      <c r="B129" s="499" t="s">
        <v>435</v>
      </c>
      <c r="C129" s="284" t="s">
        <v>4</v>
      </c>
      <c r="D129" s="284" t="s">
        <v>4</v>
      </c>
      <c r="E129" s="246" t="s">
        <v>4</v>
      </c>
      <c r="F129" s="390" t="s">
        <v>230</v>
      </c>
      <c r="G129" s="391">
        <v>0</v>
      </c>
      <c r="H129" s="392">
        <v>500</v>
      </c>
      <c r="I129" s="393">
        <f t="shared" si="8"/>
        <v>500</v>
      </c>
    </row>
    <row r="130" spans="1:9" s="33" customFormat="1" ht="12.75" customHeight="1" thickBot="1">
      <c r="A130" s="994"/>
      <c r="B130" s="407"/>
      <c r="C130" s="328">
        <v>4357</v>
      </c>
      <c r="D130" s="328">
        <v>6121</v>
      </c>
      <c r="E130" s="335" t="s">
        <v>276</v>
      </c>
      <c r="F130" s="330" t="s">
        <v>61</v>
      </c>
      <c r="G130" s="378">
        <v>0</v>
      </c>
      <c r="H130" s="378">
        <v>500</v>
      </c>
      <c r="I130" s="995">
        <f t="shared" si="8"/>
        <v>500</v>
      </c>
    </row>
    <row r="131" spans="1:9" s="388" customFormat="1" ht="15" customHeight="1">
      <c r="A131" s="267" t="s">
        <v>3</v>
      </c>
      <c r="B131" s="495" t="s">
        <v>428</v>
      </c>
      <c r="C131" s="394" t="s">
        <v>4</v>
      </c>
      <c r="D131" s="394" t="s">
        <v>4</v>
      </c>
      <c r="E131" s="395" t="s">
        <v>4</v>
      </c>
      <c r="F131" s="396" t="s">
        <v>234</v>
      </c>
      <c r="G131" s="397">
        <v>0</v>
      </c>
      <c r="H131" s="398">
        <v>1500</v>
      </c>
      <c r="I131" s="399">
        <f t="shared" si="8"/>
        <v>1500</v>
      </c>
    </row>
    <row r="132" spans="1:9" s="33" customFormat="1" ht="12.75" customHeight="1" thickBot="1">
      <c r="A132" s="356"/>
      <c r="B132" s="311"/>
      <c r="C132" s="515">
        <v>2341</v>
      </c>
      <c r="D132" s="515">
        <v>6121</v>
      </c>
      <c r="E132" s="516" t="s">
        <v>279</v>
      </c>
      <c r="F132" s="517" t="s">
        <v>61</v>
      </c>
      <c r="G132" s="357">
        <v>0</v>
      </c>
      <c r="H132" s="354">
        <v>1500</v>
      </c>
      <c r="I132" s="355">
        <f t="shared" si="8"/>
        <v>1500</v>
      </c>
    </row>
    <row r="133" spans="1:9" ht="12.75">
      <c r="A133" s="275" t="s">
        <v>3</v>
      </c>
      <c r="B133" s="499" t="s">
        <v>429</v>
      </c>
      <c r="C133" s="284" t="s">
        <v>4</v>
      </c>
      <c r="D133" s="284" t="s">
        <v>4</v>
      </c>
      <c r="E133" s="389" t="s">
        <v>4</v>
      </c>
      <c r="F133" s="996" t="s">
        <v>437</v>
      </c>
      <c r="G133" s="367">
        <f>SUM(G134:G134)</f>
        <v>0</v>
      </c>
      <c r="H133" s="363">
        <v>6000</v>
      </c>
      <c r="I133" s="365">
        <f t="shared" si="8"/>
        <v>6000</v>
      </c>
    </row>
    <row r="134" spans="1:9" ht="13.5" thickBot="1">
      <c r="A134" s="312"/>
      <c r="B134" s="320"/>
      <c r="C134" s="321">
        <v>2212</v>
      </c>
      <c r="D134" s="322">
        <v>6121</v>
      </c>
      <c r="E134" s="323" t="s">
        <v>279</v>
      </c>
      <c r="F134" s="324" t="s">
        <v>61</v>
      </c>
      <c r="G134" s="325">
        <v>0</v>
      </c>
      <c r="H134" s="326">
        <v>6000</v>
      </c>
      <c r="I134" s="327">
        <f t="shared" si="8"/>
        <v>6000</v>
      </c>
    </row>
    <row r="135" spans="1:9" ht="12.75">
      <c r="A135" s="267" t="s">
        <v>3</v>
      </c>
      <c r="B135" s="495" t="s">
        <v>430</v>
      </c>
      <c r="C135" s="394" t="s">
        <v>4</v>
      </c>
      <c r="D135" s="394" t="s">
        <v>4</v>
      </c>
      <c r="E135" s="395" t="s">
        <v>4</v>
      </c>
      <c r="F135" s="997" t="s">
        <v>438</v>
      </c>
      <c r="G135" s="366">
        <v>0</v>
      </c>
      <c r="H135" s="362">
        <v>2000</v>
      </c>
      <c r="I135" s="364">
        <f t="shared" si="8"/>
        <v>2000</v>
      </c>
    </row>
    <row r="136" spans="1:9" ht="13.5" thickBot="1">
      <c r="A136" s="312"/>
      <c r="B136" s="320"/>
      <c r="C136" s="321">
        <v>2212</v>
      </c>
      <c r="D136" s="322">
        <v>6121</v>
      </c>
      <c r="E136" s="323" t="s">
        <v>276</v>
      </c>
      <c r="F136" s="324" t="s">
        <v>61</v>
      </c>
      <c r="G136" s="325">
        <v>0</v>
      </c>
      <c r="H136" s="326">
        <v>2000</v>
      </c>
      <c r="I136" s="327">
        <f t="shared" si="8"/>
        <v>2000</v>
      </c>
    </row>
    <row r="137" spans="1:9" ht="12.75">
      <c r="A137" s="11" t="s">
        <v>3</v>
      </c>
      <c r="B137" s="496" t="s">
        <v>431</v>
      </c>
      <c r="C137" s="13" t="s">
        <v>4</v>
      </c>
      <c r="D137" s="13" t="s">
        <v>4</v>
      </c>
      <c r="E137" s="227" t="s">
        <v>4</v>
      </c>
      <c r="F137" s="997" t="s">
        <v>439</v>
      </c>
      <c r="G137" s="228">
        <v>0</v>
      </c>
      <c r="H137" s="157">
        <v>2000</v>
      </c>
      <c r="I137" s="289">
        <f t="shared" si="8"/>
        <v>2000</v>
      </c>
    </row>
    <row r="138" spans="1:9" ht="13.5" thickBot="1">
      <c r="A138" s="312"/>
      <c r="B138" s="320"/>
      <c r="C138" s="321">
        <v>2212</v>
      </c>
      <c r="D138" s="322">
        <v>6121</v>
      </c>
      <c r="E138" s="323" t="s">
        <v>279</v>
      </c>
      <c r="F138" s="324" t="s">
        <v>61</v>
      </c>
      <c r="G138" s="325">
        <v>0</v>
      </c>
      <c r="H138" s="326">
        <v>2000</v>
      </c>
      <c r="I138" s="327">
        <f t="shared" si="8"/>
        <v>2000</v>
      </c>
    </row>
    <row r="139" spans="1:9" ht="12.75">
      <c r="A139" s="57" t="s">
        <v>3</v>
      </c>
      <c r="B139" s="497" t="s">
        <v>432</v>
      </c>
      <c r="C139" s="59" t="s">
        <v>4</v>
      </c>
      <c r="D139" s="59" t="s">
        <v>4</v>
      </c>
      <c r="E139" s="293" t="s">
        <v>4</v>
      </c>
      <c r="F139" s="997" t="s">
        <v>440</v>
      </c>
      <c r="G139" s="228">
        <v>0</v>
      </c>
      <c r="H139" s="158">
        <v>3500</v>
      </c>
      <c r="I139" s="117">
        <f t="shared" si="8"/>
        <v>3500</v>
      </c>
    </row>
    <row r="140" spans="1:9" ht="13.5" thickBot="1">
      <c r="A140" s="402"/>
      <c r="B140" s="301"/>
      <c r="C140" s="322">
        <v>2212</v>
      </c>
      <c r="D140" s="322">
        <v>6121</v>
      </c>
      <c r="E140" s="329" t="s">
        <v>276</v>
      </c>
      <c r="F140" s="331" t="s">
        <v>61</v>
      </c>
      <c r="G140" s="336">
        <v>0</v>
      </c>
      <c r="H140" s="336">
        <v>3500</v>
      </c>
      <c r="I140" s="403">
        <f t="shared" si="8"/>
        <v>3500</v>
      </c>
    </row>
    <row r="141" spans="1:9" ht="12.75">
      <c r="A141" s="105" t="s">
        <v>3</v>
      </c>
      <c r="B141" s="498" t="s">
        <v>433</v>
      </c>
      <c r="C141" s="80" t="s">
        <v>4</v>
      </c>
      <c r="D141" s="80" t="s">
        <v>4</v>
      </c>
      <c r="E141" s="163" t="s">
        <v>4</v>
      </c>
      <c r="F141" s="997" t="s">
        <v>441</v>
      </c>
      <c r="G141" s="248">
        <v>0</v>
      </c>
      <c r="H141" s="358">
        <v>3000</v>
      </c>
      <c r="I141" s="406">
        <f t="shared" si="8"/>
        <v>3000</v>
      </c>
    </row>
    <row r="142" spans="1:9" ht="13.5" thickBot="1">
      <c r="A142" s="402"/>
      <c r="B142" s="301"/>
      <c r="C142" s="322">
        <v>2212</v>
      </c>
      <c r="D142" s="322">
        <v>6121</v>
      </c>
      <c r="E142" s="329" t="s">
        <v>280</v>
      </c>
      <c r="F142" s="331" t="s">
        <v>61</v>
      </c>
      <c r="G142" s="336">
        <v>0</v>
      </c>
      <c r="H142" s="336">
        <v>3000</v>
      </c>
      <c r="I142" s="403">
        <f t="shared" si="8"/>
        <v>3000</v>
      </c>
    </row>
    <row r="143" spans="1:9" ht="12.75">
      <c r="A143" s="267" t="s">
        <v>3</v>
      </c>
      <c r="B143" s="495" t="s">
        <v>434</v>
      </c>
      <c r="C143" s="394" t="s">
        <v>4</v>
      </c>
      <c r="D143" s="394" t="s">
        <v>4</v>
      </c>
      <c r="E143" s="241" t="s">
        <v>4</v>
      </c>
      <c r="F143" s="997" t="s">
        <v>442</v>
      </c>
      <c r="G143" s="366">
        <v>0</v>
      </c>
      <c r="H143" s="362">
        <v>3500</v>
      </c>
      <c r="I143" s="364">
        <f t="shared" si="8"/>
        <v>3500</v>
      </c>
    </row>
    <row r="144" spans="1:9" ht="13.5" thickBot="1">
      <c r="A144" s="402"/>
      <c r="B144" s="301"/>
      <c r="C144" s="322">
        <v>2212</v>
      </c>
      <c r="D144" s="322">
        <v>6121</v>
      </c>
      <c r="E144" s="329" t="s">
        <v>279</v>
      </c>
      <c r="F144" s="331" t="s">
        <v>61</v>
      </c>
      <c r="G144" s="336">
        <v>0</v>
      </c>
      <c r="H144" s="336">
        <v>3500</v>
      </c>
      <c r="I144" s="403">
        <f t="shared" si="8"/>
        <v>3500</v>
      </c>
    </row>
    <row r="145" spans="1:9" ht="12.75">
      <c r="A145" s="267" t="s">
        <v>3</v>
      </c>
      <c r="B145" s="495">
        <v>1490760000</v>
      </c>
      <c r="C145" s="394" t="s">
        <v>4</v>
      </c>
      <c r="D145" s="394" t="s">
        <v>4</v>
      </c>
      <c r="E145" s="241" t="s">
        <v>4</v>
      </c>
      <c r="F145" s="997" t="s">
        <v>443</v>
      </c>
      <c r="G145" s="501">
        <v>0</v>
      </c>
      <c r="H145" s="362">
        <v>4000</v>
      </c>
      <c r="I145" s="364">
        <f t="shared" si="8"/>
        <v>4000</v>
      </c>
    </row>
    <row r="146" spans="1:10" ht="13.5" thickBot="1">
      <c r="A146" s="500"/>
      <c r="B146" s="871"/>
      <c r="C146" s="872">
        <v>2212</v>
      </c>
      <c r="D146" s="872">
        <v>6121</v>
      </c>
      <c r="E146" s="873" t="s">
        <v>279</v>
      </c>
      <c r="F146" s="874" t="s">
        <v>61</v>
      </c>
      <c r="G146" s="875">
        <v>0</v>
      </c>
      <c r="H146" s="875">
        <v>4000</v>
      </c>
      <c r="I146" s="405">
        <f>G146+H146</f>
        <v>4000</v>
      </c>
      <c r="J146" s="993"/>
    </row>
    <row r="147" spans="1:9" ht="12.75">
      <c r="A147" s="267" t="s">
        <v>3</v>
      </c>
      <c r="B147" s="495" t="s">
        <v>594</v>
      </c>
      <c r="C147" s="394" t="s">
        <v>4</v>
      </c>
      <c r="D147" s="394" t="s">
        <v>4</v>
      </c>
      <c r="E147" s="241" t="s">
        <v>4</v>
      </c>
      <c r="F147" s="997" t="s">
        <v>595</v>
      </c>
      <c r="G147" s="501">
        <v>0</v>
      </c>
      <c r="H147" s="362">
        <v>600</v>
      </c>
      <c r="I147" s="364">
        <f>G147+H147</f>
        <v>600</v>
      </c>
    </row>
    <row r="148" spans="1:9" ht="13.5" thickBot="1">
      <c r="A148" s="500"/>
      <c r="B148" s="871"/>
      <c r="C148" s="872">
        <v>2212</v>
      </c>
      <c r="D148" s="872">
        <v>6121</v>
      </c>
      <c r="E148" s="873" t="s">
        <v>279</v>
      </c>
      <c r="F148" s="874" t="s">
        <v>61</v>
      </c>
      <c r="G148" s="875">
        <v>0</v>
      </c>
      <c r="H148" s="875">
        <v>600</v>
      </c>
      <c r="I148" s="405">
        <f>G148+H148</f>
        <v>600</v>
      </c>
    </row>
  </sheetData>
  <sheetProtection/>
  <mergeCells count="4">
    <mergeCell ref="A4:I4"/>
    <mergeCell ref="A6:I6"/>
    <mergeCell ref="G1:I1"/>
    <mergeCell ref="A2:I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53" max="8" man="1"/>
  </rowBreaks>
  <ignoredErrors>
    <ignoredError sqref="B70:B73 B95:B107 B17:B23 E17:E23 E109:E120 E127 E129 E131 E125 E123 E121 E42:E53 E83:E107 E54:E81 E11:E15 B10:B15" numberStoredAsText="1"/>
    <ignoredError sqref="G9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K23"/>
  <sheetViews>
    <sheetView zoomScalePageLayoutView="0" workbookViewId="0" topLeftCell="A1">
      <selection activeCell="O33" sqref="O33"/>
    </sheetView>
  </sheetViews>
  <sheetFormatPr defaultColWidth="3.140625" defaultRowHeight="15"/>
  <cols>
    <col min="1" max="1" width="3.140625" style="33" customWidth="1"/>
    <col min="2" max="2" width="9.28125" style="33" customWidth="1"/>
    <col min="3" max="4" width="4.7109375" style="33" customWidth="1"/>
    <col min="5" max="5" width="7.8515625" style="33" customWidth="1"/>
    <col min="6" max="6" width="42.57421875" style="33" customWidth="1"/>
    <col min="7" max="7" width="8.7109375" style="34" customWidth="1"/>
    <col min="8" max="8" width="9.57421875" style="33" bestFit="1" customWidth="1"/>
    <col min="9" max="9" width="7.7109375" style="33" customWidth="1"/>
    <col min="10" max="11" width="9.140625" style="33" customWidth="1"/>
    <col min="12" max="12" width="10.140625" style="33" bestFit="1" customWidth="1"/>
    <col min="13" max="255" width="9.140625" style="33" customWidth="1"/>
    <col min="256" max="16384" width="3.140625" style="33" customWidth="1"/>
  </cols>
  <sheetData>
    <row r="1" spans="7:9" ht="12.75">
      <c r="G1" s="1083" t="s">
        <v>235</v>
      </c>
      <c r="H1" s="1083"/>
      <c r="I1" s="1083"/>
    </row>
    <row r="2" spans="1:10" ht="21" customHeight="1">
      <c r="A2" s="1087" t="s">
        <v>165</v>
      </c>
      <c r="B2" s="1087"/>
      <c r="C2" s="1087"/>
      <c r="D2" s="1087"/>
      <c r="E2" s="1087"/>
      <c r="F2" s="1087"/>
      <c r="G2" s="1087"/>
      <c r="H2" s="1087"/>
      <c r="I2" s="1087"/>
      <c r="J2" s="35"/>
    </row>
    <row r="3" spans="1:10" ht="12.75">
      <c r="A3" s="36"/>
      <c r="B3" s="36"/>
      <c r="C3" s="36"/>
      <c r="D3" s="36"/>
      <c r="E3" s="36"/>
      <c r="F3" s="36"/>
      <c r="G3" s="36"/>
      <c r="H3" s="36"/>
      <c r="I3" s="37"/>
      <c r="J3" s="37"/>
    </row>
    <row r="4" spans="1:11" s="2" customFormat="1" ht="15.75">
      <c r="A4" s="1090" t="s">
        <v>113</v>
      </c>
      <c r="B4" s="1090"/>
      <c r="C4" s="1090"/>
      <c r="D4" s="1090"/>
      <c r="E4" s="1090"/>
      <c r="F4" s="1090"/>
      <c r="G4" s="1090"/>
      <c r="H4" s="1090"/>
      <c r="I4" s="1090"/>
      <c r="K4" s="3"/>
    </row>
    <row r="5" spans="1:11" s="2" customFormat="1" ht="12" customHeight="1">
      <c r="A5" s="114"/>
      <c r="B5" s="114"/>
      <c r="C5" s="114"/>
      <c r="D5" s="114"/>
      <c r="E5" s="114"/>
      <c r="F5" s="114"/>
      <c r="G5" s="114"/>
      <c r="H5" s="114"/>
      <c r="I5" s="114"/>
      <c r="K5" s="3"/>
    </row>
    <row r="6" spans="1:10" s="19" customFormat="1" ht="15.75">
      <c r="A6" s="1094" t="s">
        <v>112</v>
      </c>
      <c r="B6" s="1094"/>
      <c r="C6" s="1094"/>
      <c r="D6" s="1094"/>
      <c r="E6" s="1094"/>
      <c r="F6" s="1094"/>
      <c r="G6" s="1094"/>
      <c r="H6" s="1094"/>
      <c r="I6" s="1094"/>
      <c r="J6" s="71"/>
    </row>
    <row r="7" spans="1:9" ht="13.5" thickBot="1">
      <c r="A7" s="38"/>
      <c r="B7" s="38"/>
      <c r="C7" s="38"/>
      <c r="D7" s="38"/>
      <c r="E7" s="38"/>
      <c r="F7" s="38"/>
      <c r="G7" s="39"/>
      <c r="H7" s="38"/>
      <c r="I7" s="40" t="s">
        <v>19</v>
      </c>
    </row>
    <row r="8" spans="1:9" ht="23.25" thickBot="1">
      <c r="A8" s="7" t="s">
        <v>16</v>
      </c>
      <c r="B8" s="8" t="s">
        <v>17</v>
      </c>
      <c r="C8" s="9" t="s">
        <v>2</v>
      </c>
      <c r="D8" s="10" t="s">
        <v>18</v>
      </c>
      <c r="E8" s="10" t="s">
        <v>12</v>
      </c>
      <c r="F8" s="9" t="s">
        <v>111</v>
      </c>
      <c r="G8" s="123" t="s">
        <v>158</v>
      </c>
      <c r="H8" s="292" t="s">
        <v>159</v>
      </c>
      <c r="I8" s="125" t="s">
        <v>160</v>
      </c>
    </row>
    <row r="9" spans="1:9" ht="13.5" thickBot="1">
      <c r="A9" s="31" t="s">
        <v>3</v>
      </c>
      <c r="B9" s="8" t="s">
        <v>4</v>
      </c>
      <c r="C9" s="32" t="s">
        <v>4</v>
      </c>
      <c r="D9" s="8" t="s">
        <v>4</v>
      </c>
      <c r="E9" s="8" t="s">
        <v>4</v>
      </c>
      <c r="F9" s="41" t="s">
        <v>13</v>
      </c>
      <c r="G9" s="42">
        <v>0</v>
      </c>
      <c r="H9" s="196">
        <f>H10</f>
        <v>63.5</v>
      </c>
      <c r="I9" s="43">
        <f>G9+H9</f>
        <v>63.5</v>
      </c>
    </row>
    <row r="10" spans="1:9" ht="12.75">
      <c r="A10" s="57" t="s">
        <v>3</v>
      </c>
      <c r="B10" s="140" t="s">
        <v>114</v>
      </c>
      <c r="C10" s="140" t="s">
        <v>4</v>
      </c>
      <c r="D10" s="141" t="s">
        <v>4</v>
      </c>
      <c r="E10" s="142" t="s">
        <v>4</v>
      </c>
      <c r="F10" s="143" t="s">
        <v>115</v>
      </c>
      <c r="G10" s="144">
        <f>SUM(G11:G22)</f>
        <v>0</v>
      </c>
      <c r="H10" s="162">
        <v>63.5</v>
      </c>
      <c r="I10" s="145">
        <f>G10+H10</f>
        <v>63.5</v>
      </c>
    </row>
    <row r="11" spans="1:9" ht="12.75">
      <c r="A11" s="984"/>
      <c r="B11" s="139"/>
      <c r="C11" s="844">
        <v>6172</v>
      </c>
      <c r="D11" s="844">
        <v>5011</v>
      </c>
      <c r="E11" s="845" t="s">
        <v>109</v>
      </c>
      <c r="F11" s="64" t="s">
        <v>31</v>
      </c>
      <c r="G11" s="985">
        <v>0</v>
      </c>
      <c r="H11" s="985">
        <v>6.03</v>
      </c>
      <c r="I11" s="986">
        <f>G11+H11</f>
        <v>6.03</v>
      </c>
    </row>
    <row r="12" spans="1:9" ht="12.75">
      <c r="A12" s="984"/>
      <c r="B12" s="139"/>
      <c r="C12" s="844">
        <v>6172</v>
      </c>
      <c r="D12" s="844">
        <v>5011</v>
      </c>
      <c r="E12" s="845" t="s">
        <v>110</v>
      </c>
      <c r="F12" s="64" t="s">
        <v>31</v>
      </c>
      <c r="G12" s="985">
        <v>0</v>
      </c>
      <c r="H12" s="985">
        <v>34.17</v>
      </c>
      <c r="I12" s="986">
        <f>SUM(G12+H12)</f>
        <v>34.17</v>
      </c>
    </row>
    <row r="13" spans="1:9" ht="12.75">
      <c r="A13" s="984"/>
      <c r="B13" s="139"/>
      <c r="C13" s="844">
        <v>6172</v>
      </c>
      <c r="D13" s="844">
        <v>5021</v>
      </c>
      <c r="E13" s="845" t="s">
        <v>109</v>
      </c>
      <c r="F13" s="64" t="s">
        <v>8</v>
      </c>
      <c r="G13" s="985">
        <v>0</v>
      </c>
      <c r="H13" s="985">
        <v>4.08</v>
      </c>
      <c r="I13" s="986">
        <f aca="true" t="shared" si="0" ref="I13:I19">SUM(G13+H13)</f>
        <v>4.08</v>
      </c>
    </row>
    <row r="14" spans="1:9" ht="12.75">
      <c r="A14" s="984"/>
      <c r="B14" s="139"/>
      <c r="C14" s="844">
        <v>6172</v>
      </c>
      <c r="D14" s="844">
        <v>5021</v>
      </c>
      <c r="E14" s="845" t="s">
        <v>110</v>
      </c>
      <c r="F14" s="64" t="s">
        <v>8</v>
      </c>
      <c r="G14" s="985">
        <v>0</v>
      </c>
      <c r="H14" s="985">
        <v>0.72</v>
      </c>
      <c r="I14" s="986">
        <f>SUM(G14+H14)</f>
        <v>0.72</v>
      </c>
    </row>
    <row r="15" spans="1:9" ht="12.75">
      <c r="A15" s="984"/>
      <c r="B15" s="139"/>
      <c r="C15" s="844">
        <v>6172</v>
      </c>
      <c r="D15" s="844">
        <v>5031</v>
      </c>
      <c r="E15" s="845" t="s">
        <v>109</v>
      </c>
      <c r="F15" s="64" t="s">
        <v>32</v>
      </c>
      <c r="G15" s="985">
        <v>0</v>
      </c>
      <c r="H15" s="987">
        <v>1.695</v>
      </c>
      <c r="I15" s="986">
        <f t="shared" si="0"/>
        <v>1.695</v>
      </c>
    </row>
    <row r="16" spans="1:9" ht="12.75">
      <c r="A16" s="984"/>
      <c r="B16" s="139"/>
      <c r="C16" s="844">
        <v>6172</v>
      </c>
      <c r="D16" s="844">
        <v>5031</v>
      </c>
      <c r="E16" s="845" t="s">
        <v>110</v>
      </c>
      <c r="F16" s="64" t="s">
        <v>32</v>
      </c>
      <c r="G16" s="985">
        <v>0</v>
      </c>
      <c r="H16" s="987">
        <v>9.605</v>
      </c>
      <c r="I16" s="986">
        <f>SUM(G16+H16)</f>
        <v>9.605</v>
      </c>
    </row>
    <row r="17" spans="1:9" ht="12.75">
      <c r="A17" s="984"/>
      <c r="B17" s="139"/>
      <c r="C17" s="844">
        <v>6172</v>
      </c>
      <c r="D17" s="844">
        <v>5032</v>
      </c>
      <c r="E17" s="845" t="s">
        <v>109</v>
      </c>
      <c r="F17" s="64" t="s">
        <v>33</v>
      </c>
      <c r="G17" s="985">
        <v>0</v>
      </c>
      <c r="H17" s="987">
        <v>0.615</v>
      </c>
      <c r="I17" s="986">
        <f t="shared" si="0"/>
        <v>0.615</v>
      </c>
    </row>
    <row r="18" spans="1:9" ht="12.75">
      <c r="A18" s="984"/>
      <c r="B18" s="139"/>
      <c r="C18" s="844">
        <v>6172</v>
      </c>
      <c r="D18" s="844">
        <v>5032</v>
      </c>
      <c r="E18" s="845" t="s">
        <v>110</v>
      </c>
      <c r="F18" s="64" t="s">
        <v>33</v>
      </c>
      <c r="G18" s="985">
        <v>0</v>
      </c>
      <c r="H18" s="987">
        <v>3.485</v>
      </c>
      <c r="I18" s="986">
        <f t="shared" si="0"/>
        <v>3.485</v>
      </c>
    </row>
    <row r="19" spans="1:9" ht="12.75">
      <c r="A19" s="984"/>
      <c r="B19" s="139"/>
      <c r="C19" s="844">
        <v>6172</v>
      </c>
      <c r="D19" s="844">
        <v>5162</v>
      </c>
      <c r="E19" s="845" t="s">
        <v>109</v>
      </c>
      <c r="F19" s="64" t="s">
        <v>116</v>
      </c>
      <c r="G19" s="985">
        <v>0</v>
      </c>
      <c r="H19" s="987">
        <v>0.024</v>
      </c>
      <c r="I19" s="986">
        <f t="shared" si="0"/>
        <v>0.024</v>
      </c>
    </row>
    <row r="20" spans="1:9" ht="12.75">
      <c r="A20" s="984"/>
      <c r="B20" s="139"/>
      <c r="C20" s="844">
        <v>6172</v>
      </c>
      <c r="D20" s="844">
        <v>5162</v>
      </c>
      <c r="E20" s="845" t="s">
        <v>110</v>
      </c>
      <c r="F20" s="64" t="s">
        <v>116</v>
      </c>
      <c r="G20" s="985">
        <v>0</v>
      </c>
      <c r="H20" s="987">
        <v>0.136</v>
      </c>
      <c r="I20" s="986">
        <f>SUM(G20+H20)</f>
        <v>0.136</v>
      </c>
    </row>
    <row r="21" spans="1:9" ht="12.75" customHeight="1">
      <c r="A21" s="988"/>
      <c r="B21" s="139"/>
      <c r="C21" s="844">
        <v>6172</v>
      </c>
      <c r="D21" s="844">
        <v>5175</v>
      </c>
      <c r="E21" s="845" t="s">
        <v>276</v>
      </c>
      <c r="F21" s="64" t="s">
        <v>37</v>
      </c>
      <c r="G21" s="985">
        <v>0</v>
      </c>
      <c r="H21" s="985">
        <v>2.94</v>
      </c>
      <c r="I21" s="986">
        <f>SUM(G21+H21)</f>
        <v>2.94</v>
      </c>
    </row>
    <row r="22" spans="1:9" ht="15" customHeight="1" thickBot="1">
      <c r="A22" s="147"/>
      <c r="B22" s="989"/>
      <c r="C22" s="847">
        <v>6409</v>
      </c>
      <c r="D22" s="847">
        <v>5901</v>
      </c>
      <c r="E22" s="848" t="s">
        <v>109</v>
      </c>
      <c r="F22" s="990" t="s">
        <v>102</v>
      </c>
      <c r="G22" s="991">
        <v>0</v>
      </c>
      <c r="H22" s="991">
        <v>0</v>
      </c>
      <c r="I22" s="992">
        <f>SUM(G22+H22)</f>
        <v>0</v>
      </c>
    </row>
    <row r="23" ht="12.75">
      <c r="I23" s="34"/>
    </row>
  </sheetData>
  <sheetProtection/>
  <mergeCells count="4">
    <mergeCell ref="A2:I2"/>
    <mergeCell ref="A4:I4"/>
    <mergeCell ref="A6:I6"/>
    <mergeCell ref="G1:I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ignoredErrors>
    <ignoredError sqref="E11:E18 B10 E22 E19:E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H3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7109375" style="0" bestFit="1" customWidth="1"/>
    <col min="2" max="2" width="41.57421875" style="0" bestFit="1" customWidth="1"/>
    <col min="3" max="3" width="16.7109375" style="0" customWidth="1"/>
    <col min="4" max="4" width="15.57421875" style="0" customWidth="1"/>
    <col min="5" max="5" width="17.421875" style="0" customWidth="1"/>
    <col min="6" max="6" width="13.140625" style="0" bestFit="1" customWidth="1"/>
  </cols>
  <sheetData>
    <row r="1" spans="4:5" ht="15">
      <c r="D1" s="1083" t="s">
        <v>235</v>
      </c>
      <c r="E1" s="1083"/>
    </row>
    <row r="2" spans="1:5" ht="41.25" customHeight="1">
      <c r="A2" s="1075" t="s">
        <v>218</v>
      </c>
      <c r="B2" s="1075"/>
      <c r="C2" s="1075"/>
      <c r="D2" s="1075"/>
      <c r="E2" s="1075"/>
    </row>
    <row r="3" spans="1:5" ht="15">
      <c r="A3" s="118"/>
      <c r="B3" s="119"/>
      <c r="C3" s="119"/>
      <c r="D3" s="119"/>
      <c r="E3" s="119"/>
    </row>
    <row r="4" spans="1:5" ht="15.75">
      <c r="A4" s="1076" t="s">
        <v>165</v>
      </c>
      <c r="B4" s="1076"/>
      <c r="C4" s="1076"/>
      <c r="D4" s="1076"/>
      <c r="E4" s="1076"/>
    </row>
    <row r="5" spans="1:5" ht="15.75">
      <c r="A5" s="120"/>
      <c r="B5" s="121"/>
      <c r="C5" s="121"/>
      <c r="D5" s="121"/>
      <c r="E5" s="121"/>
    </row>
    <row r="6" spans="1:5" ht="15.75" thickBot="1">
      <c r="A6" s="122"/>
      <c r="B6" s="427"/>
      <c r="C6" s="427"/>
      <c r="D6" s="427"/>
      <c r="E6" s="430" t="s">
        <v>1</v>
      </c>
    </row>
    <row r="7" spans="1:5" ht="25.5" customHeight="1">
      <c r="A7" s="1081" t="s">
        <v>236</v>
      </c>
      <c r="B7" s="1077" t="s">
        <v>82</v>
      </c>
      <c r="C7" s="1079" t="s">
        <v>161</v>
      </c>
      <c r="D7" s="1079"/>
      <c r="E7" s="1080"/>
    </row>
    <row r="8" spans="1:5" ht="15.75" thickBot="1">
      <c r="A8" s="1082"/>
      <c r="B8" s="1078"/>
      <c r="C8" s="433" t="s">
        <v>158</v>
      </c>
      <c r="D8" s="434" t="s">
        <v>159</v>
      </c>
      <c r="E8" s="435" t="s">
        <v>160</v>
      </c>
    </row>
    <row r="9" spans="1:5" ht="15">
      <c r="A9" s="423" t="s">
        <v>162</v>
      </c>
      <c r="B9" s="431" t="s">
        <v>0</v>
      </c>
      <c r="C9" s="432">
        <v>0</v>
      </c>
      <c r="D9" s="799">
        <f>'92301'!H9</f>
        <v>3000</v>
      </c>
      <c r="E9" s="436">
        <f>C9+D9</f>
        <v>3000</v>
      </c>
    </row>
    <row r="10" spans="1:7" ht="15">
      <c r="A10" s="423" t="s">
        <v>83</v>
      </c>
      <c r="B10" s="426" t="s">
        <v>15</v>
      </c>
      <c r="C10" s="422">
        <v>5750</v>
      </c>
      <c r="D10" s="800">
        <f>'92302'!H9</f>
        <v>220756.94551999998</v>
      </c>
      <c r="E10" s="437">
        <f aca="true" t="shared" si="0" ref="E10:E21">C10+D10</f>
        <v>226506.94551999998</v>
      </c>
      <c r="G10" s="586"/>
    </row>
    <row r="11" spans="1:7" ht="15">
      <c r="A11" s="424" t="s">
        <v>84</v>
      </c>
      <c r="B11" s="426" t="s">
        <v>67</v>
      </c>
      <c r="C11" s="422">
        <v>0</v>
      </c>
      <c r="D11" s="800">
        <f>'92303'!H9</f>
        <v>10435.75872</v>
      </c>
      <c r="E11" s="437">
        <f t="shared" si="0"/>
        <v>10435.75872</v>
      </c>
      <c r="G11" s="586"/>
    </row>
    <row r="12" spans="1:7" ht="15">
      <c r="A12" s="424" t="s">
        <v>85</v>
      </c>
      <c r="B12" s="426" t="s">
        <v>86</v>
      </c>
      <c r="C12" s="422">
        <v>0</v>
      </c>
      <c r="D12" s="800">
        <f>'92304'!H9</f>
        <v>14443.57581</v>
      </c>
      <c r="E12" s="437">
        <f t="shared" si="0"/>
        <v>14443.57581</v>
      </c>
      <c r="G12" s="586"/>
    </row>
    <row r="13" spans="1:7" ht="15">
      <c r="A13" s="424" t="s">
        <v>87</v>
      </c>
      <c r="B13" s="426" t="s">
        <v>55</v>
      </c>
      <c r="C13" s="422">
        <v>100</v>
      </c>
      <c r="D13" s="800">
        <f>'92305'!H10</f>
        <v>16040.37939</v>
      </c>
      <c r="E13" s="437">
        <f t="shared" si="0"/>
        <v>16140.37939</v>
      </c>
      <c r="G13" s="586"/>
    </row>
    <row r="14" spans="1:7" ht="15">
      <c r="A14" s="424" t="s">
        <v>88</v>
      </c>
      <c r="B14" s="426" t="s">
        <v>56</v>
      </c>
      <c r="C14" s="422">
        <v>10000</v>
      </c>
      <c r="D14" s="800">
        <f>'92306'!H9</f>
        <v>99367</v>
      </c>
      <c r="E14" s="437">
        <f t="shared" si="0"/>
        <v>109367</v>
      </c>
      <c r="G14" s="586"/>
    </row>
    <row r="15" spans="1:7" ht="15">
      <c r="A15" s="424" t="s">
        <v>89</v>
      </c>
      <c r="B15" s="426" t="s">
        <v>90</v>
      </c>
      <c r="C15" s="422">
        <v>0</v>
      </c>
      <c r="D15" s="800">
        <f>'92307'!H9</f>
        <v>16400</v>
      </c>
      <c r="E15" s="437">
        <f t="shared" si="0"/>
        <v>16400</v>
      </c>
      <c r="G15" s="586"/>
    </row>
    <row r="16" spans="1:7" ht="15">
      <c r="A16" s="424" t="s">
        <v>91</v>
      </c>
      <c r="B16" s="426" t="s">
        <v>92</v>
      </c>
      <c r="C16" s="422">
        <v>100</v>
      </c>
      <c r="D16" s="800"/>
      <c r="E16" s="437">
        <f t="shared" si="0"/>
        <v>100</v>
      </c>
      <c r="G16" s="586"/>
    </row>
    <row r="17" spans="1:7" ht="15">
      <c r="A17" s="424" t="s">
        <v>163</v>
      </c>
      <c r="B17" s="426" t="s">
        <v>164</v>
      </c>
      <c r="C17" s="422">
        <v>34000</v>
      </c>
      <c r="D17" s="800">
        <f>'92309'!H9</f>
        <v>34000</v>
      </c>
      <c r="E17" s="437">
        <f t="shared" si="0"/>
        <v>68000</v>
      </c>
      <c r="G17" s="586"/>
    </row>
    <row r="18" spans="1:7" ht="15">
      <c r="A18" s="424" t="s">
        <v>93</v>
      </c>
      <c r="B18" s="426" t="s">
        <v>94</v>
      </c>
      <c r="C18" s="422">
        <v>0</v>
      </c>
      <c r="D18" s="800"/>
      <c r="E18" s="437">
        <f t="shared" si="0"/>
        <v>0</v>
      </c>
      <c r="G18" s="586"/>
    </row>
    <row r="19" spans="1:7" ht="15">
      <c r="A19" s="424" t="s">
        <v>95</v>
      </c>
      <c r="B19" s="426" t="s">
        <v>69</v>
      </c>
      <c r="C19" s="422">
        <v>107367</v>
      </c>
      <c r="D19" s="800">
        <f>'92314'!H9</f>
        <v>201374</v>
      </c>
      <c r="E19" s="437">
        <f t="shared" si="0"/>
        <v>308741</v>
      </c>
      <c r="G19" s="586"/>
    </row>
    <row r="20" spans="1:7" ht="15">
      <c r="A20" s="425" t="s">
        <v>96</v>
      </c>
      <c r="B20" s="426" t="s">
        <v>81</v>
      </c>
      <c r="C20" s="422">
        <v>0</v>
      </c>
      <c r="D20" s="800"/>
      <c r="E20" s="437">
        <f t="shared" si="0"/>
        <v>0</v>
      </c>
      <c r="G20" s="586"/>
    </row>
    <row r="21" spans="1:7" ht="15.75" thickBot="1">
      <c r="A21" s="438" t="s">
        <v>97</v>
      </c>
      <c r="B21" s="439" t="s">
        <v>98</v>
      </c>
      <c r="C21" s="440">
        <v>0</v>
      </c>
      <c r="D21" s="801">
        <f>'92318'!H9</f>
        <v>63.5</v>
      </c>
      <c r="E21" s="441">
        <f t="shared" si="0"/>
        <v>63.5</v>
      </c>
      <c r="G21" s="586"/>
    </row>
    <row r="22" spans="1:7" ht="15.75" thickBot="1">
      <c r="A22" s="428" t="s">
        <v>4</v>
      </c>
      <c r="B22" s="429" t="s">
        <v>99</v>
      </c>
      <c r="C22" s="201">
        <f>SUM(C9:C21)</f>
        <v>157317</v>
      </c>
      <c r="D22" s="802">
        <f>SUM(D9:D21)</f>
        <v>615881.1594400001</v>
      </c>
      <c r="E22" s="202">
        <f>SUM(E9:E21)</f>
        <v>773198.1594400001</v>
      </c>
      <c r="G22" s="586"/>
    </row>
    <row r="23" ht="15">
      <c r="G23" s="586"/>
    </row>
    <row r="24" spans="2:7" ht="15">
      <c r="B24" s="442"/>
      <c r="C24" s="360"/>
      <c r="D24" s="421"/>
      <c r="E24" s="360"/>
      <c r="F24" s="361"/>
      <c r="G24" s="586"/>
    </row>
    <row r="25" spans="2:8" ht="15">
      <c r="B25" s="797"/>
      <c r="C25" s="1053"/>
      <c r="D25" s="1054"/>
      <c r="E25" s="1055"/>
      <c r="F25" s="586"/>
      <c r="G25" s="586"/>
      <c r="H25" s="586"/>
    </row>
    <row r="26" spans="2:8" ht="15">
      <c r="B26" s="797"/>
      <c r="C26" s="1056"/>
      <c r="D26" s="1054"/>
      <c r="E26" s="1057"/>
      <c r="F26" s="586"/>
      <c r="G26" s="586"/>
      <c r="H26" s="586"/>
    </row>
    <row r="27" spans="2:8" ht="15">
      <c r="B27" s="1058"/>
      <c r="C27" s="1056"/>
      <c r="D27" s="1054"/>
      <c r="E27" s="1057"/>
      <c r="F27" s="586"/>
      <c r="G27" s="586"/>
      <c r="H27" s="586"/>
    </row>
    <row r="28" spans="2:8" ht="15">
      <c r="B28" s="1058"/>
      <c r="C28" s="1056"/>
      <c r="D28" s="1054"/>
      <c r="E28" s="1057"/>
      <c r="F28" s="586"/>
      <c r="G28" s="586"/>
      <c r="H28" s="586"/>
    </row>
    <row r="29" spans="2:8" ht="15">
      <c r="B29" s="797"/>
      <c r="C29" s="1056"/>
      <c r="D29" s="1059"/>
      <c r="E29" s="1057"/>
      <c r="F29" s="586"/>
      <c r="G29" s="586"/>
      <c r="H29" s="586"/>
    </row>
    <row r="30" spans="2:8" ht="15">
      <c r="B30" s="1058"/>
      <c r="C30" s="1056"/>
      <c r="D30" s="1054"/>
      <c r="E30" s="1057"/>
      <c r="F30" s="586"/>
      <c r="G30" s="586"/>
      <c r="H30" s="586"/>
    </row>
    <row r="31" spans="2:8" ht="15">
      <c r="B31" s="1058"/>
      <c r="C31" s="1056"/>
      <c r="D31" s="1054"/>
      <c r="E31" s="1060"/>
      <c r="F31" s="1057"/>
      <c r="G31" s="586"/>
      <c r="H31" s="586"/>
    </row>
    <row r="32" spans="2:8" ht="15">
      <c r="B32" s="1058"/>
      <c r="C32" s="1058"/>
      <c r="D32" s="1061"/>
      <c r="E32" s="1062"/>
      <c r="F32" s="586"/>
      <c r="G32" s="586"/>
      <c r="H32" s="586"/>
    </row>
    <row r="33" spans="2:8" ht="15">
      <c r="B33" s="586"/>
      <c r="C33" s="586"/>
      <c r="D33" s="586"/>
      <c r="E33" s="586"/>
      <c r="F33" s="586"/>
      <c r="G33" s="586"/>
      <c r="H33" s="586"/>
    </row>
    <row r="34" spans="2:8" ht="15">
      <c r="B34" s="586"/>
      <c r="C34" s="586"/>
      <c r="D34" s="586"/>
      <c r="E34" s="586"/>
      <c r="F34" s="586"/>
      <c r="G34" s="586"/>
      <c r="H34" s="586"/>
    </row>
    <row r="35" spans="2:8" ht="15">
      <c r="B35" s="586"/>
      <c r="C35" s="586"/>
      <c r="D35" s="586"/>
      <c r="E35" s="586"/>
      <c r="F35" s="586"/>
      <c r="G35" s="586"/>
      <c r="H35" s="586"/>
    </row>
  </sheetData>
  <sheetProtection/>
  <mergeCells count="6">
    <mergeCell ref="A2:E2"/>
    <mergeCell ref="A4:E4"/>
    <mergeCell ref="B7:B8"/>
    <mergeCell ref="C7:E7"/>
    <mergeCell ref="A7:A8"/>
    <mergeCell ref="D1:E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.7109375" style="569" customWidth="1"/>
    <col min="2" max="2" width="9.57421875" style="569" bestFit="1" customWidth="1"/>
    <col min="3" max="3" width="5.140625" style="569" customWidth="1"/>
    <col min="4" max="4" width="5.57421875" style="569" customWidth="1"/>
    <col min="5" max="5" width="7.8515625" style="569" bestFit="1" customWidth="1"/>
    <col min="6" max="6" width="35.421875" style="0" customWidth="1"/>
    <col min="7" max="7" width="7.140625" style="0" customWidth="1"/>
    <col min="8" max="8" width="11.421875" style="0" bestFit="1" customWidth="1"/>
    <col min="9" max="9" width="12.28125" style="0" customWidth="1"/>
    <col min="13" max="13" width="11.421875" style="0" bestFit="1" customWidth="1"/>
  </cols>
  <sheetData>
    <row r="1" spans="1:9" s="530" customFormat="1" ht="12.75">
      <c r="A1" s="525"/>
      <c r="B1" s="525"/>
      <c r="C1" s="525"/>
      <c r="D1" s="525"/>
      <c r="E1" s="525"/>
      <c r="F1" s="526"/>
      <c r="G1" s="527"/>
      <c r="H1" s="528"/>
      <c r="I1" s="529" t="s">
        <v>235</v>
      </c>
    </row>
    <row r="2" spans="1:9" s="530" customFormat="1" ht="12.75">
      <c r="A2" s="525"/>
      <c r="B2" s="525"/>
      <c r="C2" s="525"/>
      <c r="D2" s="525"/>
      <c r="E2" s="525"/>
      <c r="F2" s="526"/>
      <c r="G2" s="527"/>
      <c r="H2" s="528"/>
      <c r="I2" s="529"/>
    </row>
    <row r="3" spans="1:9" s="531" customFormat="1" ht="18">
      <c r="A3" s="1084" t="s">
        <v>165</v>
      </c>
      <c r="B3" s="1084"/>
      <c r="C3" s="1084"/>
      <c r="D3" s="1084"/>
      <c r="E3" s="1084"/>
      <c r="F3" s="1084"/>
      <c r="G3" s="1084"/>
      <c r="H3" s="1084"/>
      <c r="I3" s="1084"/>
    </row>
    <row r="4" spans="1:9" s="531" customFormat="1" ht="12.75">
      <c r="A4" s="525"/>
      <c r="B4" s="525"/>
      <c r="C4" s="525"/>
      <c r="D4" s="525"/>
      <c r="E4" s="525"/>
      <c r="F4" s="526"/>
      <c r="G4" s="527"/>
      <c r="H4" s="532"/>
      <c r="I4" s="532"/>
    </row>
    <row r="5" spans="1:9" s="531" customFormat="1" ht="15.75">
      <c r="A5" s="1085" t="s">
        <v>585</v>
      </c>
      <c r="B5" s="1085"/>
      <c r="C5" s="1085"/>
      <c r="D5" s="1085"/>
      <c r="E5" s="1085"/>
      <c r="F5" s="1085"/>
      <c r="G5" s="1085"/>
      <c r="H5" s="1085"/>
      <c r="I5" s="1085"/>
    </row>
    <row r="6" spans="1:7" s="531" customFormat="1" ht="12.75">
      <c r="A6" s="533"/>
      <c r="B6" s="533"/>
      <c r="C6" s="533"/>
      <c r="D6" s="533"/>
      <c r="E6" s="533"/>
      <c r="F6" s="534"/>
      <c r="G6" s="535"/>
    </row>
    <row r="7" spans="1:9" s="531" customFormat="1" ht="12.75">
      <c r="A7" s="1086" t="s">
        <v>453</v>
      </c>
      <c r="B7" s="1086"/>
      <c r="C7" s="1086"/>
      <c r="D7" s="1086"/>
      <c r="E7" s="1086"/>
      <c r="F7" s="1086"/>
      <c r="G7" s="1086"/>
      <c r="H7" s="1086"/>
      <c r="I7" s="1086"/>
    </row>
    <row r="8" spans="1:9" s="542" customFormat="1" ht="12" thickBot="1">
      <c r="A8" s="536"/>
      <c r="B8" s="537"/>
      <c r="C8" s="537"/>
      <c r="D8" s="537"/>
      <c r="E8" s="537"/>
      <c r="F8" s="538"/>
      <c r="G8" s="539"/>
      <c r="H8" s="540"/>
      <c r="I8" s="541" t="s">
        <v>454</v>
      </c>
    </row>
    <row r="9" spans="1:9" s="548" customFormat="1" ht="23.25" thickBot="1">
      <c r="A9" s="543" t="s">
        <v>236</v>
      </c>
      <c r="B9" s="544" t="s">
        <v>17</v>
      </c>
      <c r="C9" s="544" t="s">
        <v>2</v>
      </c>
      <c r="D9" s="544" t="s">
        <v>18</v>
      </c>
      <c r="E9" s="544" t="s">
        <v>455</v>
      </c>
      <c r="F9" s="545" t="s">
        <v>456</v>
      </c>
      <c r="G9" s="546" t="s">
        <v>158</v>
      </c>
      <c r="H9" s="546" t="s">
        <v>473</v>
      </c>
      <c r="I9" s="547" t="s">
        <v>474</v>
      </c>
    </row>
    <row r="10" spans="1:9" s="548" customFormat="1" ht="17.25" customHeight="1" thickBot="1">
      <c r="A10" s="549" t="s">
        <v>4</v>
      </c>
      <c r="B10" s="550" t="s">
        <v>4</v>
      </c>
      <c r="C10" s="550" t="s">
        <v>4</v>
      </c>
      <c r="D10" s="550" t="s">
        <v>4</v>
      </c>
      <c r="E10" s="550" t="s">
        <v>4</v>
      </c>
      <c r="F10" s="551" t="s">
        <v>457</v>
      </c>
      <c r="G10" s="552">
        <v>0</v>
      </c>
      <c r="H10" s="553">
        <f>H11+H17+H19+H13+H15</f>
        <v>4197111.4</v>
      </c>
      <c r="I10" s="554">
        <f aca="true" t="shared" si="0" ref="I10:I18">SUM(G10+H10)</f>
        <v>4197111.4</v>
      </c>
    </row>
    <row r="11" spans="1:9" s="561" customFormat="1" ht="22.5">
      <c r="A11" s="555" t="s">
        <v>458</v>
      </c>
      <c r="B11" s="556" t="s">
        <v>459</v>
      </c>
      <c r="C11" s="556" t="s">
        <v>4</v>
      </c>
      <c r="D11" s="556" t="s">
        <v>4</v>
      </c>
      <c r="E11" s="556" t="s">
        <v>4</v>
      </c>
      <c r="F11" s="557" t="s">
        <v>460</v>
      </c>
      <c r="G11" s="558">
        <f>G12</f>
        <v>0</v>
      </c>
      <c r="H11" s="559">
        <f>H12</f>
        <v>223474.21</v>
      </c>
      <c r="I11" s="560">
        <f t="shared" si="0"/>
        <v>223474.21</v>
      </c>
    </row>
    <row r="12" spans="1:9" ht="23.25" thickBot="1">
      <c r="A12" s="562" t="s">
        <v>458</v>
      </c>
      <c r="B12" s="563" t="s">
        <v>459</v>
      </c>
      <c r="C12" s="563">
        <v>6402</v>
      </c>
      <c r="D12" s="563">
        <v>2227</v>
      </c>
      <c r="E12" s="563">
        <v>0</v>
      </c>
      <c r="F12" s="582" t="s">
        <v>461</v>
      </c>
      <c r="G12" s="575">
        <v>0</v>
      </c>
      <c r="H12" s="564">
        <v>223474.21</v>
      </c>
      <c r="I12" s="565">
        <f t="shared" si="0"/>
        <v>223474.21</v>
      </c>
    </row>
    <row r="13" spans="1:9" s="561" customFormat="1" ht="22.5">
      <c r="A13" s="555" t="s">
        <v>458</v>
      </c>
      <c r="B13" s="556" t="s">
        <v>587</v>
      </c>
      <c r="C13" s="556" t="s">
        <v>4</v>
      </c>
      <c r="D13" s="556" t="s">
        <v>4</v>
      </c>
      <c r="E13" s="556" t="s">
        <v>4</v>
      </c>
      <c r="F13" s="1005" t="s">
        <v>590</v>
      </c>
      <c r="G13" s="558">
        <f>G14</f>
        <v>0</v>
      </c>
      <c r="H13" s="559">
        <f>H14</f>
        <v>16389.01</v>
      </c>
      <c r="I13" s="560">
        <f>SUM(G13+H13)</f>
        <v>16389.01</v>
      </c>
    </row>
    <row r="14" spans="1:13" ht="23.25" thickBot="1">
      <c r="A14" s="562" t="s">
        <v>458</v>
      </c>
      <c r="B14" s="563" t="s">
        <v>587</v>
      </c>
      <c r="C14" s="563">
        <v>6402</v>
      </c>
      <c r="D14" s="563">
        <v>2227</v>
      </c>
      <c r="E14" s="563">
        <v>0</v>
      </c>
      <c r="F14" s="582" t="s">
        <v>461</v>
      </c>
      <c r="G14" s="575">
        <v>0</v>
      </c>
      <c r="H14" s="564">
        <v>16389.01</v>
      </c>
      <c r="I14" s="565">
        <f>SUM(G14+H14)</f>
        <v>16389.01</v>
      </c>
      <c r="M14" s="361"/>
    </row>
    <row r="15" spans="1:10" s="566" customFormat="1" ht="22.5">
      <c r="A15" s="555" t="s">
        <v>458</v>
      </c>
      <c r="B15" s="1011" t="s">
        <v>592</v>
      </c>
      <c r="C15" s="556" t="s">
        <v>4</v>
      </c>
      <c r="D15" s="556" t="s">
        <v>4</v>
      </c>
      <c r="E15" s="556" t="s">
        <v>4</v>
      </c>
      <c r="F15" s="1012" t="s">
        <v>591</v>
      </c>
      <c r="G15" s="558">
        <v>0</v>
      </c>
      <c r="H15" s="559">
        <v>3242700</v>
      </c>
      <c r="I15" s="560">
        <f>G15+H15</f>
        <v>3242700</v>
      </c>
      <c r="J15" s="1006"/>
    </row>
    <row r="16" spans="1:9" ht="23.25" thickBot="1">
      <c r="A16" s="998" t="s">
        <v>458</v>
      </c>
      <c r="B16" s="999" t="s">
        <v>592</v>
      </c>
      <c r="C16" s="999" t="s">
        <v>588</v>
      </c>
      <c r="D16" s="999" t="s">
        <v>589</v>
      </c>
      <c r="E16" s="999" t="s">
        <v>465</v>
      </c>
      <c r="F16" s="1000" t="s">
        <v>461</v>
      </c>
      <c r="G16" s="1001">
        <v>0</v>
      </c>
      <c r="H16" s="1002">
        <v>3242700</v>
      </c>
      <c r="I16" s="1003">
        <f>G16+H16</f>
        <v>3242700</v>
      </c>
    </row>
    <row r="17" spans="1:9" s="1004" customFormat="1" ht="22.5">
      <c r="A17" s="555" t="s">
        <v>462</v>
      </c>
      <c r="B17" s="1010" t="s">
        <v>593</v>
      </c>
      <c r="C17" s="556" t="s">
        <v>4</v>
      </c>
      <c r="D17" s="556" t="s">
        <v>4</v>
      </c>
      <c r="E17" s="556" t="s">
        <v>4</v>
      </c>
      <c r="F17" s="557" t="s">
        <v>463</v>
      </c>
      <c r="G17" s="558">
        <f>SUM(G18:G18)</f>
        <v>0</v>
      </c>
      <c r="H17" s="559">
        <f>SUM(H18:H18)</f>
        <v>85899.57</v>
      </c>
      <c r="I17" s="560">
        <f t="shared" si="0"/>
        <v>85899.57</v>
      </c>
    </row>
    <row r="18" spans="1:9" s="568" customFormat="1" ht="15.75" thickBot="1">
      <c r="A18" s="567" t="s">
        <v>462</v>
      </c>
      <c r="B18" s="573">
        <v>830050000</v>
      </c>
      <c r="C18" s="573">
        <v>0</v>
      </c>
      <c r="D18" s="573">
        <v>4116</v>
      </c>
      <c r="E18" s="573">
        <v>41117007</v>
      </c>
      <c r="F18" s="579" t="s">
        <v>464</v>
      </c>
      <c r="G18" s="580">
        <v>0</v>
      </c>
      <c r="H18" s="581">
        <v>85899.57</v>
      </c>
      <c r="I18" s="571">
        <f t="shared" si="0"/>
        <v>85899.57</v>
      </c>
    </row>
    <row r="19" spans="1:9" ht="22.5">
      <c r="A19" s="570">
        <v>2302</v>
      </c>
      <c r="B19" s="556" t="s">
        <v>468</v>
      </c>
      <c r="C19" s="556" t="s">
        <v>4</v>
      </c>
      <c r="D19" s="556" t="s">
        <v>4</v>
      </c>
      <c r="E19" s="556" t="s">
        <v>4</v>
      </c>
      <c r="F19" s="557" t="s">
        <v>469</v>
      </c>
      <c r="G19" s="558">
        <f>SUM(G20:G21)</f>
        <v>0</v>
      </c>
      <c r="H19" s="578">
        <f>SUM(H20:H21)</f>
        <v>628648.61</v>
      </c>
      <c r="I19" s="560">
        <f>G19+H19</f>
        <v>628648.61</v>
      </c>
    </row>
    <row r="20" spans="1:13" ht="15" customHeight="1">
      <c r="A20" s="583">
        <v>2302</v>
      </c>
      <c r="B20" s="573" t="s">
        <v>468</v>
      </c>
      <c r="C20" s="573">
        <v>0</v>
      </c>
      <c r="D20" s="573">
        <v>4152</v>
      </c>
      <c r="E20" s="573" t="s">
        <v>53</v>
      </c>
      <c r="F20" s="574" t="s">
        <v>470</v>
      </c>
      <c r="G20" s="580">
        <v>0</v>
      </c>
      <c r="H20" s="576">
        <v>593663.91</v>
      </c>
      <c r="I20" s="571">
        <f>G20+H20</f>
        <v>593663.91</v>
      </c>
      <c r="M20" s="361"/>
    </row>
    <row r="21" spans="1:9" ht="15.75" thickBot="1">
      <c r="A21" s="584">
        <v>2302</v>
      </c>
      <c r="B21" s="563" t="s">
        <v>468</v>
      </c>
      <c r="C21" s="572" t="s">
        <v>465</v>
      </c>
      <c r="D21" s="572" t="s">
        <v>467</v>
      </c>
      <c r="E21" s="563" t="s">
        <v>471</v>
      </c>
      <c r="F21" s="582" t="s">
        <v>472</v>
      </c>
      <c r="G21" s="575">
        <v>0</v>
      </c>
      <c r="H21" s="577">
        <v>34984.7</v>
      </c>
      <c r="I21" s="565">
        <f>G21+H21</f>
        <v>34984.7</v>
      </c>
    </row>
    <row r="24" spans="8:12" ht="15">
      <c r="H24" s="361"/>
      <c r="L24" s="1013"/>
    </row>
    <row r="25" ht="15">
      <c r="H25" s="361"/>
    </row>
  </sheetData>
  <sheetProtection/>
  <mergeCells count="3">
    <mergeCell ref="A3:I3"/>
    <mergeCell ref="A5:I5"/>
    <mergeCell ref="A7:I7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V35"/>
  <sheetViews>
    <sheetView zoomScalePageLayoutView="0" workbookViewId="0" topLeftCell="A1">
      <selection activeCell="G1" sqref="G1:I1"/>
    </sheetView>
  </sheetViews>
  <sheetFormatPr defaultColWidth="3.140625" defaultRowHeight="15"/>
  <cols>
    <col min="1" max="1" width="3.140625" style="2" customWidth="1"/>
    <col min="2" max="2" width="9.28125" style="2" customWidth="1"/>
    <col min="3" max="4" width="4.7109375" style="2" customWidth="1"/>
    <col min="5" max="5" width="7.8515625" style="2" customWidth="1"/>
    <col min="6" max="6" width="40.8515625" style="2" customWidth="1"/>
    <col min="7" max="7" width="8.7109375" style="2" customWidth="1"/>
    <col min="8" max="9" width="7.7109375" style="2" customWidth="1"/>
    <col min="10" max="10" width="11.421875" style="2" bestFit="1" customWidth="1"/>
    <col min="11" max="11" width="9.140625" style="3" customWidth="1"/>
    <col min="12" max="12" width="9.140625" style="2" customWidth="1"/>
    <col min="13" max="13" width="19.00390625" style="2" customWidth="1"/>
    <col min="14" max="255" width="9.140625" style="2" customWidth="1"/>
    <col min="256" max="16384" width="3.140625" style="2" customWidth="1"/>
  </cols>
  <sheetData>
    <row r="1" spans="1:9" ht="12.75">
      <c r="A1" s="1"/>
      <c r="B1" s="1"/>
      <c r="C1" s="1"/>
      <c r="D1" s="1"/>
      <c r="E1" s="1"/>
      <c r="F1" s="1"/>
      <c r="G1" s="1083" t="s">
        <v>235</v>
      </c>
      <c r="H1" s="1083"/>
      <c r="I1" s="1083"/>
    </row>
    <row r="2" spans="1:9" ht="21" customHeight="1">
      <c r="A2" s="1087" t="s">
        <v>165</v>
      </c>
      <c r="B2" s="1087"/>
      <c r="C2" s="1087"/>
      <c r="D2" s="1087"/>
      <c r="E2" s="1087"/>
      <c r="F2" s="1087"/>
      <c r="G2" s="1087"/>
      <c r="H2" s="1087"/>
      <c r="I2" s="1087"/>
    </row>
    <row r="3" spans="1:7" ht="12.75">
      <c r="A3" s="1"/>
      <c r="B3" s="1"/>
      <c r="C3" s="1"/>
      <c r="D3" s="1"/>
      <c r="E3" s="1"/>
      <c r="F3" s="1"/>
      <c r="G3" s="1"/>
    </row>
    <row r="4" spans="1:11" s="3" customFormat="1" ht="15.75" customHeight="1">
      <c r="A4" s="1088" t="s">
        <v>0</v>
      </c>
      <c r="B4" s="1088"/>
      <c r="C4" s="1088"/>
      <c r="D4" s="1088"/>
      <c r="E4" s="1088"/>
      <c r="F4" s="1088"/>
      <c r="G4" s="1088"/>
      <c r="H4" s="1089"/>
      <c r="I4" s="1089"/>
      <c r="J4" s="632"/>
      <c r="K4" s="633"/>
    </row>
    <row r="5" spans="1:11" s="3" customFormat="1" ht="12.75" customHeight="1">
      <c r="A5" s="634"/>
      <c r="B5" s="635"/>
      <c r="C5" s="636"/>
      <c r="D5" s="634"/>
      <c r="E5" s="634"/>
      <c r="F5" s="637"/>
      <c r="G5" s="633"/>
      <c r="J5" s="632"/>
      <c r="K5" s="633"/>
    </row>
    <row r="6" spans="1:9" ht="15.75" customHeight="1">
      <c r="A6" s="1090" t="s">
        <v>490</v>
      </c>
      <c r="B6" s="1090"/>
      <c r="C6" s="1090"/>
      <c r="D6" s="1090"/>
      <c r="E6" s="1090"/>
      <c r="F6" s="1090"/>
      <c r="G6" s="1090"/>
      <c r="H6" s="1090"/>
      <c r="I6" s="1090"/>
    </row>
    <row r="7" spans="1:11" ht="13.5" thickBot="1">
      <c r="A7" s="4"/>
      <c r="B7" s="4"/>
      <c r="C7" s="4"/>
      <c r="D7" s="4"/>
      <c r="E7" s="4"/>
      <c r="F7" s="4"/>
      <c r="G7" s="5"/>
      <c r="H7" s="4"/>
      <c r="I7" s="6" t="s">
        <v>1</v>
      </c>
      <c r="K7" s="2"/>
    </row>
    <row r="8" spans="1:256" s="643" customFormat="1" ht="23.25" thickBot="1">
      <c r="A8" s="638" t="s">
        <v>491</v>
      </c>
      <c r="B8" s="639" t="s">
        <v>492</v>
      </c>
      <c r="C8" s="640" t="s">
        <v>2</v>
      </c>
      <c r="D8" s="641" t="s">
        <v>493</v>
      </c>
      <c r="E8" s="641" t="s">
        <v>12</v>
      </c>
      <c r="F8" s="640" t="s">
        <v>494</v>
      </c>
      <c r="G8" s="123" t="s">
        <v>158</v>
      </c>
      <c r="H8" s="124" t="s">
        <v>159</v>
      </c>
      <c r="I8" s="125" t="s">
        <v>160</v>
      </c>
      <c r="J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2"/>
      <c r="BJ8" s="642"/>
      <c r="BK8" s="642"/>
      <c r="BL8" s="642"/>
      <c r="BM8" s="642"/>
      <c r="BN8" s="642"/>
      <c r="BO8" s="642"/>
      <c r="BP8" s="642"/>
      <c r="BQ8" s="642"/>
      <c r="BR8" s="642"/>
      <c r="BS8" s="642"/>
      <c r="BT8" s="642"/>
      <c r="BU8" s="642"/>
      <c r="BV8" s="642"/>
      <c r="BW8" s="642"/>
      <c r="BX8" s="642"/>
      <c r="BY8" s="642"/>
      <c r="BZ8" s="642"/>
      <c r="CA8" s="642"/>
      <c r="CB8" s="642"/>
      <c r="CC8" s="642"/>
      <c r="CD8" s="642"/>
      <c r="CE8" s="642"/>
      <c r="CF8" s="642"/>
      <c r="CG8" s="642"/>
      <c r="CH8" s="642"/>
      <c r="CI8" s="642"/>
      <c r="CJ8" s="642"/>
      <c r="CK8" s="642"/>
      <c r="CL8" s="642"/>
      <c r="CM8" s="642"/>
      <c r="CN8" s="642"/>
      <c r="CO8" s="642"/>
      <c r="CP8" s="642"/>
      <c r="CQ8" s="642"/>
      <c r="CR8" s="642"/>
      <c r="CS8" s="642"/>
      <c r="CT8" s="642"/>
      <c r="CU8" s="642"/>
      <c r="CV8" s="642"/>
      <c r="CW8" s="642"/>
      <c r="CX8" s="642"/>
      <c r="CY8" s="642"/>
      <c r="CZ8" s="642"/>
      <c r="DA8" s="642"/>
      <c r="DB8" s="642"/>
      <c r="DC8" s="642"/>
      <c r="DD8" s="642"/>
      <c r="DE8" s="642"/>
      <c r="DF8" s="642"/>
      <c r="DG8" s="642"/>
      <c r="DH8" s="642"/>
      <c r="DI8" s="642"/>
      <c r="DJ8" s="642"/>
      <c r="DK8" s="642"/>
      <c r="DL8" s="642"/>
      <c r="DM8" s="642"/>
      <c r="DN8" s="642"/>
      <c r="DO8" s="642"/>
      <c r="DP8" s="642"/>
      <c r="DQ8" s="642"/>
      <c r="DR8" s="642"/>
      <c r="DS8" s="642"/>
      <c r="DT8" s="642"/>
      <c r="DU8" s="642"/>
      <c r="DV8" s="642"/>
      <c r="DW8" s="642"/>
      <c r="DX8" s="642"/>
      <c r="DY8" s="642"/>
      <c r="DZ8" s="642"/>
      <c r="EA8" s="642"/>
      <c r="EB8" s="642"/>
      <c r="EC8" s="642"/>
      <c r="ED8" s="642"/>
      <c r="EE8" s="642"/>
      <c r="EF8" s="642"/>
      <c r="EG8" s="642"/>
      <c r="EH8" s="642"/>
      <c r="EI8" s="642"/>
      <c r="EJ8" s="642"/>
      <c r="EK8" s="642"/>
      <c r="EL8" s="642"/>
      <c r="EM8" s="642"/>
      <c r="EN8" s="642"/>
      <c r="EO8" s="642"/>
      <c r="EP8" s="642"/>
      <c r="EQ8" s="642"/>
      <c r="ER8" s="642"/>
      <c r="ES8" s="642"/>
      <c r="ET8" s="642"/>
      <c r="EU8" s="642"/>
      <c r="EV8" s="642"/>
      <c r="EW8" s="642"/>
      <c r="EX8" s="642"/>
      <c r="EY8" s="642"/>
      <c r="EZ8" s="642"/>
      <c r="FA8" s="642"/>
      <c r="FB8" s="642"/>
      <c r="FC8" s="642"/>
      <c r="FD8" s="642"/>
      <c r="FE8" s="642"/>
      <c r="FF8" s="642"/>
      <c r="FG8" s="642"/>
      <c r="FH8" s="642"/>
      <c r="FI8" s="642"/>
      <c r="FJ8" s="642"/>
      <c r="FK8" s="642"/>
      <c r="FL8" s="642"/>
      <c r="FM8" s="642"/>
      <c r="FN8" s="642"/>
      <c r="FO8" s="642"/>
      <c r="FP8" s="642"/>
      <c r="FQ8" s="642"/>
      <c r="FR8" s="642"/>
      <c r="FS8" s="642"/>
      <c r="FT8" s="642"/>
      <c r="FU8" s="642"/>
      <c r="FV8" s="642"/>
      <c r="FW8" s="642"/>
      <c r="FX8" s="642"/>
      <c r="FY8" s="642"/>
      <c r="FZ8" s="642"/>
      <c r="GA8" s="642"/>
      <c r="GB8" s="642"/>
      <c r="GC8" s="642"/>
      <c r="GD8" s="642"/>
      <c r="GE8" s="642"/>
      <c r="GF8" s="642"/>
      <c r="GG8" s="642"/>
      <c r="GH8" s="642"/>
      <c r="GI8" s="642"/>
      <c r="GJ8" s="642"/>
      <c r="GK8" s="642"/>
      <c r="GL8" s="642"/>
      <c r="GM8" s="642"/>
      <c r="GN8" s="642"/>
      <c r="GO8" s="642"/>
      <c r="GP8" s="642"/>
      <c r="GQ8" s="642"/>
      <c r="GR8" s="642"/>
      <c r="GS8" s="642"/>
      <c r="GT8" s="642"/>
      <c r="GU8" s="642"/>
      <c r="GV8" s="642"/>
      <c r="GW8" s="642"/>
      <c r="GX8" s="642"/>
      <c r="GY8" s="642"/>
      <c r="GZ8" s="642"/>
      <c r="HA8" s="642"/>
      <c r="HB8" s="642"/>
      <c r="HC8" s="642"/>
      <c r="HD8" s="642"/>
      <c r="HE8" s="642"/>
      <c r="HF8" s="642"/>
      <c r="HG8" s="642"/>
      <c r="HH8" s="642"/>
      <c r="HI8" s="642"/>
      <c r="HJ8" s="642"/>
      <c r="HK8" s="642"/>
      <c r="HL8" s="642"/>
      <c r="HM8" s="642"/>
      <c r="HN8" s="642"/>
      <c r="HO8" s="642"/>
      <c r="HP8" s="642"/>
      <c r="HQ8" s="642"/>
      <c r="HR8" s="642"/>
      <c r="HS8" s="642"/>
      <c r="HT8" s="642"/>
      <c r="HU8" s="642"/>
      <c r="HV8" s="642"/>
      <c r="HW8" s="642"/>
      <c r="HX8" s="642"/>
      <c r="HY8" s="642"/>
      <c r="HZ8" s="642"/>
      <c r="IA8" s="642"/>
      <c r="IB8" s="642"/>
      <c r="IC8" s="642"/>
      <c r="ID8" s="642"/>
      <c r="IE8" s="642"/>
      <c r="IF8" s="642"/>
      <c r="IG8" s="642"/>
      <c r="IH8" s="642"/>
      <c r="II8" s="642"/>
      <c r="IJ8" s="642"/>
      <c r="IK8" s="642"/>
      <c r="IL8" s="642"/>
      <c r="IM8" s="642"/>
      <c r="IN8" s="642"/>
      <c r="IO8" s="642"/>
      <c r="IP8" s="642"/>
      <c r="IQ8" s="642"/>
      <c r="IR8" s="642"/>
      <c r="IS8" s="642"/>
      <c r="IT8" s="642"/>
      <c r="IU8" s="642"/>
      <c r="IV8" s="642"/>
    </row>
    <row r="9" spans="1:256" s="644" customFormat="1" ht="13.5" thickBot="1">
      <c r="A9" s="31" t="s">
        <v>3</v>
      </c>
      <c r="B9" s="8" t="s">
        <v>4</v>
      </c>
      <c r="C9" s="32" t="s">
        <v>4</v>
      </c>
      <c r="D9" s="8" t="s">
        <v>4</v>
      </c>
      <c r="E9" s="8" t="s">
        <v>4</v>
      </c>
      <c r="F9" s="41" t="s">
        <v>13</v>
      </c>
      <c r="G9" s="42">
        <f>G10</f>
        <v>0</v>
      </c>
      <c r="H9" s="196">
        <v>3000</v>
      </c>
      <c r="I9" s="43">
        <f>G9+H9</f>
        <v>3000</v>
      </c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2.5">
      <c r="A10" s="645" t="s">
        <v>3</v>
      </c>
      <c r="B10" s="646" t="s">
        <v>495</v>
      </c>
      <c r="C10" s="13" t="s">
        <v>4</v>
      </c>
      <c r="D10" s="13" t="s">
        <v>4</v>
      </c>
      <c r="E10" s="14" t="s">
        <v>4</v>
      </c>
      <c r="F10" s="15" t="s">
        <v>496</v>
      </c>
      <c r="G10" s="16">
        <v>0</v>
      </c>
      <c r="H10" s="157">
        <f>H11</f>
        <v>2999.999999999999</v>
      </c>
      <c r="I10" s="17">
        <f>I11</f>
        <v>2999.999999999999</v>
      </c>
      <c r="J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  <c r="BC10" s="647"/>
      <c r="BD10" s="647"/>
      <c r="BE10" s="647"/>
      <c r="BF10" s="647"/>
      <c r="BG10" s="647"/>
      <c r="BH10" s="647"/>
      <c r="BI10" s="647"/>
      <c r="BJ10" s="647"/>
      <c r="BK10" s="647"/>
      <c r="BL10" s="647"/>
      <c r="BM10" s="647"/>
      <c r="BN10" s="647"/>
      <c r="BO10" s="647"/>
      <c r="BP10" s="647"/>
      <c r="BQ10" s="647"/>
      <c r="BR10" s="647"/>
      <c r="BS10" s="647"/>
      <c r="BT10" s="647"/>
      <c r="BU10" s="647"/>
      <c r="BV10" s="647"/>
      <c r="BW10" s="647"/>
      <c r="BX10" s="647"/>
      <c r="BY10" s="647"/>
      <c r="BZ10" s="647"/>
      <c r="CA10" s="647"/>
      <c r="CB10" s="647"/>
      <c r="CC10" s="647"/>
      <c r="CD10" s="647"/>
      <c r="CE10" s="647"/>
      <c r="CF10" s="647"/>
      <c r="CG10" s="647"/>
      <c r="CH10" s="647"/>
      <c r="CI10" s="647"/>
      <c r="CJ10" s="647"/>
      <c r="CK10" s="647"/>
      <c r="CL10" s="647"/>
      <c r="CM10" s="647"/>
      <c r="CN10" s="647"/>
      <c r="CO10" s="647"/>
      <c r="CP10" s="647"/>
      <c r="CQ10" s="647"/>
      <c r="CR10" s="647"/>
      <c r="CS10" s="647"/>
      <c r="CT10" s="647"/>
      <c r="CU10" s="647"/>
      <c r="CV10" s="647"/>
      <c r="CW10" s="647"/>
      <c r="CX10" s="647"/>
      <c r="CY10" s="647"/>
      <c r="CZ10" s="647"/>
      <c r="DA10" s="647"/>
      <c r="DB10" s="647"/>
      <c r="DC10" s="647"/>
      <c r="DD10" s="647"/>
      <c r="DE10" s="647"/>
      <c r="DF10" s="647"/>
      <c r="DG10" s="647"/>
      <c r="DH10" s="647"/>
      <c r="DI10" s="647"/>
      <c r="DJ10" s="647"/>
      <c r="DK10" s="647"/>
      <c r="DL10" s="647"/>
      <c r="DM10" s="647"/>
      <c r="DN10" s="647"/>
      <c r="DO10" s="647"/>
      <c r="DP10" s="647"/>
      <c r="DQ10" s="647"/>
      <c r="DR10" s="647"/>
      <c r="DS10" s="647"/>
      <c r="DT10" s="647"/>
      <c r="DU10" s="647"/>
      <c r="DV10" s="647"/>
      <c r="DW10" s="647"/>
      <c r="DX10" s="647"/>
      <c r="DY10" s="647"/>
      <c r="DZ10" s="647"/>
      <c r="EA10" s="647"/>
      <c r="EB10" s="647"/>
      <c r="EC10" s="647"/>
      <c r="ED10" s="647"/>
      <c r="EE10" s="647"/>
      <c r="EF10" s="647"/>
      <c r="EG10" s="647"/>
      <c r="EH10" s="647"/>
      <c r="EI10" s="647"/>
      <c r="EJ10" s="647"/>
      <c r="EK10" s="647"/>
      <c r="EL10" s="647"/>
      <c r="EM10" s="647"/>
      <c r="EN10" s="647"/>
      <c r="EO10" s="647"/>
      <c r="EP10" s="647"/>
      <c r="EQ10" s="647"/>
      <c r="ER10" s="647"/>
      <c r="ES10" s="647"/>
      <c r="ET10" s="647"/>
      <c r="EU10" s="647"/>
      <c r="EV10" s="647"/>
      <c r="EW10" s="647"/>
      <c r="EX10" s="647"/>
      <c r="EY10" s="647"/>
      <c r="EZ10" s="647"/>
      <c r="FA10" s="647"/>
      <c r="FB10" s="647"/>
      <c r="FC10" s="647"/>
      <c r="FD10" s="647"/>
      <c r="FE10" s="647"/>
      <c r="FF10" s="647"/>
      <c r="FG10" s="647"/>
      <c r="FH10" s="647"/>
      <c r="FI10" s="647"/>
      <c r="FJ10" s="647"/>
      <c r="FK10" s="647"/>
      <c r="FL10" s="647"/>
      <c r="FM10" s="647"/>
      <c r="FN10" s="647"/>
      <c r="FO10" s="647"/>
      <c r="FP10" s="647"/>
      <c r="FQ10" s="647"/>
      <c r="FR10" s="647"/>
      <c r="FS10" s="647"/>
      <c r="FT10" s="647"/>
      <c r="FU10" s="647"/>
      <c r="FV10" s="647"/>
      <c r="FW10" s="647"/>
      <c r="FX10" s="647"/>
      <c r="FY10" s="647"/>
      <c r="FZ10" s="647"/>
      <c r="GA10" s="647"/>
      <c r="GB10" s="647"/>
      <c r="GC10" s="647"/>
      <c r="GD10" s="647"/>
      <c r="GE10" s="647"/>
      <c r="GF10" s="647"/>
      <c r="GG10" s="647"/>
      <c r="GH10" s="647"/>
      <c r="GI10" s="647"/>
      <c r="GJ10" s="647"/>
      <c r="GK10" s="647"/>
      <c r="GL10" s="647"/>
      <c r="GM10" s="647"/>
      <c r="GN10" s="647"/>
      <c r="GO10" s="647"/>
      <c r="GP10" s="647"/>
      <c r="GQ10" s="647"/>
      <c r="GR10" s="647"/>
      <c r="GS10" s="647"/>
      <c r="GT10" s="647"/>
      <c r="GU10" s="647"/>
      <c r="GV10" s="647"/>
      <c r="GW10" s="647"/>
      <c r="GX10" s="647"/>
      <c r="GY10" s="647"/>
      <c r="GZ10" s="647"/>
      <c r="HA10" s="647"/>
      <c r="HB10" s="647"/>
      <c r="HC10" s="647"/>
      <c r="HD10" s="647"/>
      <c r="HE10" s="647"/>
      <c r="HF10" s="647"/>
      <c r="HG10" s="647"/>
      <c r="HH10" s="647"/>
      <c r="HI10" s="647"/>
      <c r="HJ10" s="647"/>
      <c r="HK10" s="647"/>
      <c r="HL10" s="647"/>
      <c r="HM10" s="647"/>
      <c r="HN10" s="647"/>
      <c r="HO10" s="647"/>
      <c r="HP10" s="647"/>
      <c r="HQ10" s="647"/>
      <c r="HR10" s="647"/>
      <c r="HS10" s="647"/>
      <c r="HT10" s="647"/>
      <c r="HU10" s="647"/>
      <c r="HV10" s="647"/>
      <c r="HW10" s="647"/>
      <c r="HX10" s="647"/>
      <c r="HY10" s="647"/>
      <c r="HZ10" s="647"/>
      <c r="IA10" s="647"/>
      <c r="IB10" s="647"/>
      <c r="IC10" s="647"/>
      <c r="ID10" s="647"/>
      <c r="IE10" s="647"/>
      <c r="IF10" s="647"/>
      <c r="IG10" s="647"/>
      <c r="IH10" s="647"/>
      <c r="II10" s="647"/>
      <c r="IJ10" s="647"/>
      <c r="IK10" s="647"/>
      <c r="IL10" s="647"/>
      <c r="IM10" s="647"/>
      <c r="IN10" s="647"/>
      <c r="IO10" s="647"/>
      <c r="IP10" s="647"/>
      <c r="IQ10" s="647"/>
      <c r="IR10" s="647"/>
      <c r="IS10" s="647"/>
      <c r="IT10" s="647"/>
      <c r="IU10" s="647"/>
      <c r="IV10" s="647"/>
    </row>
    <row r="11" spans="1:256" ht="12.75">
      <c r="A11" s="648"/>
      <c r="B11" s="79" t="s">
        <v>495</v>
      </c>
      <c r="C11" s="80" t="s">
        <v>4</v>
      </c>
      <c r="D11" s="80" t="s">
        <v>4</v>
      </c>
      <c r="E11" s="649" t="s">
        <v>4</v>
      </c>
      <c r="F11" s="75" t="s">
        <v>497</v>
      </c>
      <c r="G11" s="650">
        <f>SUM(G12:G35)</f>
        <v>0</v>
      </c>
      <c r="H11" s="651">
        <f>SUM(H12:H35)</f>
        <v>2999.999999999999</v>
      </c>
      <c r="I11" s="652">
        <f aca="true" t="shared" si="0" ref="I11:I35">G11+H11</f>
        <v>2999.999999999999</v>
      </c>
      <c r="J11" s="644"/>
      <c r="K11" s="644"/>
      <c r="L11" s="644"/>
      <c r="M11" s="653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  <c r="AF11" s="644"/>
      <c r="AG11" s="644"/>
      <c r="AH11" s="644"/>
      <c r="AI11" s="644"/>
      <c r="AJ11" s="644"/>
      <c r="AK11" s="644"/>
      <c r="AL11" s="644"/>
      <c r="AM11" s="644"/>
      <c r="AN11" s="644"/>
      <c r="AO11" s="644"/>
      <c r="AP11" s="644"/>
      <c r="AQ11" s="644"/>
      <c r="AR11" s="644"/>
      <c r="AS11" s="644"/>
      <c r="AT11" s="644"/>
      <c r="AU11" s="644"/>
      <c r="AV11" s="644"/>
      <c r="AW11" s="644"/>
      <c r="AX11" s="644"/>
      <c r="AY11" s="644"/>
      <c r="AZ11" s="644"/>
      <c r="BA11" s="644"/>
      <c r="BB11" s="644"/>
      <c r="BC11" s="644"/>
      <c r="BD11" s="644"/>
      <c r="BE11" s="644"/>
      <c r="BF11" s="644"/>
      <c r="BG11" s="644"/>
      <c r="BH11" s="644"/>
      <c r="BI11" s="644"/>
      <c r="BJ11" s="644"/>
      <c r="BK11" s="644"/>
      <c r="BL11" s="644"/>
      <c r="BM11" s="644"/>
      <c r="BN11" s="644"/>
      <c r="BO11" s="644"/>
      <c r="BP11" s="644"/>
      <c r="BQ11" s="644"/>
      <c r="BR11" s="644"/>
      <c r="BS11" s="644"/>
      <c r="BT11" s="644"/>
      <c r="BU11" s="644"/>
      <c r="BV11" s="644"/>
      <c r="BW11" s="644"/>
      <c r="BX11" s="644"/>
      <c r="BY11" s="644"/>
      <c r="BZ11" s="644"/>
      <c r="CA11" s="644"/>
      <c r="CB11" s="644"/>
      <c r="CC11" s="644"/>
      <c r="CD11" s="644"/>
      <c r="CE11" s="644"/>
      <c r="CF11" s="644"/>
      <c r="CG11" s="644"/>
      <c r="CH11" s="644"/>
      <c r="CI11" s="644"/>
      <c r="CJ11" s="644"/>
      <c r="CK11" s="644"/>
      <c r="CL11" s="644"/>
      <c r="CM11" s="644"/>
      <c r="CN11" s="644"/>
      <c r="CO11" s="644"/>
      <c r="CP11" s="644"/>
      <c r="CQ11" s="644"/>
      <c r="CR11" s="644"/>
      <c r="CS11" s="644"/>
      <c r="CT11" s="644"/>
      <c r="CU11" s="644"/>
      <c r="CV11" s="644"/>
      <c r="CW11" s="644"/>
      <c r="CX11" s="644"/>
      <c r="CY11" s="644"/>
      <c r="CZ11" s="644"/>
      <c r="DA11" s="644"/>
      <c r="DB11" s="644"/>
      <c r="DC11" s="644"/>
      <c r="DD11" s="644"/>
      <c r="DE11" s="644"/>
      <c r="DF11" s="644"/>
      <c r="DG11" s="644"/>
      <c r="DH11" s="644"/>
      <c r="DI11" s="644"/>
      <c r="DJ11" s="644"/>
      <c r="DK11" s="644"/>
      <c r="DL11" s="644"/>
      <c r="DM11" s="644"/>
      <c r="DN11" s="644"/>
      <c r="DO11" s="644"/>
      <c r="DP11" s="644"/>
      <c r="DQ11" s="644"/>
      <c r="DR11" s="644"/>
      <c r="DS11" s="644"/>
      <c r="DT11" s="644"/>
      <c r="DU11" s="644"/>
      <c r="DV11" s="644"/>
      <c r="DW11" s="644"/>
      <c r="DX11" s="644"/>
      <c r="DY11" s="644"/>
      <c r="DZ11" s="644"/>
      <c r="EA11" s="644"/>
      <c r="EB11" s="644"/>
      <c r="EC11" s="644"/>
      <c r="ED11" s="644"/>
      <c r="EE11" s="644"/>
      <c r="EF11" s="644"/>
      <c r="EG11" s="644"/>
      <c r="EH11" s="644"/>
      <c r="EI11" s="644"/>
      <c r="EJ11" s="644"/>
      <c r="EK11" s="644"/>
      <c r="EL11" s="644"/>
      <c r="EM11" s="644"/>
      <c r="EN11" s="644"/>
      <c r="EO11" s="644"/>
      <c r="EP11" s="644"/>
      <c r="EQ11" s="644"/>
      <c r="ER11" s="644"/>
      <c r="ES11" s="644"/>
      <c r="ET11" s="644"/>
      <c r="EU11" s="644"/>
      <c r="EV11" s="644"/>
      <c r="EW11" s="644"/>
      <c r="EX11" s="644"/>
      <c r="EY11" s="644"/>
      <c r="EZ11" s="644"/>
      <c r="FA11" s="644"/>
      <c r="FB11" s="644"/>
      <c r="FC11" s="644"/>
      <c r="FD11" s="644"/>
      <c r="FE11" s="644"/>
      <c r="FF11" s="644"/>
      <c r="FG11" s="644"/>
      <c r="FH11" s="644"/>
      <c r="FI11" s="644"/>
      <c r="FJ11" s="644"/>
      <c r="FK11" s="644"/>
      <c r="FL11" s="644"/>
      <c r="FM11" s="644"/>
      <c r="FN11" s="644"/>
      <c r="FO11" s="644"/>
      <c r="FP11" s="644"/>
      <c r="FQ11" s="644"/>
      <c r="FR11" s="644"/>
      <c r="FS11" s="644"/>
      <c r="FT11" s="644"/>
      <c r="FU11" s="644"/>
      <c r="FV11" s="644"/>
      <c r="FW11" s="644"/>
      <c r="FX11" s="644"/>
      <c r="FY11" s="644"/>
      <c r="FZ11" s="644"/>
      <c r="GA11" s="644"/>
      <c r="GB11" s="644"/>
      <c r="GC11" s="644"/>
      <c r="GD11" s="644"/>
      <c r="GE11" s="644"/>
      <c r="GF11" s="644"/>
      <c r="GG11" s="644"/>
      <c r="GH11" s="644"/>
      <c r="GI11" s="644"/>
      <c r="GJ11" s="644"/>
      <c r="GK11" s="644"/>
      <c r="GL11" s="644"/>
      <c r="GM11" s="644"/>
      <c r="GN11" s="644"/>
      <c r="GO11" s="644"/>
      <c r="GP11" s="644"/>
      <c r="GQ11" s="644"/>
      <c r="GR11" s="644"/>
      <c r="GS11" s="644"/>
      <c r="GT11" s="644"/>
      <c r="GU11" s="644"/>
      <c r="GV11" s="644"/>
      <c r="GW11" s="644"/>
      <c r="GX11" s="644"/>
      <c r="GY11" s="644"/>
      <c r="GZ11" s="644"/>
      <c r="HA11" s="644"/>
      <c r="HB11" s="644"/>
      <c r="HC11" s="644"/>
      <c r="HD11" s="644"/>
      <c r="HE11" s="644"/>
      <c r="HF11" s="644"/>
      <c r="HG11" s="644"/>
      <c r="HH11" s="644"/>
      <c r="HI11" s="644"/>
      <c r="HJ11" s="644"/>
      <c r="HK11" s="644"/>
      <c r="HL11" s="644"/>
      <c r="HM11" s="644"/>
      <c r="HN11" s="644"/>
      <c r="HO11" s="644"/>
      <c r="HP11" s="644"/>
      <c r="HQ11" s="644"/>
      <c r="HR11" s="644"/>
      <c r="HS11" s="644"/>
      <c r="HT11" s="644"/>
      <c r="HU11" s="644"/>
      <c r="HV11" s="644"/>
      <c r="HW11" s="644"/>
      <c r="HX11" s="644"/>
      <c r="HY11" s="644"/>
      <c r="HZ11" s="644"/>
      <c r="IA11" s="644"/>
      <c r="IB11" s="644"/>
      <c r="IC11" s="644"/>
      <c r="ID11" s="644"/>
      <c r="IE11" s="644"/>
      <c r="IF11" s="644"/>
      <c r="IG11" s="644"/>
      <c r="IH11" s="644"/>
      <c r="II11" s="644"/>
      <c r="IJ11" s="644"/>
      <c r="IK11" s="644"/>
      <c r="IL11" s="644"/>
      <c r="IM11" s="644"/>
      <c r="IN11" s="644"/>
      <c r="IO11" s="644"/>
      <c r="IP11" s="644"/>
      <c r="IQ11" s="644"/>
      <c r="IR11" s="644"/>
      <c r="IS11" s="644"/>
      <c r="IT11" s="644"/>
      <c r="IU11" s="644"/>
      <c r="IV11" s="644"/>
    </row>
    <row r="12" spans="1:256" ht="12.75">
      <c r="A12" s="648"/>
      <c r="B12" s="654"/>
      <c r="C12" s="77">
        <v>5279</v>
      </c>
      <c r="D12" s="77">
        <v>6123</v>
      </c>
      <c r="E12" s="655">
        <v>41100000</v>
      </c>
      <c r="F12" s="656" t="s">
        <v>202</v>
      </c>
      <c r="G12" s="65">
        <v>0</v>
      </c>
      <c r="H12" s="49">
        <v>199.8</v>
      </c>
      <c r="I12" s="50">
        <f>G12+H12</f>
        <v>199.8</v>
      </c>
      <c r="J12" s="657"/>
      <c r="K12" s="657"/>
      <c r="L12" s="657"/>
      <c r="M12" s="658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7"/>
      <c r="AS12" s="657"/>
      <c r="AT12" s="657"/>
      <c r="AU12" s="657"/>
      <c r="AV12" s="657"/>
      <c r="AW12" s="657"/>
      <c r="AX12" s="657"/>
      <c r="AY12" s="657"/>
      <c r="AZ12" s="657"/>
      <c r="BA12" s="657"/>
      <c r="BB12" s="657"/>
      <c r="BC12" s="657"/>
      <c r="BD12" s="657"/>
      <c r="BE12" s="657"/>
      <c r="BF12" s="657"/>
      <c r="BG12" s="657"/>
      <c r="BH12" s="657"/>
      <c r="BI12" s="657"/>
      <c r="BJ12" s="657"/>
      <c r="BK12" s="657"/>
      <c r="BL12" s="657"/>
      <c r="BM12" s="657"/>
      <c r="BN12" s="657"/>
      <c r="BO12" s="657"/>
      <c r="BP12" s="657"/>
      <c r="BQ12" s="657"/>
      <c r="BR12" s="657"/>
      <c r="BS12" s="657"/>
      <c r="BT12" s="657"/>
      <c r="BU12" s="657"/>
      <c r="BV12" s="657"/>
      <c r="BW12" s="657"/>
      <c r="BX12" s="657"/>
      <c r="BY12" s="657"/>
      <c r="BZ12" s="657"/>
      <c r="CA12" s="657"/>
      <c r="CB12" s="657"/>
      <c r="CC12" s="657"/>
      <c r="CD12" s="657"/>
      <c r="CE12" s="657"/>
      <c r="CF12" s="657"/>
      <c r="CG12" s="657"/>
      <c r="CH12" s="657"/>
      <c r="CI12" s="657"/>
      <c r="CJ12" s="657"/>
      <c r="CK12" s="657"/>
      <c r="CL12" s="657"/>
      <c r="CM12" s="657"/>
      <c r="CN12" s="657"/>
      <c r="CO12" s="657"/>
      <c r="CP12" s="657"/>
      <c r="CQ12" s="657"/>
      <c r="CR12" s="657"/>
      <c r="CS12" s="657"/>
      <c r="CT12" s="657"/>
      <c r="CU12" s="657"/>
      <c r="CV12" s="657"/>
      <c r="CW12" s="657"/>
      <c r="CX12" s="657"/>
      <c r="CY12" s="657"/>
      <c r="CZ12" s="657"/>
      <c r="DA12" s="657"/>
      <c r="DB12" s="657"/>
      <c r="DC12" s="657"/>
      <c r="DD12" s="657"/>
      <c r="DE12" s="657"/>
      <c r="DF12" s="657"/>
      <c r="DG12" s="657"/>
      <c r="DH12" s="657"/>
      <c r="DI12" s="657"/>
      <c r="DJ12" s="657"/>
      <c r="DK12" s="657"/>
      <c r="DL12" s="657"/>
      <c r="DM12" s="657"/>
      <c r="DN12" s="657"/>
      <c r="DO12" s="657"/>
      <c r="DP12" s="657"/>
      <c r="DQ12" s="657"/>
      <c r="DR12" s="657"/>
      <c r="DS12" s="657"/>
      <c r="DT12" s="657"/>
      <c r="DU12" s="657"/>
      <c r="DV12" s="657"/>
      <c r="DW12" s="657"/>
      <c r="DX12" s="657"/>
      <c r="DY12" s="657"/>
      <c r="DZ12" s="657"/>
      <c r="EA12" s="657"/>
      <c r="EB12" s="657"/>
      <c r="EC12" s="657"/>
      <c r="ED12" s="657"/>
      <c r="EE12" s="657"/>
      <c r="EF12" s="657"/>
      <c r="EG12" s="657"/>
      <c r="EH12" s="657"/>
      <c r="EI12" s="657"/>
      <c r="EJ12" s="657"/>
      <c r="EK12" s="657"/>
      <c r="EL12" s="657"/>
      <c r="EM12" s="657"/>
      <c r="EN12" s="657"/>
      <c r="EO12" s="657"/>
      <c r="EP12" s="657"/>
      <c r="EQ12" s="657"/>
      <c r="ER12" s="657"/>
      <c r="ES12" s="657"/>
      <c r="ET12" s="657"/>
      <c r="EU12" s="657"/>
      <c r="EV12" s="657"/>
      <c r="EW12" s="657"/>
      <c r="EX12" s="657"/>
      <c r="EY12" s="657"/>
      <c r="EZ12" s="657"/>
      <c r="FA12" s="657"/>
      <c r="FB12" s="657"/>
      <c r="FC12" s="657"/>
      <c r="FD12" s="657"/>
      <c r="FE12" s="657"/>
      <c r="FF12" s="657"/>
      <c r="FG12" s="657"/>
      <c r="FH12" s="657"/>
      <c r="FI12" s="657"/>
      <c r="FJ12" s="657"/>
      <c r="FK12" s="657"/>
      <c r="FL12" s="657"/>
      <c r="FM12" s="657"/>
      <c r="FN12" s="657"/>
      <c r="FO12" s="657"/>
      <c r="FP12" s="657"/>
      <c r="FQ12" s="657"/>
      <c r="FR12" s="657"/>
      <c r="FS12" s="657"/>
      <c r="FT12" s="657"/>
      <c r="FU12" s="657"/>
      <c r="FV12" s="657"/>
      <c r="FW12" s="657"/>
      <c r="FX12" s="657"/>
      <c r="FY12" s="657"/>
      <c r="FZ12" s="657"/>
      <c r="GA12" s="657"/>
      <c r="GB12" s="657"/>
      <c r="GC12" s="657"/>
      <c r="GD12" s="657"/>
      <c r="GE12" s="657"/>
      <c r="GF12" s="657"/>
      <c r="GG12" s="657"/>
      <c r="GH12" s="657"/>
      <c r="GI12" s="657"/>
      <c r="GJ12" s="657"/>
      <c r="GK12" s="657"/>
      <c r="GL12" s="657"/>
      <c r="GM12" s="657"/>
      <c r="GN12" s="657"/>
      <c r="GO12" s="657"/>
      <c r="GP12" s="657"/>
      <c r="GQ12" s="657"/>
      <c r="GR12" s="657"/>
      <c r="GS12" s="657"/>
      <c r="GT12" s="657"/>
      <c r="GU12" s="657"/>
      <c r="GV12" s="657"/>
      <c r="GW12" s="657"/>
      <c r="GX12" s="657"/>
      <c r="GY12" s="657"/>
      <c r="GZ12" s="657"/>
      <c r="HA12" s="657"/>
      <c r="HB12" s="657"/>
      <c r="HC12" s="657"/>
      <c r="HD12" s="657"/>
      <c r="HE12" s="657"/>
      <c r="HF12" s="657"/>
      <c r="HG12" s="657"/>
      <c r="HH12" s="657"/>
      <c r="HI12" s="657"/>
      <c r="HJ12" s="657"/>
      <c r="HK12" s="657"/>
      <c r="HL12" s="657"/>
      <c r="HM12" s="657"/>
      <c r="HN12" s="657"/>
      <c r="HO12" s="657"/>
      <c r="HP12" s="657"/>
      <c r="HQ12" s="657"/>
      <c r="HR12" s="657"/>
      <c r="HS12" s="657"/>
      <c r="HT12" s="657"/>
      <c r="HU12" s="657"/>
      <c r="HV12" s="657"/>
      <c r="HW12" s="657"/>
      <c r="HX12" s="657"/>
      <c r="HY12" s="657"/>
      <c r="HZ12" s="657"/>
      <c r="IA12" s="657"/>
      <c r="IB12" s="657"/>
      <c r="IC12" s="657"/>
      <c r="ID12" s="657"/>
      <c r="IE12" s="657"/>
      <c r="IF12" s="657"/>
      <c r="IG12" s="657"/>
      <c r="IH12" s="657"/>
      <c r="II12" s="657"/>
      <c r="IJ12" s="657"/>
      <c r="IK12" s="657"/>
      <c r="IL12" s="657"/>
      <c r="IM12" s="657"/>
      <c r="IN12" s="657"/>
      <c r="IO12" s="657"/>
      <c r="IP12" s="657"/>
      <c r="IQ12" s="657"/>
      <c r="IR12" s="657"/>
      <c r="IS12" s="657"/>
      <c r="IT12" s="657"/>
      <c r="IU12" s="657"/>
      <c r="IV12" s="657"/>
    </row>
    <row r="13" spans="1:256" ht="12.75">
      <c r="A13" s="648"/>
      <c r="B13" s="654"/>
      <c r="C13" s="77">
        <v>5279</v>
      </c>
      <c r="D13" s="77">
        <v>6123</v>
      </c>
      <c r="E13" s="659">
        <v>41117007</v>
      </c>
      <c r="F13" s="656" t="s">
        <v>202</v>
      </c>
      <c r="G13" s="48">
        <v>0</v>
      </c>
      <c r="H13" s="48">
        <v>99.9</v>
      </c>
      <c r="I13" s="81">
        <f t="shared" si="0"/>
        <v>99.9</v>
      </c>
      <c r="J13" s="657"/>
      <c r="K13" s="657"/>
      <c r="L13" s="657"/>
      <c r="M13" s="658"/>
      <c r="N13" s="657"/>
      <c r="O13" s="657"/>
      <c r="P13" s="657"/>
      <c r="Q13" s="657"/>
      <c r="R13" s="657"/>
      <c r="S13" s="657"/>
      <c r="T13" s="657"/>
      <c r="U13" s="657"/>
      <c r="V13" s="657"/>
      <c r="W13" s="657"/>
      <c r="X13" s="657"/>
      <c r="Y13" s="657"/>
      <c r="Z13" s="657"/>
      <c r="AA13" s="657"/>
      <c r="AB13" s="657"/>
      <c r="AC13" s="657"/>
      <c r="AD13" s="657"/>
      <c r="AE13" s="657"/>
      <c r="AF13" s="657"/>
      <c r="AG13" s="657"/>
      <c r="AH13" s="657"/>
      <c r="AI13" s="657"/>
      <c r="AJ13" s="657"/>
      <c r="AK13" s="657"/>
      <c r="AL13" s="657"/>
      <c r="AM13" s="657"/>
      <c r="AN13" s="657"/>
      <c r="AO13" s="657"/>
      <c r="AP13" s="657"/>
      <c r="AQ13" s="657"/>
      <c r="AR13" s="657"/>
      <c r="AS13" s="657"/>
      <c r="AT13" s="657"/>
      <c r="AU13" s="657"/>
      <c r="AV13" s="657"/>
      <c r="AW13" s="657"/>
      <c r="AX13" s="657"/>
      <c r="AY13" s="657"/>
      <c r="AZ13" s="657"/>
      <c r="BA13" s="657"/>
      <c r="BB13" s="657"/>
      <c r="BC13" s="657"/>
      <c r="BD13" s="657"/>
      <c r="BE13" s="657"/>
      <c r="BF13" s="657"/>
      <c r="BG13" s="657"/>
      <c r="BH13" s="657"/>
      <c r="BI13" s="657"/>
      <c r="BJ13" s="657"/>
      <c r="BK13" s="657"/>
      <c r="BL13" s="657"/>
      <c r="BM13" s="657"/>
      <c r="BN13" s="657"/>
      <c r="BO13" s="657"/>
      <c r="BP13" s="657"/>
      <c r="BQ13" s="657"/>
      <c r="BR13" s="657"/>
      <c r="BS13" s="657"/>
      <c r="BT13" s="657"/>
      <c r="BU13" s="657"/>
      <c r="BV13" s="657"/>
      <c r="BW13" s="657"/>
      <c r="BX13" s="657"/>
      <c r="BY13" s="657"/>
      <c r="BZ13" s="657"/>
      <c r="CA13" s="657"/>
      <c r="CB13" s="657"/>
      <c r="CC13" s="657"/>
      <c r="CD13" s="657"/>
      <c r="CE13" s="657"/>
      <c r="CF13" s="657"/>
      <c r="CG13" s="657"/>
      <c r="CH13" s="657"/>
      <c r="CI13" s="657"/>
      <c r="CJ13" s="657"/>
      <c r="CK13" s="657"/>
      <c r="CL13" s="657"/>
      <c r="CM13" s="657"/>
      <c r="CN13" s="657"/>
      <c r="CO13" s="657"/>
      <c r="CP13" s="657"/>
      <c r="CQ13" s="657"/>
      <c r="CR13" s="657"/>
      <c r="CS13" s="657"/>
      <c r="CT13" s="657"/>
      <c r="CU13" s="657"/>
      <c r="CV13" s="657"/>
      <c r="CW13" s="657"/>
      <c r="CX13" s="657"/>
      <c r="CY13" s="657"/>
      <c r="CZ13" s="657"/>
      <c r="DA13" s="657"/>
      <c r="DB13" s="657"/>
      <c r="DC13" s="657"/>
      <c r="DD13" s="657"/>
      <c r="DE13" s="657"/>
      <c r="DF13" s="657"/>
      <c r="DG13" s="657"/>
      <c r="DH13" s="657"/>
      <c r="DI13" s="657"/>
      <c r="DJ13" s="657"/>
      <c r="DK13" s="657"/>
      <c r="DL13" s="657"/>
      <c r="DM13" s="657"/>
      <c r="DN13" s="657"/>
      <c r="DO13" s="657"/>
      <c r="DP13" s="657"/>
      <c r="DQ13" s="657"/>
      <c r="DR13" s="657"/>
      <c r="DS13" s="657"/>
      <c r="DT13" s="657"/>
      <c r="DU13" s="657"/>
      <c r="DV13" s="657"/>
      <c r="DW13" s="657"/>
      <c r="DX13" s="657"/>
      <c r="DY13" s="657"/>
      <c r="DZ13" s="657"/>
      <c r="EA13" s="657"/>
      <c r="EB13" s="657"/>
      <c r="EC13" s="657"/>
      <c r="ED13" s="657"/>
      <c r="EE13" s="657"/>
      <c r="EF13" s="657"/>
      <c r="EG13" s="657"/>
      <c r="EH13" s="657"/>
      <c r="EI13" s="657"/>
      <c r="EJ13" s="657"/>
      <c r="EK13" s="657"/>
      <c r="EL13" s="657"/>
      <c r="EM13" s="657"/>
      <c r="EN13" s="657"/>
      <c r="EO13" s="657"/>
      <c r="EP13" s="657"/>
      <c r="EQ13" s="657"/>
      <c r="ER13" s="657"/>
      <c r="ES13" s="657"/>
      <c r="ET13" s="657"/>
      <c r="EU13" s="657"/>
      <c r="EV13" s="657"/>
      <c r="EW13" s="657"/>
      <c r="EX13" s="657"/>
      <c r="EY13" s="657"/>
      <c r="EZ13" s="657"/>
      <c r="FA13" s="657"/>
      <c r="FB13" s="657"/>
      <c r="FC13" s="657"/>
      <c r="FD13" s="657"/>
      <c r="FE13" s="657"/>
      <c r="FF13" s="657"/>
      <c r="FG13" s="657"/>
      <c r="FH13" s="657"/>
      <c r="FI13" s="657"/>
      <c r="FJ13" s="657"/>
      <c r="FK13" s="657"/>
      <c r="FL13" s="657"/>
      <c r="FM13" s="657"/>
      <c r="FN13" s="657"/>
      <c r="FO13" s="657"/>
      <c r="FP13" s="657"/>
      <c r="FQ13" s="657"/>
      <c r="FR13" s="657"/>
      <c r="FS13" s="657"/>
      <c r="FT13" s="657"/>
      <c r="FU13" s="657"/>
      <c r="FV13" s="657"/>
      <c r="FW13" s="657"/>
      <c r="FX13" s="657"/>
      <c r="FY13" s="657"/>
      <c r="FZ13" s="657"/>
      <c r="GA13" s="657"/>
      <c r="GB13" s="657"/>
      <c r="GC13" s="657"/>
      <c r="GD13" s="657"/>
      <c r="GE13" s="657"/>
      <c r="GF13" s="657"/>
      <c r="GG13" s="657"/>
      <c r="GH13" s="657"/>
      <c r="GI13" s="657"/>
      <c r="GJ13" s="657"/>
      <c r="GK13" s="657"/>
      <c r="GL13" s="657"/>
      <c r="GM13" s="657"/>
      <c r="GN13" s="657"/>
      <c r="GO13" s="657"/>
      <c r="GP13" s="657"/>
      <c r="GQ13" s="657"/>
      <c r="GR13" s="657"/>
      <c r="GS13" s="657"/>
      <c r="GT13" s="657"/>
      <c r="GU13" s="657"/>
      <c r="GV13" s="657"/>
      <c r="GW13" s="657"/>
      <c r="GX13" s="657"/>
      <c r="GY13" s="657"/>
      <c r="GZ13" s="657"/>
      <c r="HA13" s="657"/>
      <c r="HB13" s="657"/>
      <c r="HC13" s="657"/>
      <c r="HD13" s="657"/>
      <c r="HE13" s="657"/>
      <c r="HF13" s="657"/>
      <c r="HG13" s="657"/>
      <c r="HH13" s="657"/>
      <c r="HI13" s="657"/>
      <c r="HJ13" s="657"/>
      <c r="HK13" s="657"/>
      <c r="HL13" s="657"/>
      <c r="HM13" s="657"/>
      <c r="HN13" s="657"/>
      <c r="HO13" s="657"/>
      <c r="HP13" s="657"/>
      <c r="HQ13" s="657"/>
      <c r="HR13" s="657"/>
      <c r="HS13" s="657"/>
      <c r="HT13" s="657"/>
      <c r="HU13" s="657"/>
      <c r="HV13" s="657"/>
      <c r="HW13" s="657"/>
      <c r="HX13" s="657"/>
      <c r="HY13" s="657"/>
      <c r="HZ13" s="657"/>
      <c r="IA13" s="657"/>
      <c r="IB13" s="657"/>
      <c r="IC13" s="657"/>
      <c r="ID13" s="657"/>
      <c r="IE13" s="657"/>
      <c r="IF13" s="657"/>
      <c r="IG13" s="657"/>
      <c r="IH13" s="657"/>
      <c r="II13" s="657"/>
      <c r="IJ13" s="657"/>
      <c r="IK13" s="657"/>
      <c r="IL13" s="657"/>
      <c r="IM13" s="657"/>
      <c r="IN13" s="657"/>
      <c r="IO13" s="657"/>
      <c r="IP13" s="657"/>
      <c r="IQ13" s="657"/>
      <c r="IR13" s="657"/>
      <c r="IS13" s="657"/>
      <c r="IT13" s="657"/>
      <c r="IU13" s="657"/>
      <c r="IV13" s="657"/>
    </row>
    <row r="14" spans="1:256" ht="12.75">
      <c r="A14" s="648"/>
      <c r="B14" s="654"/>
      <c r="C14" s="77">
        <v>5279</v>
      </c>
      <c r="D14" s="77">
        <v>6123</v>
      </c>
      <c r="E14" s="659">
        <v>41500000</v>
      </c>
      <c r="F14" s="656" t="s">
        <v>202</v>
      </c>
      <c r="G14" s="48">
        <v>0</v>
      </c>
      <c r="H14" s="48">
        <v>1698.3</v>
      </c>
      <c r="I14" s="81">
        <f t="shared" si="0"/>
        <v>1698.3</v>
      </c>
      <c r="J14" s="660"/>
      <c r="K14" s="660"/>
      <c r="L14" s="657"/>
      <c r="M14" s="658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7"/>
      <c r="AS14" s="657"/>
      <c r="AT14" s="657"/>
      <c r="AU14" s="657"/>
      <c r="AV14" s="657"/>
      <c r="AW14" s="657"/>
      <c r="AX14" s="657"/>
      <c r="AY14" s="657"/>
      <c r="AZ14" s="657"/>
      <c r="BA14" s="657"/>
      <c r="BB14" s="657"/>
      <c r="BC14" s="657"/>
      <c r="BD14" s="657"/>
      <c r="BE14" s="657"/>
      <c r="BF14" s="657"/>
      <c r="BG14" s="657"/>
      <c r="BH14" s="657"/>
      <c r="BI14" s="657"/>
      <c r="BJ14" s="657"/>
      <c r="BK14" s="657"/>
      <c r="BL14" s="657"/>
      <c r="BM14" s="657"/>
      <c r="BN14" s="657"/>
      <c r="BO14" s="657"/>
      <c r="BP14" s="657"/>
      <c r="BQ14" s="657"/>
      <c r="BR14" s="657"/>
      <c r="BS14" s="657"/>
      <c r="BT14" s="657"/>
      <c r="BU14" s="657"/>
      <c r="BV14" s="657"/>
      <c r="BW14" s="657"/>
      <c r="BX14" s="657"/>
      <c r="BY14" s="657"/>
      <c r="BZ14" s="657"/>
      <c r="CA14" s="657"/>
      <c r="CB14" s="657"/>
      <c r="CC14" s="657"/>
      <c r="CD14" s="657"/>
      <c r="CE14" s="657"/>
      <c r="CF14" s="657"/>
      <c r="CG14" s="657"/>
      <c r="CH14" s="657"/>
      <c r="CI14" s="657"/>
      <c r="CJ14" s="657"/>
      <c r="CK14" s="657"/>
      <c r="CL14" s="657"/>
      <c r="CM14" s="657"/>
      <c r="CN14" s="657"/>
      <c r="CO14" s="657"/>
      <c r="CP14" s="657"/>
      <c r="CQ14" s="657"/>
      <c r="CR14" s="657"/>
      <c r="CS14" s="657"/>
      <c r="CT14" s="657"/>
      <c r="CU14" s="657"/>
      <c r="CV14" s="657"/>
      <c r="CW14" s="657"/>
      <c r="CX14" s="657"/>
      <c r="CY14" s="657"/>
      <c r="CZ14" s="657"/>
      <c r="DA14" s="657"/>
      <c r="DB14" s="657"/>
      <c r="DC14" s="657"/>
      <c r="DD14" s="657"/>
      <c r="DE14" s="657"/>
      <c r="DF14" s="657"/>
      <c r="DG14" s="657"/>
      <c r="DH14" s="657"/>
      <c r="DI14" s="657"/>
      <c r="DJ14" s="657"/>
      <c r="DK14" s="657"/>
      <c r="DL14" s="657"/>
      <c r="DM14" s="657"/>
      <c r="DN14" s="657"/>
      <c r="DO14" s="657"/>
      <c r="DP14" s="657"/>
      <c r="DQ14" s="657"/>
      <c r="DR14" s="657"/>
      <c r="DS14" s="657"/>
      <c r="DT14" s="657"/>
      <c r="DU14" s="657"/>
      <c r="DV14" s="657"/>
      <c r="DW14" s="657"/>
      <c r="DX14" s="657"/>
      <c r="DY14" s="657"/>
      <c r="DZ14" s="657"/>
      <c r="EA14" s="657"/>
      <c r="EB14" s="657"/>
      <c r="EC14" s="657"/>
      <c r="ED14" s="657"/>
      <c r="EE14" s="657"/>
      <c r="EF14" s="657"/>
      <c r="EG14" s="657"/>
      <c r="EH14" s="657"/>
      <c r="EI14" s="657"/>
      <c r="EJ14" s="657"/>
      <c r="EK14" s="657"/>
      <c r="EL14" s="657"/>
      <c r="EM14" s="657"/>
      <c r="EN14" s="657"/>
      <c r="EO14" s="657"/>
      <c r="EP14" s="657"/>
      <c r="EQ14" s="657"/>
      <c r="ER14" s="657"/>
      <c r="ES14" s="657"/>
      <c r="ET14" s="657"/>
      <c r="EU14" s="657"/>
      <c r="EV14" s="657"/>
      <c r="EW14" s="657"/>
      <c r="EX14" s="657"/>
      <c r="EY14" s="657"/>
      <c r="EZ14" s="657"/>
      <c r="FA14" s="657"/>
      <c r="FB14" s="657"/>
      <c r="FC14" s="657"/>
      <c r="FD14" s="657"/>
      <c r="FE14" s="657"/>
      <c r="FF14" s="657"/>
      <c r="FG14" s="657"/>
      <c r="FH14" s="657"/>
      <c r="FI14" s="657"/>
      <c r="FJ14" s="657"/>
      <c r="FK14" s="657"/>
      <c r="FL14" s="657"/>
      <c r="FM14" s="657"/>
      <c r="FN14" s="657"/>
      <c r="FO14" s="657"/>
      <c r="FP14" s="657"/>
      <c r="FQ14" s="657"/>
      <c r="FR14" s="657"/>
      <c r="FS14" s="657"/>
      <c r="FT14" s="657"/>
      <c r="FU14" s="657"/>
      <c r="FV14" s="657"/>
      <c r="FW14" s="657"/>
      <c r="FX14" s="657"/>
      <c r="FY14" s="657"/>
      <c r="FZ14" s="657"/>
      <c r="GA14" s="657"/>
      <c r="GB14" s="657"/>
      <c r="GC14" s="657"/>
      <c r="GD14" s="657"/>
      <c r="GE14" s="657"/>
      <c r="GF14" s="657"/>
      <c r="GG14" s="657"/>
      <c r="GH14" s="657"/>
      <c r="GI14" s="657"/>
      <c r="GJ14" s="657"/>
      <c r="GK14" s="657"/>
      <c r="GL14" s="657"/>
      <c r="GM14" s="657"/>
      <c r="GN14" s="657"/>
      <c r="GO14" s="657"/>
      <c r="GP14" s="657"/>
      <c r="GQ14" s="657"/>
      <c r="GR14" s="657"/>
      <c r="GS14" s="657"/>
      <c r="GT14" s="657"/>
      <c r="GU14" s="657"/>
      <c r="GV14" s="657"/>
      <c r="GW14" s="657"/>
      <c r="GX14" s="657"/>
      <c r="GY14" s="657"/>
      <c r="GZ14" s="657"/>
      <c r="HA14" s="657"/>
      <c r="HB14" s="657"/>
      <c r="HC14" s="657"/>
      <c r="HD14" s="657"/>
      <c r="HE14" s="657"/>
      <c r="HF14" s="657"/>
      <c r="HG14" s="657"/>
      <c r="HH14" s="657"/>
      <c r="HI14" s="657"/>
      <c r="HJ14" s="657"/>
      <c r="HK14" s="657"/>
      <c r="HL14" s="657"/>
      <c r="HM14" s="657"/>
      <c r="HN14" s="657"/>
      <c r="HO14" s="657"/>
      <c r="HP14" s="657"/>
      <c r="HQ14" s="657"/>
      <c r="HR14" s="657"/>
      <c r="HS14" s="657"/>
      <c r="HT14" s="657"/>
      <c r="HU14" s="657"/>
      <c r="HV14" s="657"/>
      <c r="HW14" s="657"/>
      <c r="HX14" s="657"/>
      <c r="HY14" s="657"/>
      <c r="HZ14" s="657"/>
      <c r="IA14" s="657"/>
      <c r="IB14" s="657"/>
      <c r="IC14" s="657"/>
      <c r="ID14" s="657"/>
      <c r="IE14" s="657"/>
      <c r="IF14" s="657"/>
      <c r="IG14" s="657"/>
      <c r="IH14" s="657"/>
      <c r="II14" s="657"/>
      <c r="IJ14" s="657"/>
      <c r="IK14" s="657"/>
      <c r="IL14" s="657"/>
      <c r="IM14" s="657"/>
      <c r="IN14" s="657"/>
      <c r="IO14" s="657"/>
      <c r="IP14" s="657"/>
      <c r="IQ14" s="657"/>
      <c r="IR14" s="657"/>
      <c r="IS14" s="657"/>
      <c r="IT14" s="657"/>
      <c r="IU14" s="657"/>
      <c r="IV14" s="657"/>
    </row>
    <row r="15" spans="1:256" ht="12.75">
      <c r="A15" s="648"/>
      <c r="B15" s="654"/>
      <c r="C15" s="77">
        <v>5279</v>
      </c>
      <c r="D15" s="77">
        <v>6125</v>
      </c>
      <c r="E15" s="659">
        <v>41100000</v>
      </c>
      <c r="F15" s="656" t="s">
        <v>68</v>
      </c>
      <c r="G15" s="48">
        <v>0</v>
      </c>
      <c r="H15" s="48">
        <v>22</v>
      </c>
      <c r="I15" s="81">
        <f t="shared" si="0"/>
        <v>22</v>
      </c>
      <c r="J15" s="657"/>
      <c r="K15" s="657"/>
      <c r="L15" s="657"/>
      <c r="M15" s="658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657"/>
      <c r="AF15" s="657"/>
      <c r="AG15" s="657"/>
      <c r="AH15" s="657"/>
      <c r="AI15" s="657"/>
      <c r="AJ15" s="657"/>
      <c r="AK15" s="657"/>
      <c r="AL15" s="657"/>
      <c r="AM15" s="657"/>
      <c r="AN15" s="657"/>
      <c r="AO15" s="657"/>
      <c r="AP15" s="657"/>
      <c r="AQ15" s="657"/>
      <c r="AR15" s="657"/>
      <c r="AS15" s="657"/>
      <c r="AT15" s="657"/>
      <c r="AU15" s="657"/>
      <c r="AV15" s="657"/>
      <c r="AW15" s="657"/>
      <c r="AX15" s="657"/>
      <c r="AY15" s="657"/>
      <c r="AZ15" s="657"/>
      <c r="BA15" s="657"/>
      <c r="BB15" s="657"/>
      <c r="BC15" s="657"/>
      <c r="BD15" s="657"/>
      <c r="BE15" s="657"/>
      <c r="BF15" s="657"/>
      <c r="BG15" s="657"/>
      <c r="BH15" s="657"/>
      <c r="BI15" s="657"/>
      <c r="BJ15" s="657"/>
      <c r="BK15" s="657"/>
      <c r="BL15" s="657"/>
      <c r="BM15" s="657"/>
      <c r="BN15" s="657"/>
      <c r="BO15" s="657"/>
      <c r="BP15" s="657"/>
      <c r="BQ15" s="657"/>
      <c r="BR15" s="657"/>
      <c r="BS15" s="657"/>
      <c r="BT15" s="657"/>
      <c r="BU15" s="657"/>
      <c r="BV15" s="657"/>
      <c r="BW15" s="657"/>
      <c r="BX15" s="657"/>
      <c r="BY15" s="657"/>
      <c r="BZ15" s="657"/>
      <c r="CA15" s="657"/>
      <c r="CB15" s="657"/>
      <c r="CC15" s="657"/>
      <c r="CD15" s="657"/>
      <c r="CE15" s="657"/>
      <c r="CF15" s="657"/>
      <c r="CG15" s="657"/>
      <c r="CH15" s="657"/>
      <c r="CI15" s="657"/>
      <c r="CJ15" s="657"/>
      <c r="CK15" s="657"/>
      <c r="CL15" s="657"/>
      <c r="CM15" s="657"/>
      <c r="CN15" s="657"/>
      <c r="CO15" s="657"/>
      <c r="CP15" s="657"/>
      <c r="CQ15" s="657"/>
      <c r="CR15" s="657"/>
      <c r="CS15" s="657"/>
      <c r="CT15" s="657"/>
      <c r="CU15" s="657"/>
      <c r="CV15" s="657"/>
      <c r="CW15" s="657"/>
      <c r="CX15" s="657"/>
      <c r="CY15" s="657"/>
      <c r="CZ15" s="657"/>
      <c r="DA15" s="657"/>
      <c r="DB15" s="657"/>
      <c r="DC15" s="657"/>
      <c r="DD15" s="657"/>
      <c r="DE15" s="657"/>
      <c r="DF15" s="657"/>
      <c r="DG15" s="657"/>
      <c r="DH15" s="657"/>
      <c r="DI15" s="657"/>
      <c r="DJ15" s="657"/>
      <c r="DK15" s="657"/>
      <c r="DL15" s="657"/>
      <c r="DM15" s="657"/>
      <c r="DN15" s="657"/>
      <c r="DO15" s="657"/>
      <c r="DP15" s="657"/>
      <c r="DQ15" s="657"/>
      <c r="DR15" s="657"/>
      <c r="DS15" s="657"/>
      <c r="DT15" s="657"/>
      <c r="DU15" s="657"/>
      <c r="DV15" s="657"/>
      <c r="DW15" s="657"/>
      <c r="DX15" s="657"/>
      <c r="DY15" s="657"/>
      <c r="DZ15" s="657"/>
      <c r="EA15" s="657"/>
      <c r="EB15" s="657"/>
      <c r="EC15" s="657"/>
      <c r="ED15" s="657"/>
      <c r="EE15" s="657"/>
      <c r="EF15" s="657"/>
      <c r="EG15" s="657"/>
      <c r="EH15" s="657"/>
      <c r="EI15" s="657"/>
      <c r="EJ15" s="657"/>
      <c r="EK15" s="657"/>
      <c r="EL15" s="657"/>
      <c r="EM15" s="657"/>
      <c r="EN15" s="657"/>
      <c r="EO15" s="657"/>
      <c r="EP15" s="657"/>
      <c r="EQ15" s="657"/>
      <c r="ER15" s="657"/>
      <c r="ES15" s="657"/>
      <c r="ET15" s="657"/>
      <c r="EU15" s="657"/>
      <c r="EV15" s="657"/>
      <c r="EW15" s="657"/>
      <c r="EX15" s="657"/>
      <c r="EY15" s="657"/>
      <c r="EZ15" s="657"/>
      <c r="FA15" s="657"/>
      <c r="FB15" s="657"/>
      <c r="FC15" s="657"/>
      <c r="FD15" s="657"/>
      <c r="FE15" s="657"/>
      <c r="FF15" s="657"/>
      <c r="FG15" s="657"/>
      <c r="FH15" s="657"/>
      <c r="FI15" s="657"/>
      <c r="FJ15" s="657"/>
      <c r="FK15" s="657"/>
      <c r="FL15" s="657"/>
      <c r="FM15" s="657"/>
      <c r="FN15" s="657"/>
      <c r="FO15" s="657"/>
      <c r="FP15" s="657"/>
      <c r="FQ15" s="657"/>
      <c r="FR15" s="657"/>
      <c r="FS15" s="657"/>
      <c r="FT15" s="657"/>
      <c r="FU15" s="657"/>
      <c r="FV15" s="657"/>
      <c r="FW15" s="657"/>
      <c r="FX15" s="657"/>
      <c r="FY15" s="657"/>
      <c r="FZ15" s="657"/>
      <c r="GA15" s="657"/>
      <c r="GB15" s="657"/>
      <c r="GC15" s="657"/>
      <c r="GD15" s="657"/>
      <c r="GE15" s="657"/>
      <c r="GF15" s="657"/>
      <c r="GG15" s="657"/>
      <c r="GH15" s="657"/>
      <c r="GI15" s="657"/>
      <c r="GJ15" s="657"/>
      <c r="GK15" s="657"/>
      <c r="GL15" s="657"/>
      <c r="GM15" s="657"/>
      <c r="GN15" s="657"/>
      <c r="GO15" s="657"/>
      <c r="GP15" s="657"/>
      <c r="GQ15" s="657"/>
      <c r="GR15" s="657"/>
      <c r="GS15" s="657"/>
      <c r="GT15" s="657"/>
      <c r="GU15" s="657"/>
      <c r="GV15" s="657"/>
      <c r="GW15" s="657"/>
      <c r="GX15" s="657"/>
      <c r="GY15" s="657"/>
      <c r="GZ15" s="657"/>
      <c r="HA15" s="657"/>
      <c r="HB15" s="657"/>
      <c r="HC15" s="657"/>
      <c r="HD15" s="657"/>
      <c r="HE15" s="657"/>
      <c r="HF15" s="657"/>
      <c r="HG15" s="657"/>
      <c r="HH15" s="657"/>
      <c r="HI15" s="657"/>
      <c r="HJ15" s="657"/>
      <c r="HK15" s="657"/>
      <c r="HL15" s="657"/>
      <c r="HM15" s="657"/>
      <c r="HN15" s="657"/>
      <c r="HO15" s="657"/>
      <c r="HP15" s="657"/>
      <c r="HQ15" s="657"/>
      <c r="HR15" s="657"/>
      <c r="HS15" s="657"/>
      <c r="HT15" s="657"/>
      <c r="HU15" s="657"/>
      <c r="HV15" s="657"/>
      <c r="HW15" s="657"/>
      <c r="HX15" s="657"/>
      <c r="HY15" s="657"/>
      <c r="HZ15" s="657"/>
      <c r="IA15" s="657"/>
      <c r="IB15" s="657"/>
      <c r="IC15" s="657"/>
      <c r="ID15" s="657"/>
      <c r="IE15" s="657"/>
      <c r="IF15" s="657"/>
      <c r="IG15" s="657"/>
      <c r="IH15" s="657"/>
      <c r="II15" s="657"/>
      <c r="IJ15" s="657"/>
      <c r="IK15" s="657"/>
      <c r="IL15" s="657"/>
      <c r="IM15" s="657"/>
      <c r="IN15" s="657"/>
      <c r="IO15" s="657"/>
      <c r="IP15" s="657"/>
      <c r="IQ15" s="657"/>
      <c r="IR15" s="657"/>
      <c r="IS15" s="657"/>
      <c r="IT15" s="657"/>
      <c r="IU15" s="657"/>
      <c r="IV15" s="657"/>
    </row>
    <row r="16" spans="1:256" ht="12.75">
      <c r="A16" s="648"/>
      <c r="B16" s="654"/>
      <c r="C16" s="77">
        <v>5279</v>
      </c>
      <c r="D16" s="77">
        <v>6125</v>
      </c>
      <c r="E16" s="659">
        <v>41117007</v>
      </c>
      <c r="F16" s="661" t="s">
        <v>68</v>
      </c>
      <c r="G16" s="48">
        <v>0</v>
      </c>
      <c r="H16" s="48">
        <v>11</v>
      </c>
      <c r="I16" s="81">
        <f t="shared" si="0"/>
        <v>11</v>
      </c>
      <c r="J16" s="657"/>
      <c r="K16" s="657"/>
      <c r="L16" s="657"/>
      <c r="M16" s="658"/>
      <c r="N16" s="657"/>
      <c r="O16" s="657"/>
      <c r="P16" s="657"/>
      <c r="Q16" s="657"/>
      <c r="R16" s="657"/>
      <c r="S16" s="657"/>
      <c r="T16" s="657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7"/>
      <c r="AL16" s="657"/>
      <c r="AM16" s="657"/>
      <c r="AN16" s="657"/>
      <c r="AO16" s="657"/>
      <c r="AP16" s="657"/>
      <c r="AQ16" s="657"/>
      <c r="AR16" s="657"/>
      <c r="AS16" s="657"/>
      <c r="AT16" s="657"/>
      <c r="AU16" s="657"/>
      <c r="AV16" s="657"/>
      <c r="AW16" s="657"/>
      <c r="AX16" s="657"/>
      <c r="AY16" s="657"/>
      <c r="AZ16" s="657"/>
      <c r="BA16" s="657"/>
      <c r="BB16" s="657"/>
      <c r="BC16" s="657"/>
      <c r="BD16" s="657"/>
      <c r="BE16" s="657"/>
      <c r="BF16" s="657"/>
      <c r="BG16" s="657"/>
      <c r="BH16" s="657"/>
      <c r="BI16" s="657"/>
      <c r="BJ16" s="657"/>
      <c r="BK16" s="657"/>
      <c r="BL16" s="657"/>
      <c r="BM16" s="657"/>
      <c r="BN16" s="657"/>
      <c r="BO16" s="657"/>
      <c r="BP16" s="657"/>
      <c r="BQ16" s="657"/>
      <c r="BR16" s="657"/>
      <c r="BS16" s="657"/>
      <c r="BT16" s="657"/>
      <c r="BU16" s="657"/>
      <c r="BV16" s="657"/>
      <c r="BW16" s="657"/>
      <c r="BX16" s="657"/>
      <c r="BY16" s="657"/>
      <c r="BZ16" s="657"/>
      <c r="CA16" s="657"/>
      <c r="CB16" s="657"/>
      <c r="CC16" s="657"/>
      <c r="CD16" s="657"/>
      <c r="CE16" s="657"/>
      <c r="CF16" s="657"/>
      <c r="CG16" s="657"/>
      <c r="CH16" s="657"/>
      <c r="CI16" s="657"/>
      <c r="CJ16" s="657"/>
      <c r="CK16" s="657"/>
      <c r="CL16" s="657"/>
      <c r="CM16" s="657"/>
      <c r="CN16" s="657"/>
      <c r="CO16" s="657"/>
      <c r="CP16" s="657"/>
      <c r="CQ16" s="657"/>
      <c r="CR16" s="657"/>
      <c r="CS16" s="657"/>
      <c r="CT16" s="657"/>
      <c r="CU16" s="657"/>
      <c r="CV16" s="657"/>
      <c r="CW16" s="657"/>
      <c r="CX16" s="657"/>
      <c r="CY16" s="657"/>
      <c r="CZ16" s="657"/>
      <c r="DA16" s="657"/>
      <c r="DB16" s="657"/>
      <c r="DC16" s="657"/>
      <c r="DD16" s="657"/>
      <c r="DE16" s="657"/>
      <c r="DF16" s="657"/>
      <c r="DG16" s="657"/>
      <c r="DH16" s="657"/>
      <c r="DI16" s="657"/>
      <c r="DJ16" s="657"/>
      <c r="DK16" s="657"/>
      <c r="DL16" s="657"/>
      <c r="DM16" s="657"/>
      <c r="DN16" s="657"/>
      <c r="DO16" s="657"/>
      <c r="DP16" s="657"/>
      <c r="DQ16" s="657"/>
      <c r="DR16" s="657"/>
      <c r="DS16" s="657"/>
      <c r="DT16" s="657"/>
      <c r="DU16" s="657"/>
      <c r="DV16" s="657"/>
      <c r="DW16" s="657"/>
      <c r="DX16" s="657"/>
      <c r="DY16" s="657"/>
      <c r="DZ16" s="657"/>
      <c r="EA16" s="657"/>
      <c r="EB16" s="657"/>
      <c r="EC16" s="657"/>
      <c r="ED16" s="657"/>
      <c r="EE16" s="657"/>
      <c r="EF16" s="657"/>
      <c r="EG16" s="657"/>
      <c r="EH16" s="657"/>
      <c r="EI16" s="657"/>
      <c r="EJ16" s="657"/>
      <c r="EK16" s="657"/>
      <c r="EL16" s="657"/>
      <c r="EM16" s="657"/>
      <c r="EN16" s="657"/>
      <c r="EO16" s="657"/>
      <c r="EP16" s="657"/>
      <c r="EQ16" s="657"/>
      <c r="ER16" s="657"/>
      <c r="ES16" s="657"/>
      <c r="ET16" s="657"/>
      <c r="EU16" s="657"/>
      <c r="EV16" s="657"/>
      <c r="EW16" s="657"/>
      <c r="EX16" s="657"/>
      <c r="EY16" s="657"/>
      <c r="EZ16" s="657"/>
      <c r="FA16" s="657"/>
      <c r="FB16" s="657"/>
      <c r="FC16" s="657"/>
      <c r="FD16" s="657"/>
      <c r="FE16" s="657"/>
      <c r="FF16" s="657"/>
      <c r="FG16" s="657"/>
      <c r="FH16" s="657"/>
      <c r="FI16" s="657"/>
      <c r="FJ16" s="657"/>
      <c r="FK16" s="657"/>
      <c r="FL16" s="657"/>
      <c r="FM16" s="657"/>
      <c r="FN16" s="657"/>
      <c r="FO16" s="657"/>
      <c r="FP16" s="657"/>
      <c r="FQ16" s="657"/>
      <c r="FR16" s="657"/>
      <c r="FS16" s="657"/>
      <c r="FT16" s="657"/>
      <c r="FU16" s="657"/>
      <c r="FV16" s="657"/>
      <c r="FW16" s="657"/>
      <c r="FX16" s="657"/>
      <c r="FY16" s="657"/>
      <c r="FZ16" s="657"/>
      <c r="GA16" s="657"/>
      <c r="GB16" s="657"/>
      <c r="GC16" s="657"/>
      <c r="GD16" s="657"/>
      <c r="GE16" s="657"/>
      <c r="GF16" s="657"/>
      <c r="GG16" s="657"/>
      <c r="GH16" s="657"/>
      <c r="GI16" s="657"/>
      <c r="GJ16" s="657"/>
      <c r="GK16" s="657"/>
      <c r="GL16" s="657"/>
      <c r="GM16" s="657"/>
      <c r="GN16" s="657"/>
      <c r="GO16" s="657"/>
      <c r="GP16" s="657"/>
      <c r="GQ16" s="657"/>
      <c r="GR16" s="657"/>
      <c r="GS16" s="657"/>
      <c r="GT16" s="657"/>
      <c r="GU16" s="657"/>
      <c r="GV16" s="657"/>
      <c r="GW16" s="657"/>
      <c r="GX16" s="657"/>
      <c r="GY16" s="657"/>
      <c r="GZ16" s="657"/>
      <c r="HA16" s="657"/>
      <c r="HB16" s="657"/>
      <c r="HC16" s="657"/>
      <c r="HD16" s="657"/>
      <c r="HE16" s="657"/>
      <c r="HF16" s="657"/>
      <c r="HG16" s="657"/>
      <c r="HH16" s="657"/>
      <c r="HI16" s="657"/>
      <c r="HJ16" s="657"/>
      <c r="HK16" s="657"/>
      <c r="HL16" s="657"/>
      <c r="HM16" s="657"/>
      <c r="HN16" s="657"/>
      <c r="HO16" s="657"/>
      <c r="HP16" s="657"/>
      <c r="HQ16" s="657"/>
      <c r="HR16" s="657"/>
      <c r="HS16" s="657"/>
      <c r="HT16" s="657"/>
      <c r="HU16" s="657"/>
      <c r="HV16" s="657"/>
      <c r="HW16" s="657"/>
      <c r="HX16" s="657"/>
      <c r="HY16" s="657"/>
      <c r="HZ16" s="657"/>
      <c r="IA16" s="657"/>
      <c r="IB16" s="657"/>
      <c r="IC16" s="657"/>
      <c r="ID16" s="657"/>
      <c r="IE16" s="657"/>
      <c r="IF16" s="657"/>
      <c r="IG16" s="657"/>
      <c r="IH16" s="657"/>
      <c r="II16" s="657"/>
      <c r="IJ16" s="657"/>
      <c r="IK16" s="657"/>
      <c r="IL16" s="657"/>
      <c r="IM16" s="657"/>
      <c r="IN16" s="657"/>
      <c r="IO16" s="657"/>
      <c r="IP16" s="657"/>
      <c r="IQ16" s="657"/>
      <c r="IR16" s="657"/>
      <c r="IS16" s="657"/>
      <c r="IT16" s="657"/>
      <c r="IU16" s="657"/>
      <c r="IV16" s="657"/>
    </row>
    <row r="17" spans="1:256" ht="12.75">
      <c r="A17" s="648"/>
      <c r="B17" s="654"/>
      <c r="C17" s="77">
        <v>5279</v>
      </c>
      <c r="D17" s="77">
        <v>6125</v>
      </c>
      <c r="E17" s="659">
        <v>41500000</v>
      </c>
      <c r="F17" s="661" t="s">
        <v>68</v>
      </c>
      <c r="G17" s="48">
        <v>0</v>
      </c>
      <c r="H17" s="48">
        <v>187</v>
      </c>
      <c r="I17" s="81">
        <f t="shared" si="0"/>
        <v>187</v>
      </c>
      <c r="J17" s="660"/>
      <c r="K17" s="657"/>
      <c r="L17" s="657"/>
      <c r="M17" s="658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7"/>
      <c r="AS17" s="657"/>
      <c r="AT17" s="657"/>
      <c r="AU17" s="657"/>
      <c r="AV17" s="657"/>
      <c r="AW17" s="657"/>
      <c r="AX17" s="657"/>
      <c r="AY17" s="657"/>
      <c r="AZ17" s="657"/>
      <c r="BA17" s="657"/>
      <c r="BB17" s="657"/>
      <c r="BC17" s="657"/>
      <c r="BD17" s="657"/>
      <c r="BE17" s="657"/>
      <c r="BF17" s="657"/>
      <c r="BG17" s="657"/>
      <c r="BH17" s="657"/>
      <c r="BI17" s="657"/>
      <c r="BJ17" s="657"/>
      <c r="BK17" s="657"/>
      <c r="BL17" s="657"/>
      <c r="BM17" s="657"/>
      <c r="BN17" s="657"/>
      <c r="BO17" s="657"/>
      <c r="BP17" s="657"/>
      <c r="BQ17" s="657"/>
      <c r="BR17" s="657"/>
      <c r="BS17" s="657"/>
      <c r="BT17" s="657"/>
      <c r="BU17" s="657"/>
      <c r="BV17" s="657"/>
      <c r="BW17" s="657"/>
      <c r="BX17" s="657"/>
      <c r="BY17" s="657"/>
      <c r="BZ17" s="657"/>
      <c r="CA17" s="657"/>
      <c r="CB17" s="657"/>
      <c r="CC17" s="657"/>
      <c r="CD17" s="657"/>
      <c r="CE17" s="657"/>
      <c r="CF17" s="657"/>
      <c r="CG17" s="657"/>
      <c r="CH17" s="657"/>
      <c r="CI17" s="657"/>
      <c r="CJ17" s="657"/>
      <c r="CK17" s="657"/>
      <c r="CL17" s="657"/>
      <c r="CM17" s="657"/>
      <c r="CN17" s="657"/>
      <c r="CO17" s="657"/>
      <c r="CP17" s="657"/>
      <c r="CQ17" s="657"/>
      <c r="CR17" s="657"/>
      <c r="CS17" s="657"/>
      <c r="CT17" s="657"/>
      <c r="CU17" s="657"/>
      <c r="CV17" s="657"/>
      <c r="CW17" s="657"/>
      <c r="CX17" s="657"/>
      <c r="CY17" s="657"/>
      <c r="CZ17" s="657"/>
      <c r="DA17" s="657"/>
      <c r="DB17" s="657"/>
      <c r="DC17" s="657"/>
      <c r="DD17" s="657"/>
      <c r="DE17" s="657"/>
      <c r="DF17" s="657"/>
      <c r="DG17" s="657"/>
      <c r="DH17" s="657"/>
      <c r="DI17" s="657"/>
      <c r="DJ17" s="657"/>
      <c r="DK17" s="657"/>
      <c r="DL17" s="657"/>
      <c r="DM17" s="657"/>
      <c r="DN17" s="657"/>
      <c r="DO17" s="657"/>
      <c r="DP17" s="657"/>
      <c r="DQ17" s="657"/>
      <c r="DR17" s="657"/>
      <c r="DS17" s="657"/>
      <c r="DT17" s="657"/>
      <c r="DU17" s="657"/>
      <c r="DV17" s="657"/>
      <c r="DW17" s="657"/>
      <c r="DX17" s="657"/>
      <c r="DY17" s="657"/>
      <c r="DZ17" s="657"/>
      <c r="EA17" s="657"/>
      <c r="EB17" s="657"/>
      <c r="EC17" s="657"/>
      <c r="ED17" s="657"/>
      <c r="EE17" s="657"/>
      <c r="EF17" s="657"/>
      <c r="EG17" s="657"/>
      <c r="EH17" s="657"/>
      <c r="EI17" s="657"/>
      <c r="EJ17" s="657"/>
      <c r="EK17" s="657"/>
      <c r="EL17" s="657"/>
      <c r="EM17" s="657"/>
      <c r="EN17" s="657"/>
      <c r="EO17" s="657"/>
      <c r="EP17" s="657"/>
      <c r="EQ17" s="657"/>
      <c r="ER17" s="657"/>
      <c r="ES17" s="657"/>
      <c r="ET17" s="657"/>
      <c r="EU17" s="657"/>
      <c r="EV17" s="657"/>
      <c r="EW17" s="657"/>
      <c r="EX17" s="657"/>
      <c r="EY17" s="657"/>
      <c r="EZ17" s="657"/>
      <c r="FA17" s="657"/>
      <c r="FB17" s="657"/>
      <c r="FC17" s="657"/>
      <c r="FD17" s="657"/>
      <c r="FE17" s="657"/>
      <c r="FF17" s="657"/>
      <c r="FG17" s="657"/>
      <c r="FH17" s="657"/>
      <c r="FI17" s="657"/>
      <c r="FJ17" s="657"/>
      <c r="FK17" s="657"/>
      <c r="FL17" s="657"/>
      <c r="FM17" s="657"/>
      <c r="FN17" s="657"/>
      <c r="FO17" s="657"/>
      <c r="FP17" s="657"/>
      <c r="FQ17" s="657"/>
      <c r="FR17" s="657"/>
      <c r="FS17" s="657"/>
      <c r="FT17" s="657"/>
      <c r="FU17" s="657"/>
      <c r="FV17" s="657"/>
      <c r="FW17" s="657"/>
      <c r="FX17" s="657"/>
      <c r="FY17" s="657"/>
      <c r="FZ17" s="657"/>
      <c r="GA17" s="657"/>
      <c r="GB17" s="657"/>
      <c r="GC17" s="657"/>
      <c r="GD17" s="657"/>
      <c r="GE17" s="657"/>
      <c r="GF17" s="657"/>
      <c r="GG17" s="657"/>
      <c r="GH17" s="657"/>
      <c r="GI17" s="657"/>
      <c r="GJ17" s="657"/>
      <c r="GK17" s="657"/>
      <c r="GL17" s="657"/>
      <c r="GM17" s="657"/>
      <c r="GN17" s="657"/>
      <c r="GO17" s="657"/>
      <c r="GP17" s="657"/>
      <c r="GQ17" s="657"/>
      <c r="GR17" s="657"/>
      <c r="GS17" s="657"/>
      <c r="GT17" s="657"/>
      <c r="GU17" s="657"/>
      <c r="GV17" s="657"/>
      <c r="GW17" s="657"/>
      <c r="GX17" s="657"/>
      <c r="GY17" s="657"/>
      <c r="GZ17" s="657"/>
      <c r="HA17" s="657"/>
      <c r="HB17" s="657"/>
      <c r="HC17" s="657"/>
      <c r="HD17" s="657"/>
      <c r="HE17" s="657"/>
      <c r="HF17" s="657"/>
      <c r="HG17" s="657"/>
      <c r="HH17" s="657"/>
      <c r="HI17" s="657"/>
      <c r="HJ17" s="657"/>
      <c r="HK17" s="657"/>
      <c r="HL17" s="657"/>
      <c r="HM17" s="657"/>
      <c r="HN17" s="657"/>
      <c r="HO17" s="657"/>
      <c r="HP17" s="657"/>
      <c r="HQ17" s="657"/>
      <c r="HR17" s="657"/>
      <c r="HS17" s="657"/>
      <c r="HT17" s="657"/>
      <c r="HU17" s="657"/>
      <c r="HV17" s="657"/>
      <c r="HW17" s="657"/>
      <c r="HX17" s="657"/>
      <c r="HY17" s="657"/>
      <c r="HZ17" s="657"/>
      <c r="IA17" s="657"/>
      <c r="IB17" s="657"/>
      <c r="IC17" s="657"/>
      <c r="ID17" s="657"/>
      <c r="IE17" s="657"/>
      <c r="IF17" s="657"/>
      <c r="IG17" s="657"/>
      <c r="IH17" s="657"/>
      <c r="II17" s="657"/>
      <c r="IJ17" s="657"/>
      <c r="IK17" s="657"/>
      <c r="IL17" s="657"/>
      <c r="IM17" s="657"/>
      <c r="IN17" s="657"/>
      <c r="IO17" s="657"/>
      <c r="IP17" s="657"/>
      <c r="IQ17" s="657"/>
      <c r="IR17" s="657"/>
      <c r="IS17" s="657"/>
      <c r="IT17" s="657"/>
      <c r="IU17" s="657"/>
      <c r="IV17" s="657"/>
    </row>
    <row r="18" spans="1:256" ht="12.75">
      <c r="A18" s="648"/>
      <c r="B18" s="654"/>
      <c r="C18" s="77">
        <v>5279</v>
      </c>
      <c r="D18" s="77">
        <v>6122</v>
      </c>
      <c r="E18" s="659">
        <v>41100000</v>
      </c>
      <c r="F18" s="656" t="s">
        <v>46</v>
      </c>
      <c r="G18" s="48">
        <v>0</v>
      </c>
      <c r="H18" s="48">
        <v>23.7</v>
      </c>
      <c r="I18" s="81">
        <f t="shared" si="0"/>
        <v>23.7</v>
      </c>
      <c r="J18" s="660"/>
      <c r="K18" s="657"/>
      <c r="L18" s="657"/>
      <c r="M18" s="658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657"/>
      <c r="AL18" s="657"/>
      <c r="AM18" s="657"/>
      <c r="AN18" s="657"/>
      <c r="AO18" s="657"/>
      <c r="AP18" s="657"/>
      <c r="AQ18" s="657"/>
      <c r="AR18" s="657"/>
      <c r="AS18" s="657"/>
      <c r="AT18" s="657"/>
      <c r="AU18" s="657"/>
      <c r="AV18" s="657"/>
      <c r="AW18" s="657"/>
      <c r="AX18" s="657"/>
      <c r="AY18" s="657"/>
      <c r="AZ18" s="657"/>
      <c r="BA18" s="657"/>
      <c r="BB18" s="657"/>
      <c r="BC18" s="657"/>
      <c r="BD18" s="657"/>
      <c r="BE18" s="657"/>
      <c r="BF18" s="657"/>
      <c r="BG18" s="657"/>
      <c r="BH18" s="657"/>
      <c r="BI18" s="657"/>
      <c r="BJ18" s="657"/>
      <c r="BK18" s="657"/>
      <c r="BL18" s="657"/>
      <c r="BM18" s="657"/>
      <c r="BN18" s="657"/>
      <c r="BO18" s="657"/>
      <c r="BP18" s="657"/>
      <c r="BQ18" s="657"/>
      <c r="BR18" s="657"/>
      <c r="BS18" s="657"/>
      <c r="BT18" s="657"/>
      <c r="BU18" s="657"/>
      <c r="BV18" s="657"/>
      <c r="BW18" s="657"/>
      <c r="BX18" s="657"/>
      <c r="BY18" s="657"/>
      <c r="BZ18" s="657"/>
      <c r="CA18" s="657"/>
      <c r="CB18" s="657"/>
      <c r="CC18" s="657"/>
      <c r="CD18" s="657"/>
      <c r="CE18" s="657"/>
      <c r="CF18" s="657"/>
      <c r="CG18" s="657"/>
      <c r="CH18" s="657"/>
      <c r="CI18" s="657"/>
      <c r="CJ18" s="657"/>
      <c r="CK18" s="657"/>
      <c r="CL18" s="657"/>
      <c r="CM18" s="657"/>
      <c r="CN18" s="657"/>
      <c r="CO18" s="657"/>
      <c r="CP18" s="657"/>
      <c r="CQ18" s="657"/>
      <c r="CR18" s="657"/>
      <c r="CS18" s="657"/>
      <c r="CT18" s="657"/>
      <c r="CU18" s="657"/>
      <c r="CV18" s="657"/>
      <c r="CW18" s="657"/>
      <c r="CX18" s="657"/>
      <c r="CY18" s="657"/>
      <c r="CZ18" s="657"/>
      <c r="DA18" s="657"/>
      <c r="DB18" s="657"/>
      <c r="DC18" s="657"/>
      <c r="DD18" s="657"/>
      <c r="DE18" s="657"/>
      <c r="DF18" s="657"/>
      <c r="DG18" s="657"/>
      <c r="DH18" s="657"/>
      <c r="DI18" s="657"/>
      <c r="DJ18" s="657"/>
      <c r="DK18" s="657"/>
      <c r="DL18" s="657"/>
      <c r="DM18" s="657"/>
      <c r="DN18" s="657"/>
      <c r="DO18" s="657"/>
      <c r="DP18" s="657"/>
      <c r="DQ18" s="657"/>
      <c r="DR18" s="657"/>
      <c r="DS18" s="657"/>
      <c r="DT18" s="657"/>
      <c r="DU18" s="657"/>
      <c r="DV18" s="657"/>
      <c r="DW18" s="657"/>
      <c r="DX18" s="657"/>
      <c r="DY18" s="657"/>
      <c r="DZ18" s="657"/>
      <c r="EA18" s="657"/>
      <c r="EB18" s="657"/>
      <c r="EC18" s="657"/>
      <c r="ED18" s="657"/>
      <c r="EE18" s="657"/>
      <c r="EF18" s="657"/>
      <c r="EG18" s="657"/>
      <c r="EH18" s="657"/>
      <c r="EI18" s="657"/>
      <c r="EJ18" s="657"/>
      <c r="EK18" s="657"/>
      <c r="EL18" s="657"/>
      <c r="EM18" s="657"/>
      <c r="EN18" s="657"/>
      <c r="EO18" s="657"/>
      <c r="EP18" s="657"/>
      <c r="EQ18" s="657"/>
      <c r="ER18" s="657"/>
      <c r="ES18" s="657"/>
      <c r="ET18" s="657"/>
      <c r="EU18" s="657"/>
      <c r="EV18" s="657"/>
      <c r="EW18" s="657"/>
      <c r="EX18" s="657"/>
      <c r="EY18" s="657"/>
      <c r="EZ18" s="657"/>
      <c r="FA18" s="657"/>
      <c r="FB18" s="657"/>
      <c r="FC18" s="657"/>
      <c r="FD18" s="657"/>
      <c r="FE18" s="657"/>
      <c r="FF18" s="657"/>
      <c r="FG18" s="657"/>
      <c r="FH18" s="657"/>
      <c r="FI18" s="657"/>
      <c r="FJ18" s="657"/>
      <c r="FK18" s="657"/>
      <c r="FL18" s="657"/>
      <c r="FM18" s="657"/>
      <c r="FN18" s="657"/>
      <c r="FO18" s="657"/>
      <c r="FP18" s="657"/>
      <c r="FQ18" s="657"/>
      <c r="FR18" s="657"/>
      <c r="FS18" s="657"/>
      <c r="FT18" s="657"/>
      <c r="FU18" s="657"/>
      <c r="FV18" s="657"/>
      <c r="FW18" s="657"/>
      <c r="FX18" s="657"/>
      <c r="FY18" s="657"/>
      <c r="FZ18" s="657"/>
      <c r="GA18" s="657"/>
      <c r="GB18" s="657"/>
      <c r="GC18" s="657"/>
      <c r="GD18" s="657"/>
      <c r="GE18" s="657"/>
      <c r="GF18" s="657"/>
      <c r="GG18" s="657"/>
      <c r="GH18" s="657"/>
      <c r="GI18" s="657"/>
      <c r="GJ18" s="657"/>
      <c r="GK18" s="657"/>
      <c r="GL18" s="657"/>
      <c r="GM18" s="657"/>
      <c r="GN18" s="657"/>
      <c r="GO18" s="657"/>
      <c r="GP18" s="657"/>
      <c r="GQ18" s="657"/>
      <c r="GR18" s="657"/>
      <c r="GS18" s="657"/>
      <c r="GT18" s="657"/>
      <c r="GU18" s="657"/>
      <c r="GV18" s="657"/>
      <c r="GW18" s="657"/>
      <c r="GX18" s="657"/>
      <c r="GY18" s="657"/>
      <c r="GZ18" s="657"/>
      <c r="HA18" s="657"/>
      <c r="HB18" s="657"/>
      <c r="HC18" s="657"/>
      <c r="HD18" s="657"/>
      <c r="HE18" s="657"/>
      <c r="HF18" s="657"/>
      <c r="HG18" s="657"/>
      <c r="HH18" s="657"/>
      <c r="HI18" s="657"/>
      <c r="HJ18" s="657"/>
      <c r="HK18" s="657"/>
      <c r="HL18" s="657"/>
      <c r="HM18" s="657"/>
      <c r="HN18" s="657"/>
      <c r="HO18" s="657"/>
      <c r="HP18" s="657"/>
      <c r="HQ18" s="657"/>
      <c r="HR18" s="657"/>
      <c r="HS18" s="657"/>
      <c r="HT18" s="657"/>
      <c r="HU18" s="657"/>
      <c r="HV18" s="657"/>
      <c r="HW18" s="657"/>
      <c r="HX18" s="657"/>
      <c r="HY18" s="657"/>
      <c r="HZ18" s="657"/>
      <c r="IA18" s="657"/>
      <c r="IB18" s="657"/>
      <c r="IC18" s="657"/>
      <c r="ID18" s="657"/>
      <c r="IE18" s="657"/>
      <c r="IF18" s="657"/>
      <c r="IG18" s="657"/>
      <c r="IH18" s="657"/>
      <c r="II18" s="657"/>
      <c r="IJ18" s="657"/>
      <c r="IK18" s="657"/>
      <c r="IL18" s="657"/>
      <c r="IM18" s="657"/>
      <c r="IN18" s="657"/>
      <c r="IO18" s="657"/>
      <c r="IP18" s="657"/>
      <c r="IQ18" s="657"/>
      <c r="IR18" s="657"/>
      <c r="IS18" s="657"/>
      <c r="IT18" s="657"/>
      <c r="IU18" s="657"/>
      <c r="IV18" s="657"/>
    </row>
    <row r="19" spans="1:256" ht="12.75">
      <c r="A19" s="648"/>
      <c r="B19" s="654"/>
      <c r="C19" s="77">
        <v>5279</v>
      </c>
      <c r="D19" s="77">
        <v>6122</v>
      </c>
      <c r="E19" s="659">
        <v>41117007</v>
      </c>
      <c r="F19" s="656" t="s">
        <v>46</v>
      </c>
      <c r="G19" s="48">
        <v>0</v>
      </c>
      <c r="H19" s="48">
        <v>11.85</v>
      </c>
      <c r="I19" s="81">
        <f t="shared" si="0"/>
        <v>11.85</v>
      </c>
      <c r="J19" s="657"/>
      <c r="K19" s="657"/>
      <c r="L19" s="657"/>
      <c r="M19" s="658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57"/>
      <c r="Y19" s="657"/>
      <c r="Z19" s="657"/>
      <c r="AA19" s="657"/>
      <c r="AB19" s="657"/>
      <c r="AC19" s="657"/>
      <c r="AD19" s="657"/>
      <c r="AE19" s="657"/>
      <c r="AF19" s="657"/>
      <c r="AG19" s="657"/>
      <c r="AH19" s="657"/>
      <c r="AI19" s="657"/>
      <c r="AJ19" s="657"/>
      <c r="AK19" s="657"/>
      <c r="AL19" s="657"/>
      <c r="AM19" s="657"/>
      <c r="AN19" s="657"/>
      <c r="AO19" s="657"/>
      <c r="AP19" s="657"/>
      <c r="AQ19" s="657"/>
      <c r="AR19" s="657"/>
      <c r="AS19" s="657"/>
      <c r="AT19" s="657"/>
      <c r="AU19" s="657"/>
      <c r="AV19" s="657"/>
      <c r="AW19" s="657"/>
      <c r="AX19" s="657"/>
      <c r="AY19" s="657"/>
      <c r="AZ19" s="657"/>
      <c r="BA19" s="657"/>
      <c r="BB19" s="657"/>
      <c r="BC19" s="657"/>
      <c r="BD19" s="657"/>
      <c r="BE19" s="657"/>
      <c r="BF19" s="657"/>
      <c r="BG19" s="657"/>
      <c r="BH19" s="657"/>
      <c r="BI19" s="657"/>
      <c r="BJ19" s="657"/>
      <c r="BK19" s="657"/>
      <c r="BL19" s="657"/>
      <c r="BM19" s="657"/>
      <c r="BN19" s="657"/>
      <c r="BO19" s="657"/>
      <c r="BP19" s="657"/>
      <c r="BQ19" s="657"/>
      <c r="BR19" s="657"/>
      <c r="BS19" s="657"/>
      <c r="BT19" s="657"/>
      <c r="BU19" s="657"/>
      <c r="BV19" s="657"/>
      <c r="BW19" s="657"/>
      <c r="BX19" s="657"/>
      <c r="BY19" s="657"/>
      <c r="BZ19" s="657"/>
      <c r="CA19" s="657"/>
      <c r="CB19" s="657"/>
      <c r="CC19" s="657"/>
      <c r="CD19" s="657"/>
      <c r="CE19" s="657"/>
      <c r="CF19" s="657"/>
      <c r="CG19" s="657"/>
      <c r="CH19" s="657"/>
      <c r="CI19" s="657"/>
      <c r="CJ19" s="657"/>
      <c r="CK19" s="657"/>
      <c r="CL19" s="657"/>
      <c r="CM19" s="657"/>
      <c r="CN19" s="657"/>
      <c r="CO19" s="657"/>
      <c r="CP19" s="657"/>
      <c r="CQ19" s="657"/>
      <c r="CR19" s="657"/>
      <c r="CS19" s="657"/>
      <c r="CT19" s="657"/>
      <c r="CU19" s="657"/>
      <c r="CV19" s="657"/>
      <c r="CW19" s="657"/>
      <c r="CX19" s="657"/>
      <c r="CY19" s="657"/>
      <c r="CZ19" s="657"/>
      <c r="DA19" s="657"/>
      <c r="DB19" s="657"/>
      <c r="DC19" s="657"/>
      <c r="DD19" s="657"/>
      <c r="DE19" s="657"/>
      <c r="DF19" s="657"/>
      <c r="DG19" s="657"/>
      <c r="DH19" s="657"/>
      <c r="DI19" s="657"/>
      <c r="DJ19" s="657"/>
      <c r="DK19" s="657"/>
      <c r="DL19" s="657"/>
      <c r="DM19" s="657"/>
      <c r="DN19" s="657"/>
      <c r="DO19" s="657"/>
      <c r="DP19" s="657"/>
      <c r="DQ19" s="657"/>
      <c r="DR19" s="657"/>
      <c r="DS19" s="657"/>
      <c r="DT19" s="657"/>
      <c r="DU19" s="657"/>
      <c r="DV19" s="657"/>
      <c r="DW19" s="657"/>
      <c r="DX19" s="657"/>
      <c r="DY19" s="657"/>
      <c r="DZ19" s="657"/>
      <c r="EA19" s="657"/>
      <c r="EB19" s="657"/>
      <c r="EC19" s="657"/>
      <c r="ED19" s="657"/>
      <c r="EE19" s="657"/>
      <c r="EF19" s="657"/>
      <c r="EG19" s="657"/>
      <c r="EH19" s="657"/>
      <c r="EI19" s="657"/>
      <c r="EJ19" s="657"/>
      <c r="EK19" s="657"/>
      <c r="EL19" s="657"/>
      <c r="EM19" s="657"/>
      <c r="EN19" s="657"/>
      <c r="EO19" s="657"/>
      <c r="EP19" s="657"/>
      <c r="EQ19" s="657"/>
      <c r="ER19" s="657"/>
      <c r="ES19" s="657"/>
      <c r="ET19" s="657"/>
      <c r="EU19" s="657"/>
      <c r="EV19" s="657"/>
      <c r="EW19" s="657"/>
      <c r="EX19" s="657"/>
      <c r="EY19" s="657"/>
      <c r="EZ19" s="657"/>
      <c r="FA19" s="657"/>
      <c r="FB19" s="657"/>
      <c r="FC19" s="657"/>
      <c r="FD19" s="657"/>
      <c r="FE19" s="657"/>
      <c r="FF19" s="657"/>
      <c r="FG19" s="657"/>
      <c r="FH19" s="657"/>
      <c r="FI19" s="657"/>
      <c r="FJ19" s="657"/>
      <c r="FK19" s="657"/>
      <c r="FL19" s="657"/>
      <c r="FM19" s="657"/>
      <c r="FN19" s="657"/>
      <c r="FO19" s="657"/>
      <c r="FP19" s="657"/>
      <c r="FQ19" s="657"/>
      <c r="FR19" s="657"/>
      <c r="FS19" s="657"/>
      <c r="FT19" s="657"/>
      <c r="FU19" s="657"/>
      <c r="FV19" s="657"/>
      <c r="FW19" s="657"/>
      <c r="FX19" s="657"/>
      <c r="FY19" s="657"/>
      <c r="FZ19" s="657"/>
      <c r="GA19" s="657"/>
      <c r="GB19" s="657"/>
      <c r="GC19" s="657"/>
      <c r="GD19" s="657"/>
      <c r="GE19" s="657"/>
      <c r="GF19" s="657"/>
      <c r="GG19" s="657"/>
      <c r="GH19" s="657"/>
      <c r="GI19" s="657"/>
      <c r="GJ19" s="657"/>
      <c r="GK19" s="657"/>
      <c r="GL19" s="657"/>
      <c r="GM19" s="657"/>
      <c r="GN19" s="657"/>
      <c r="GO19" s="657"/>
      <c r="GP19" s="657"/>
      <c r="GQ19" s="657"/>
      <c r="GR19" s="657"/>
      <c r="GS19" s="657"/>
      <c r="GT19" s="657"/>
      <c r="GU19" s="657"/>
      <c r="GV19" s="657"/>
      <c r="GW19" s="657"/>
      <c r="GX19" s="657"/>
      <c r="GY19" s="657"/>
      <c r="GZ19" s="657"/>
      <c r="HA19" s="657"/>
      <c r="HB19" s="657"/>
      <c r="HC19" s="657"/>
      <c r="HD19" s="657"/>
      <c r="HE19" s="657"/>
      <c r="HF19" s="657"/>
      <c r="HG19" s="657"/>
      <c r="HH19" s="657"/>
      <c r="HI19" s="657"/>
      <c r="HJ19" s="657"/>
      <c r="HK19" s="657"/>
      <c r="HL19" s="657"/>
      <c r="HM19" s="657"/>
      <c r="HN19" s="657"/>
      <c r="HO19" s="657"/>
      <c r="HP19" s="657"/>
      <c r="HQ19" s="657"/>
      <c r="HR19" s="657"/>
      <c r="HS19" s="657"/>
      <c r="HT19" s="657"/>
      <c r="HU19" s="657"/>
      <c r="HV19" s="657"/>
      <c r="HW19" s="657"/>
      <c r="HX19" s="657"/>
      <c r="HY19" s="657"/>
      <c r="HZ19" s="657"/>
      <c r="IA19" s="657"/>
      <c r="IB19" s="657"/>
      <c r="IC19" s="657"/>
      <c r="ID19" s="657"/>
      <c r="IE19" s="657"/>
      <c r="IF19" s="657"/>
      <c r="IG19" s="657"/>
      <c r="IH19" s="657"/>
      <c r="II19" s="657"/>
      <c r="IJ19" s="657"/>
      <c r="IK19" s="657"/>
      <c r="IL19" s="657"/>
      <c r="IM19" s="657"/>
      <c r="IN19" s="657"/>
      <c r="IO19" s="657"/>
      <c r="IP19" s="657"/>
      <c r="IQ19" s="657"/>
      <c r="IR19" s="657"/>
      <c r="IS19" s="657"/>
      <c r="IT19" s="657"/>
      <c r="IU19" s="657"/>
      <c r="IV19" s="657"/>
    </row>
    <row r="20" spans="1:256" ht="12.75">
      <c r="A20" s="648"/>
      <c r="B20" s="654"/>
      <c r="C20" s="77">
        <v>5279</v>
      </c>
      <c r="D20" s="77">
        <v>6122</v>
      </c>
      <c r="E20" s="659">
        <v>41500000</v>
      </c>
      <c r="F20" s="656" t="s">
        <v>46</v>
      </c>
      <c r="G20" s="48">
        <v>0</v>
      </c>
      <c r="H20" s="48">
        <v>201.45</v>
      </c>
      <c r="I20" s="81">
        <f t="shared" si="0"/>
        <v>201.45</v>
      </c>
      <c r="J20" s="660"/>
      <c r="K20" s="657"/>
      <c r="L20" s="657"/>
      <c r="M20" s="658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657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7"/>
      <c r="AX20" s="657"/>
      <c r="AY20" s="657"/>
      <c r="AZ20" s="657"/>
      <c r="BA20" s="657"/>
      <c r="BB20" s="657"/>
      <c r="BC20" s="657"/>
      <c r="BD20" s="657"/>
      <c r="BE20" s="657"/>
      <c r="BF20" s="657"/>
      <c r="BG20" s="657"/>
      <c r="BH20" s="657"/>
      <c r="BI20" s="657"/>
      <c r="BJ20" s="657"/>
      <c r="BK20" s="657"/>
      <c r="BL20" s="657"/>
      <c r="BM20" s="657"/>
      <c r="BN20" s="657"/>
      <c r="BO20" s="657"/>
      <c r="BP20" s="657"/>
      <c r="BQ20" s="657"/>
      <c r="BR20" s="657"/>
      <c r="BS20" s="657"/>
      <c r="BT20" s="657"/>
      <c r="BU20" s="657"/>
      <c r="BV20" s="657"/>
      <c r="BW20" s="657"/>
      <c r="BX20" s="657"/>
      <c r="BY20" s="657"/>
      <c r="BZ20" s="657"/>
      <c r="CA20" s="657"/>
      <c r="CB20" s="657"/>
      <c r="CC20" s="657"/>
      <c r="CD20" s="657"/>
      <c r="CE20" s="657"/>
      <c r="CF20" s="657"/>
      <c r="CG20" s="657"/>
      <c r="CH20" s="657"/>
      <c r="CI20" s="657"/>
      <c r="CJ20" s="657"/>
      <c r="CK20" s="657"/>
      <c r="CL20" s="657"/>
      <c r="CM20" s="657"/>
      <c r="CN20" s="657"/>
      <c r="CO20" s="657"/>
      <c r="CP20" s="657"/>
      <c r="CQ20" s="657"/>
      <c r="CR20" s="657"/>
      <c r="CS20" s="657"/>
      <c r="CT20" s="657"/>
      <c r="CU20" s="657"/>
      <c r="CV20" s="657"/>
      <c r="CW20" s="657"/>
      <c r="CX20" s="657"/>
      <c r="CY20" s="657"/>
      <c r="CZ20" s="657"/>
      <c r="DA20" s="657"/>
      <c r="DB20" s="657"/>
      <c r="DC20" s="657"/>
      <c r="DD20" s="657"/>
      <c r="DE20" s="657"/>
      <c r="DF20" s="657"/>
      <c r="DG20" s="657"/>
      <c r="DH20" s="657"/>
      <c r="DI20" s="657"/>
      <c r="DJ20" s="657"/>
      <c r="DK20" s="657"/>
      <c r="DL20" s="657"/>
      <c r="DM20" s="657"/>
      <c r="DN20" s="657"/>
      <c r="DO20" s="657"/>
      <c r="DP20" s="657"/>
      <c r="DQ20" s="657"/>
      <c r="DR20" s="657"/>
      <c r="DS20" s="657"/>
      <c r="DT20" s="657"/>
      <c r="DU20" s="657"/>
      <c r="DV20" s="657"/>
      <c r="DW20" s="657"/>
      <c r="DX20" s="657"/>
      <c r="DY20" s="657"/>
      <c r="DZ20" s="657"/>
      <c r="EA20" s="657"/>
      <c r="EB20" s="657"/>
      <c r="EC20" s="657"/>
      <c r="ED20" s="657"/>
      <c r="EE20" s="657"/>
      <c r="EF20" s="657"/>
      <c r="EG20" s="657"/>
      <c r="EH20" s="657"/>
      <c r="EI20" s="657"/>
      <c r="EJ20" s="657"/>
      <c r="EK20" s="657"/>
      <c r="EL20" s="657"/>
      <c r="EM20" s="657"/>
      <c r="EN20" s="657"/>
      <c r="EO20" s="657"/>
      <c r="EP20" s="657"/>
      <c r="EQ20" s="657"/>
      <c r="ER20" s="657"/>
      <c r="ES20" s="657"/>
      <c r="ET20" s="657"/>
      <c r="EU20" s="657"/>
      <c r="EV20" s="657"/>
      <c r="EW20" s="657"/>
      <c r="EX20" s="657"/>
      <c r="EY20" s="657"/>
      <c r="EZ20" s="657"/>
      <c r="FA20" s="657"/>
      <c r="FB20" s="657"/>
      <c r="FC20" s="657"/>
      <c r="FD20" s="657"/>
      <c r="FE20" s="657"/>
      <c r="FF20" s="657"/>
      <c r="FG20" s="657"/>
      <c r="FH20" s="657"/>
      <c r="FI20" s="657"/>
      <c r="FJ20" s="657"/>
      <c r="FK20" s="657"/>
      <c r="FL20" s="657"/>
      <c r="FM20" s="657"/>
      <c r="FN20" s="657"/>
      <c r="FO20" s="657"/>
      <c r="FP20" s="657"/>
      <c r="FQ20" s="657"/>
      <c r="FR20" s="657"/>
      <c r="FS20" s="657"/>
      <c r="FT20" s="657"/>
      <c r="FU20" s="657"/>
      <c r="FV20" s="657"/>
      <c r="FW20" s="657"/>
      <c r="FX20" s="657"/>
      <c r="FY20" s="657"/>
      <c r="FZ20" s="657"/>
      <c r="GA20" s="657"/>
      <c r="GB20" s="657"/>
      <c r="GC20" s="657"/>
      <c r="GD20" s="657"/>
      <c r="GE20" s="657"/>
      <c r="GF20" s="657"/>
      <c r="GG20" s="657"/>
      <c r="GH20" s="657"/>
      <c r="GI20" s="657"/>
      <c r="GJ20" s="657"/>
      <c r="GK20" s="657"/>
      <c r="GL20" s="657"/>
      <c r="GM20" s="657"/>
      <c r="GN20" s="657"/>
      <c r="GO20" s="657"/>
      <c r="GP20" s="657"/>
      <c r="GQ20" s="657"/>
      <c r="GR20" s="657"/>
      <c r="GS20" s="657"/>
      <c r="GT20" s="657"/>
      <c r="GU20" s="657"/>
      <c r="GV20" s="657"/>
      <c r="GW20" s="657"/>
      <c r="GX20" s="657"/>
      <c r="GY20" s="657"/>
      <c r="GZ20" s="657"/>
      <c r="HA20" s="657"/>
      <c r="HB20" s="657"/>
      <c r="HC20" s="657"/>
      <c r="HD20" s="657"/>
      <c r="HE20" s="657"/>
      <c r="HF20" s="657"/>
      <c r="HG20" s="657"/>
      <c r="HH20" s="657"/>
      <c r="HI20" s="657"/>
      <c r="HJ20" s="657"/>
      <c r="HK20" s="657"/>
      <c r="HL20" s="657"/>
      <c r="HM20" s="657"/>
      <c r="HN20" s="657"/>
      <c r="HO20" s="657"/>
      <c r="HP20" s="657"/>
      <c r="HQ20" s="657"/>
      <c r="HR20" s="657"/>
      <c r="HS20" s="657"/>
      <c r="HT20" s="657"/>
      <c r="HU20" s="657"/>
      <c r="HV20" s="657"/>
      <c r="HW20" s="657"/>
      <c r="HX20" s="657"/>
      <c r="HY20" s="657"/>
      <c r="HZ20" s="657"/>
      <c r="IA20" s="657"/>
      <c r="IB20" s="657"/>
      <c r="IC20" s="657"/>
      <c r="ID20" s="657"/>
      <c r="IE20" s="657"/>
      <c r="IF20" s="657"/>
      <c r="IG20" s="657"/>
      <c r="IH20" s="657"/>
      <c r="II20" s="657"/>
      <c r="IJ20" s="657"/>
      <c r="IK20" s="657"/>
      <c r="IL20" s="657"/>
      <c r="IM20" s="657"/>
      <c r="IN20" s="657"/>
      <c r="IO20" s="657"/>
      <c r="IP20" s="657"/>
      <c r="IQ20" s="657"/>
      <c r="IR20" s="657"/>
      <c r="IS20" s="657"/>
      <c r="IT20" s="657"/>
      <c r="IU20" s="657"/>
      <c r="IV20" s="657"/>
    </row>
    <row r="21" spans="1:256" ht="12.75">
      <c r="A21" s="648"/>
      <c r="B21" s="654"/>
      <c r="C21" s="77">
        <v>5279</v>
      </c>
      <c r="D21" s="77">
        <v>5137</v>
      </c>
      <c r="E21" s="659">
        <v>41100000</v>
      </c>
      <c r="F21" s="656" t="s">
        <v>9</v>
      </c>
      <c r="G21" s="48">
        <v>0</v>
      </c>
      <c r="H21" s="48">
        <v>20.3</v>
      </c>
      <c r="I21" s="81">
        <f t="shared" si="0"/>
        <v>20.3</v>
      </c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57"/>
      <c r="BD21" s="657"/>
      <c r="BE21" s="657"/>
      <c r="BF21" s="657"/>
      <c r="BG21" s="657"/>
      <c r="BH21" s="657"/>
      <c r="BI21" s="657"/>
      <c r="BJ21" s="657"/>
      <c r="BK21" s="657"/>
      <c r="BL21" s="657"/>
      <c r="BM21" s="657"/>
      <c r="BN21" s="657"/>
      <c r="BO21" s="657"/>
      <c r="BP21" s="657"/>
      <c r="BQ21" s="657"/>
      <c r="BR21" s="657"/>
      <c r="BS21" s="657"/>
      <c r="BT21" s="657"/>
      <c r="BU21" s="657"/>
      <c r="BV21" s="657"/>
      <c r="BW21" s="657"/>
      <c r="BX21" s="657"/>
      <c r="BY21" s="657"/>
      <c r="BZ21" s="657"/>
      <c r="CA21" s="657"/>
      <c r="CB21" s="657"/>
      <c r="CC21" s="657"/>
      <c r="CD21" s="657"/>
      <c r="CE21" s="657"/>
      <c r="CF21" s="657"/>
      <c r="CG21" s="657"/>
      <c r="CH21" s="657"/>
      <c r="CI21" s="657"/>
      <c r="CJ21" s="657"/>
      <c r="CK21" s="657"/>
      <c r="CL21" s="657"/>
      <c r="CM21" s="657"/>
      <c r="CN21" s="657"/>
      <c r="CO21" s="657"/>
      <c r="CP21" s="657"/>
      <c r="CQ21" s="657"/>
      <c r="CR21" s="657"/>
      <c r="CS21" s="657"/>
      <c r="CT21" s="657"/>
      <c r="CU21" s="657"/>
      <c r="CV21" s="657"/>
      <c r="CW21" s="657"/>
      <c r="CX21" s="657"/>
      <c r="CY21" s="657"/>
      <c r="CZ21" s="657"/>
      <c r="DA21" s="657"/>
      <c r="DB21" s="657"/>
      <c r="DC21" s="657"/>
      <c r="DD21" s="657"/>
      <c r="DE21" s="657"/>
      <c r="DF21" s="657"/>
      <c r="DG21" s="657"/>
      <c r="DH21" s="657"/>
      <c r="DI21" s="657"/>
      <c r="DJ21" s="657"/>
      <c r="DK21" s="657"/>
      <c r="DL21" s="657"/>
      <c r="DM21" s="657"/>
      <c r="DN21" s="657"/>
      <c r="DO21" s="657"/>
      <c r="DP21" s="657"/>
      <c r="DQ21" s="657"/>
      <c r="DR21" s="657"/>
      <c r="DS21" s="657"/>
      <c r="DT21" s="657"/>
      <c r="DU21" s="657"/>
      <c r="DV21" s="657"/>
      <c r="DW21" s="657"/>
      <c r="DX21" s="657"/>
      <c r="DY21" s="657"/>
      <c r="DZ21" s="657"/>
      <c r="EA21" s="657"/>
      <c r="EB21" s="657"/>
      <c r="EC21" s="657"/>
      <c r="ED21" s="657"/>
      <c r="EE21" s="657"/>
      <c r="EF21" s="657"/>
      <c r="EG21" s="657"/>
      <c r="EH21" s="657"/>
      <c r="EI21" s="657"/>
      <c r="EJ21" s="657"/>
      <c r="EK21" s="657"/>
      <c r="EL21" s="657"/>
      <c r="EM21" s="657"/>
      <c r="EN21" s="657"/>
      <c r="EO21" s="657"/>
      <c r="EP21" s="657"/>
      <c r="EQ21" s="657"/>
      <c r="ER21" s="657"/>
      <c r="ES21" s="657"/>
      <c r="ET21" s="657"/>
      <c r="EU21" s="657"/>
      <c r="EV21" s="657"/>
      <c r="EW21" s="657"/>
      <c r="EX21" s="657"/>
      <c r="EY21" s="657"/>
      <c r="EZ21" s="657"/>
      <c r="FA21" s="657"/>
      <c r="FB21" s="657"/>
      <c r="FC21" s="657"/>
      <c r="FD21" s="657"/>
      <c r="FE21" s="657"/>
      <c r="FF21" s="657"/>
      <c r="FG21" s="657"/>
      <c r="FH21" s="657"/>
      <c r="FI21" s="657"/>
      <c r="FJ21" s="657"/>
      <c r="FK21" s="657"/>
      <c r="FL21" s="657"/>
      <c r="FM21" s="657"/>
      <c r="FN21" s="657"/>
      <c r="FO21" s="657"/>
      <c r="FP21" s="657"/>
      <c r="FQ21" s="657"/>
      <c r="FR21" s="657"/>
      <c r="FS21" s="657"/>
      <c r="FT21" s="657"/>
      <c r="FU21" s="657"/>
      <c r="FV21" s="657"/>
      <c r="FW21" s="657"/>
      <c r="FX21" s="657"/>
      <c r="FY21" s="657"/>
      <c r="FZ21" s="657"/>
      <c r="GA21" s="657"/>
      <c r="GB21" s="657"/>
      <c r="GC21" s="657"/>
      <c r="GD21" s="657"/>
      <c r="GE21" s="657"/>
      <c r="GF21" s="657"/>
      <c r="GG21" s="657"/>
      <c r="GH21" s="657"/>
      <c r="GI21" s="657"/>
      <c r="GJ21" s="657"/>
      <c r="GK21" s="657"/>
      <c r="GL21" s="657"/>
      <c r="GM21" s="657"/>
      <c r="GN21" s="657"/>
      <c r="GO21" s="657"/>
      <c r="GP21" s="657"/>
      <c r="GQ21" s="657"/>
      <c r="GR21" s="657"/>
      <c r="GS21" s="657"/>
      <c r="GT21" s="657"/>
      <c r="GU21" s="657"/>
      <c r="GV21" s="657"/>
      <c r="GW21" s="657"/>
      <c r="GX21" s="657"/>
      <c r="GY21" s="657"/>
      <c r="GZ21" s="657"/>
      <c r="HA21" s="657"/>
      <c r="HB21" s="657"/>
      <c r="HC21" s="657"/>
      <c r="HD21" s="657"/>
      <c r="HE21" s="657"/>
      <c r="HF21" s="657"/>
      <c r="HG21" s="657"/>
      <c r="HH21" s="657"/>
      <c r="HI21" s="657"/>
      <c r="HJ21" s="657"/>
      <c r="HK21" s="657"/>
      <c r="HL21" s="657"/>
      <c r="HM21" s="657"/>
      <c r="HN21" s="657"/>
      <c r="HO21" s="657"/>
      <c r="HP21" s="657"/>
      <c r="HQ21" s="657"/>
      <c r="HR21" s="657"/>
      <c r="HS21" s="657"/>
      <c r="HT21" s="657"/>
      <c r="HU21" s="657"/>
      <c r="HV21" s="657"/>
      <c r="HW21" s="657"/>
      <c r="HX21" s="657"/>
      <c r="HY21" s="657"/>
      <c r="HZ21" s="657"/>
      <c r="IA21" s="657"/>
      <c r="IB21" s="657"/>
      <c r="IC21" s="657"/>
      <c r="ID21" s="657"/>
      <c r="IE21" s="657"/>
      <c r="IF21" s="657"/>
      <c r="IG21" s="657"/>
      <c r="IH21" s="657"/>
      <c r="II21" s="657"/>
      <c r="IJ21" s="657"/>
      <c r="IK21" s="657"/>
      <c r="IL21" s="657"/>
      <c r="IM21" s="657"/>
      <c r="IN21" s="657"/>
      <c r="IO21" s="657"/>
      <c r="IP21" s="657"/>
      <c r="IQ21" s="657"/>
      <c r="IR21" s="657"/>
      <c r="IS21" s="657"/>
      <c r="IT21" s="657"/>
      <c r="IU21" s="657"/>
      <c r="IV21" s="657"/>
    </row>
    <row r="22" spans="1:256" ht="12.75">
      <c r="A22" s="648"/>
      <c r="B22" s="654"/>
      <c r="C22" s="77">
        <v>5279</v>
      </c>
      <c r="D22" s="77">
        <v>5137</v>
      </c>
      <c r="E22" s="659">
        <v>41117007</v>
      </c>
      <c r="F22" s="656" t="s">
        <v>9</v>
      </c>
      <c r="G22" s="48">
        <v>0</v>
      </c>
      <c r="H22" s="48">
        <v>10.15</v>
      </c>
      <c r="I22" s="81">
        <f t="shared" si="0"/>
        <v>10.15</v>
      </c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7"/>
      <c r="AQ22" s="657"/>
      <c r="AR22" s="657"/>
      <c r="AS22" s="657"/>
      <c r="AT22" s="657"/>
      <c r="AU22" s="657"/>
      <c r="AV22" s="657"/>
      <c r="AW22" s="657"/>
      <c r="AX22" s="657"/>
      <c r="AY22" s="657"/>
      <c r="AZ22" s="657"/>
      <c r="BA22" s="657"/>
      <c r="BB22" s="657"/>
      <c r="BC22" s="657"/>
      <c r="BD22" s="657"/>
      <c r="BE22" s="657"/>
      <c r="BF22" s="657"/>
      <c r="BG22" s="657"/>
      <c r="BH22" s="657"/>
      <c r="BI22" s="657"/>
      <c r="BJ22" s="657"/>
      <c r="BK22" s="657"/>
      <c r="BL22" s="657"/>
      <c r="BM22" s="657"/>
      <c r="BN22" s="657"/>
      <c r="BO22" s="657"/>
      <c r="BP22" s="657"/>
      <c r="BQ22" s="657"/>
      <c r="BR22" s="657"/>
      <c r="BS22" s="657"/>
      <c r="BT22" s="657"/>
      <c r="BU22" s="657"/>
      <c r="BV22" s="657"/>
      <c r="BW22" s="657"/>
      <c r="BX22" s="657"/>
      <c r="BY22" s="657"/>
      <c r="BZ22" s="657"/>
      <c r="CA22" s="657"/>
      <c r="CB22" s="657"/>
      <c r="CC22" s="657"/>
      <c r="CD22" s="657"/>
      <c r="CE22" s="657"/>
      <c r="CF22" s="657"/>
      <c r="CG22" s="657"/>
      <c r="CH22" s="657"/>
      <c r="CI22" s="657"/>
      <c r="CJ22" s="657"/>
      <c r="CK22" s="657"/>
      <c r="CL22" s="657"/>
      <c r="CM22" s="657"/>
      <c r="CN22" s="657"/>
      <c r="CO22" s="657"/>
      <c r="CP22" s="657"/>
      <c r="CQ22" s="657"/>
      <c r="CR22" s="657"/>
      <c r="CS22" s="657"/>
      <c r="CT22" s="657"/>
      <c r="CU22" s="657"/>
      <c r="CV22" s="657"/>
      <c r="CW22" s="657"/>
      <c r="CX22" s="657"/>
      <c r="CY22" s="657"/>
      <c r="CZ22" s="657"/>
      <c r="DA22" s="657"/>
      <c r="DB22" s="657"/>
      <c r="DC22" s="657"/>
      <c r="DD22" s="657"/>
      <c r="DE22" s="657"/>
      <c r="DF22" s="657"/>
      <c r="DG22" s="657"/>
      <c r="DH22" s="657"/>
      <c r="DI22" s="657"/>
      <c r="DJ22" s="657"/>
      <c r="DK22" s="657"/>
      <c r="DL22" s="657"/>
      <c r="DM22" s="657"/>
      <c r="DN22" s="657"/>
      <c r="DO22" s="657"/>
      <c r="DP22" s="657"/>
      <c r="DQ22" s="657"/>
      <c r="DR22" s="657"/>
      <c r="DS22" s="657"/>
      <c r="DT22" s="657"/>
      <c r="DU22" s="657"/>
      <c r="DV22" s="657"/>
      <c r="DW22" s="657"/>
      <c r="DX22" s="657"/>
      <c r="DY22" s="657"/>
      <c r="DZ22" s="657"/>
      <c r="EA22" s="657"/>
      <c r="EB22" s="657"/>
      <c r="EC22" s="657"/>
      <c r="ED22" s="657"/>
      <c r="EE22" s="657"/>
      <c r="EF22" s="657"/>
      <c r="EG22" s="657"/>
      <c r="EH22" s="657"/>
      <c r="EI22" s="657"/>
      <c r="EJ22" s="657"/>
      <c r="EK22" s="657"/>
      <c r="EL22" s="657"/>
      <c r="EM22" s="657"/>
      <c r="EN22" s="657"/>
      <c r="EO22" s="657"/>
      <c r="EP22" s="657"/>
      <c r="EQ22" s="657"/>
      <c r="ER22" s="657"/>
      <c r="ES22" s="657"/>
      <c r="ET22" s="657"/>
      <c r="EU22" s="657"/>
      <c r="EV22" s="657"/>
      <c r="EW22" s="657"/>
      <c r="EX22" s="657"/>
      <c r="EY22" s="657"/>
      <c r="EZ22" s="657"/>
      <c r="FA22" s="657"/>
      <c r="FB22" s="657"/>
      <c r="FC22" s="657"/>
      <c r="FD22" s="657"/>
      <c r="FE22" s="657"/>
      <c r="FF22" s="657"/>
      <c r="FG22" s="657"/>
      <c r="FH22" s="657"/>
      <c r="FI22" s="657"/>
      <c r="FJ22" s="657"/>
      <c r="FK22" s="657"/>
      <c r="FL22" s="657"/>
      <c r="FM22" s="657"/>
      <c r="FN22" s="657"/>
      <c r="FO22" s="657"/>
      <c r="FP22" s="657"/>
      <c r="FQ22" s="657"/>
      <c r="FR22" s="657"/>
      <c r="FS22" s="657"/>
      <c r="FT22" s="657"/>
      <c r="FU22" s="657"/>
      <c r="FV22" s="657"/>
      <c r="FW22" s="657"/>
      <c r="FX22" s="657"/>
      <c r="FY22" s="657"/>
      <c r="FZ22" s="657"/>
      <c r="GA22" s="657"/>
      <c r="GB22" s="657"/>
      <c r="GC22" s="657"/>
      <c r="GD22" s="657"/>
      <c r="GE22" s="657"/>
      <c r="GF22" s="657"/>
      <c r="GG22" s="657"/>
      <c r="GH22" s="657"/>
      <c r="GI22" s="657"/>
      <c r="GJ22" s="657"/>
      <c r="GK22" s="657"/>
      <c r="GL22" s="657"/>
      <c r="GM22" s="657"/>
      <c r="GN22" s="657"/>
      <c r="GO22" s="657"/>
      <c r="GP22" s="657"/>
      <c r="GQ22" s="657"/>
      <c r="GR22" s="657"/>
      <c r="GS22" s="657"/>
      <c r="GT22" s="657"/>
      <c r="GU22" s="657"/>
      <c r="GV22" s="657"/>
      <c r="GW22" s="657"/>
      <c r="GX22" s="657"/>
      <c r="GY22" s="657"/>
      <c r="GZ22" s="657"/>
      <c r="HA22" s="657"/>
      <c r="HB22" s="657"/>
      <c r="HC22" s="657"/>
      <c r="HD22" s="657"/>
      <c r="HE22" s="657"/>
      <c r="HF22" s="657"/>
      <c r="HG22" s="657"/>
      <c r="HH22" s="657"/>
      <c r="HI22" s="657"/>
      <c r="HJ22" s="657"/>
      <c r="HK22" s="657"/>
      <c r="HL22" s="657"/>
      <c r="HM22" s="657"/>
      <c r="HN22" s="657"/>
      <c r="HO22" s="657"/>
      <c r="HP22" s="657"/>
      <c r="HQ22" s="657"/>
      <c r="HR22" s="657"/>
      <c r="HS22" s="657"/>
      <c r="HT22" s="657"/>
      <c r="HU22" s="657"/>
      <c r="HV22" s="657"/>
      <c r="HW22" s="657"/>
      <c r="HX22" s="657"/>
      <c r="HY22" s="657"/>
      <c r="HZ22" s="657"/>
      <c r="IA22" s="657"/>
      <c r="IB22" s="657"/>
      <c r="IC22" s="657"/>
      <c r="ID22" s="657"/>
      <c r="IE22" s="657"/>
      <c r="IF22" s="657"/>
      <c r="IG22" s="657"/>
      <c r="IH22" s="657"/>
      <c r="II22" s="657"/>
      <c r="IJ22" s="657"/>
      <c r="IK22" s="657"/>
      <c r="IL22" s="657"/>
      <c r="IM22" s="657"/>
      <c r="IN22" s="657"/>
      <c r="IO22" s="657"/>
      <c r="IP22" s="657"/>
      <c r="IQ22" s="657"/>
      <c r="IR22" s="657"/>
      <c r="IS22" s="657"/>
      <c r="IT22" s="657"/>
      <c r="IU22" s="657"/>
      <c r="IV22" s="657"/>
    </row>
    <row r="23" spans="1:255" ht="12.75">
      <c r="A23" s="648"/>
      <c r="B23" s="654"/>
      <c r="C23" s="77">
        <v>5279</v>
      </c>
      <c r="D23" s="77">
        <v>5137</v>
      </c>
      <c r="E23" s="659">
        <v>41500000</v>
      </c>
      <c r="F23" s="656" t="s">
        <v>9</v>
      </c>
      <c r="G23" s="48">
        <v>0</v>
      </c>
      <c r="H23" s="48">
        <v>172.55</v>
      </c>
      <c r="I23" s="81">
        <f t="shared" si="0"/>
        <v>172.55</v>
      </c>
      <c r="J23" s="660"/>
      <c r="K23" s="657"/>
      <c r="L23" s="657"/>
      <c r="M23" s="657"/>
      <c r="N23" s="657"/>
      <c r="O23" s="657"/>
      <c r="P23" s="657"/>
      <c r="Q23" s="657"/>
      <c r="R23" s="657"/>
      <c r="S23" s="657"/>
      <c r="T23" s="657"/>
      <c r="U23" s="657"/>
      <c r="V23" s="657"/>
      <c r="W23" s="657"/>
      <c r="X23" s="657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  <c r="AU23" s="657"/>
      <c r="AV23" s="657"/>
      <c r="AW23" s="657"/>
      <c r="AX23" s="657"/>
      <c r="AY23" s="657"/>
      <c r="AZ23" s="657"/>
      <c r="BA23" s="657"/>
      <c r="BB23" s="657"/>
      <c r="BC23" s="657"/>
      <c r="BD23" s="657"/>
      <c r="BE23" s="657"/>
      <c r="BF23" s="657"/>
      <c r="BG23" s="657"/>
      <c r="BH23" s="657"/>
      <c r="BI23" s="657"/>
      <c r="BJ23" s="657"/>
      <c r="BK23" s="657"/>
      <c r="BL23" s="657"/>
      <c r="BM23" s="657"/>
      <c r="BN23" s="657"/>
      <c r="BO23" s="657"/>
      <c r="BP23" s="657"/>
      <c r="BQ23" s="657"/>
      <c r="BR23" s="657"/>
      <c r="BS23" s="657"/>
      <c r="BT23" s="657"/>
      <c r="BU23" s="657"/>
      <c r="BV23" s="657"/>
      <c r="BW23" s="657"/>
      <c r="BX23" s="657"/>
      <c r="BY23" s="657"/>
      <c r="BZ23" s="657"/>
      <c r="CA23" s="657"/>
      <c r="CB23" s="657"/>
      <c r="CC23" s="657"/>
      <c r="CD23" s="657"/>
      <c r="CE23" s="657"/>
      <c r="CF23" s="657"/>
      <c r="CG23" s="657"/>
      <c r="CH23" s="657"/>
      <c r="CI23" s="657"/>
      <c r="CJ23" s="657"/>
      <c r="CK23" s="657"/>
      <c r="CL23" s="657"/>
      <c r="CM23" s="657"/>
      <c r="CN23" s="657"/>
      <c r="CO23" s="657"/>
      <c r="CP23" s="657"/>
      <c r="CQ23" s="657"/>
      <c r="CR23" s="657"/>
      <c r="CS23" s="657"/>
      <c r="CT23" s="657"/>
      <c r="CU23" s="657"/>
      <c r="CV23" s="657"/>
      <c r="CW23" s="657"/>
      <c r="CX23" s="657"/>
      <c r="CY23" s="657"/>
      <c r="CZ23" s="657"/>
      <c r="DA23" s="657"/>
      <c r="DB23" s="657"/>
      <c r="DC23" s="657"/>
      <c r="DD23" s="657"/>
      <c r="DE23" s="657"/>
      <c r="DF23" s="657"/>
      <c r="DG23" s="657"/>
      <c r="DH23" s="657"/>
      <c r="DI23" s="657"/>
      <c r="DJ23" s="657"/>
      <c r="DK23" s="657"/>
      <c r="DL23" s="657"/>
      <c r="DM23" s="657"/>
      <c r="DN23" s="657"/>
      <c r="DO23" s="657"/>
      <c r="DP23" s="657"/>
      <c r="DQ23" s="657"/>
      <c r="DR23" s="657"/>
      <c r="DS23" s="657"/>
      <c r="DT23" s="657"/>
      <c r="DU23" s="657"/>
      <c r="DV23" s="657"/>
      <c r="DW23" s="657"/>
      <c r="DX23" s="657"/>
      <c r="DY23" s="657"/>
      <c r="DZ23" s="657"/>
      <c r="EA23" s="657"/>
      <c r="EB23" s="657"/>
      <c r="EC23" s="657"/>
      <c r="ED23" s="657"/>
      <c r="EE23" s="657"/>
      <c r="EF23" s="657"/>
      <c r="EG23" s="657"/>
      <c r="EH23" s="657"/>
      <c r="EI23" s="657"/>
      <c r="EJ23" s="657"/>
      <c r="EK23" s="657"/>
      <c r="EL23" s="657"/>
      <c r="EM23" s="657"/>
      <c r="EN23" s="657"/>
      <c r="EO23" s="657"/>
      <c r="EP23" s="657"/>
      <c r="EQ23" s="657"/>
      <c r="ER23" s="657"/>
      <c r="ES23" s="657"/>
      <c r="ET23" s="657"/>
      <c r="EU23" s="657"/>
      <c r="EV23" s="657"/>
      <c r="EW23" s="657"/>
      <c r="EX23" s="657"/>
      <c r="EY23" s="657"/>
      <c r="EZ23" s="657"/>
      <c r="FA23" s="657"/>
      <c r="FB23" s="657"/>
      <c r="FC23" s="657"/>
      <c r="FD23" s="657"/>
      <c r="FE23" s="657"/>
      <c r="FF23" s="657"/>
      <c r="FG23" s="657"/>
      <c r="FH23" s="657"/>
      <c r="FI23" s="657"/>
      <c r="FJ23" s="657"/>
      <c r="FK23" s="657"/>
      <c r="FL23" s="657"/>
      <c r="FM23" s="657"/>
      <c r="FN23" s="657"/>
      <c r="FO23" s="657"/>
      <c r="FP23" s="657"/>
      <c r="FQ23" s="657"/>
      <c r="FR23" s="657"/>
      <c r="FS23" s="657"/>
      <c r="FT23" s="657"/>
      <c r="FU23" s="657"/>
      <c r="FV23" s="657"/>
      <c r="FW23" s="657"/>
      <c r="FX23" s="657"/>
      <c r="FY23" s="657"/>
      <c r="FZ23" s="657"/>
      <c r="GA23" s="657"/>
      <c r="GB23" s="657"/>
      <c r="GC23" s="657"/>
      <c r="GD23" s="657"/>
      <c r="GE23" s="657"/>
      <c r="GF23" s="657"/>
      <c r="GG23" s="657"/>
      <c r="GH23" s="657"/>
      <c r="GI23" s="657"/>
      <c r="GJ23" s="657"/>
      <c r="GK23" s="657"/>
      <c r="GL23" s="657"/>
      <c r="GM23" s="657"/>
      <c r="GN23" s="657"/>
      <c r="GO23" s="657"/>
      <c r="GP23" s="657"/>
      <c r="GQ23" s="657"/>
      <c r="GR23" s="657"/>
      <c r="GS23" s="657"/>
      <c r="GT23" s="657"/>
      <c r="GU23" s="657"/>
      <c r="GV23" s="657"/>
      <c r="GW23" s="657"/>
      <c r="GX23" s="657"/>
      <c r="GY23" s="657"/>
      <c r="GZ23" s="657"/>
      <c r="HA23" s="657"/>
      <c r="HB23" s="657"/>
      <c r="HC23" s="657"/>
      <c r="HD23" s="657"/>
      <c r="HE23" s="657"/>
      <c r="HF23" s="657"/>
      <c r="HG23" s="657"/>
      <c r="HH23" s="657"/>
      <c r="HI23" s="657"/>
      <c r="HJ23" s="657"/>
      <c r="HK23" s="657"/>
      <c r="HL23" s="657"/>
      <c r="HM23" s="657"/>
      <c r="HN23" s="657"/>
      <c r="HO23" s="657"/>
      <c r="HP23" s="657"/>
      <c r="HQ23" s="657"/>
      <c r="HR23" s="657"/>
      <c r="HS23" s="657"/>
      <c r="HT23" s="657"/>
      <c r="HU23" s="657"/>
      <c r="HV23" s="657"/>
      <c r="HW23" s="657"/>
      <c r="HX23" s="657"/>
      <c r="HY23" s="657"/>
      <c r="HZ23" s="657"/>
      <c r="IA23" s="657"/>
      <c r="IB23" s="657"/>
      <c r="IC23" s="657"/>
      <c r="ID23" s="657"/>
      <c r="IE23" s="657"/>
      <c r="IF23" s="657"/>
      <c r="IG23" s="657"/>
      <c r="IH23" s="657"/>
      <c r="II23" s="657"/>
      <c r="IJ23" s="657"/>
      <c r="IK23" s="657"/>
      <c r="IL23" s="657"/>
      <c r="IM23" s="657"/>
      <c r="IN23" s="657"/>
      <c r="IO23" s="657"/>
      <c r="IP23" s="657"/>
      <c r="IQ23" s="657"/>
      <c r="IR23" s="657"/>
      <c r="IS23" s="657"/>
      <c r="IT23" s="657"/>
      <c r="IU23" s="657"/>
    </row>
    <row r="24" spans="1:255" ht="12.75">
      <c r="A24" s="648"/>
      <c r="B24" s="654"/>
      <c r="C24" s="77">
        <v>5279</v>
      </c>
      <c r="D24" s="77">
        <v>5139</v>
      </c>
      <c r="E24" s="659">
        <v>41100000</v>
      </c>
      <c r="F24" s="656" t="s">
        <v>6</v>
      </c>
      <c r="G24" s="48">
        <v>0</v>
      </c>
      <c r="H24" s="48">
        <v>17.7</v>
      </c>
      <c r="I24" s="81">
        <f t="shared" si="0"/>
        <v>17.7</v>
      </c>
      <c r="J24" s="660"/>
      <c r="K24" s="657"/>
      <c r="L24" s="657"/>
      <c r="M24" s="657"/>
      <c r="N24" s="657"/>
      <c r="O24" s="657"/>
      <c r="P24" s="657"/>
      <c r="Q24" s="657"/>
      <c r="R24" s="657"/>
      <c r="S24" s="657"/>
      <c r="T24" s="657"/>
      <c r="U24" s="657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  <c r="AZ24" s="657"/>
      <c r="BA24" s="657"/>
      <c r="BB24" s="657"/>
      <c r="BC24" s="657"/>
      <c r="BD24" s="657"/>
      <c r="BE24" s="657"/>
      <c r="BF24" s="657"/>
      <c r="BG24" s="657"/>
      <c r="BH24" s="657"/>
      <c r="BI24" s="657"/>
      <c r="BJ24" s="657"/>
      <c r="BK24" s="657"/>
      <c r="BL24" s="657"/>
      <c r="BM24" s="657"/>
      <c r="BN24" s="657"/>
      <c r="BO24" s="657"/>
      <c r="BP24" s="657"/>
      <c r="BQ24" s="657"/>
      <c r="BR24" s="657"/>
      <c r="BS24" s="657"/>
      <c r="BT24" s="657"/>
      <c r="BU24" s="657"/>
      <c r="BV24" s="657"/>
      <c r="BW24" s="657"/>
      <c r="BX24" s="657"/>
      <c r="BY24" s="657"/>
      <c r="BZ24" s="657"/>
      <c r="CA24" s="657"/>
      <c r="CB24" s="657"/>
      <c r="CC24" s="657"/>
      <c r="CD24" s="657"/>
      <c r="CE24" s="657"/>
      <c r="CF24" s="657"/>
      <c r="CG24" s="657"/>
      <c r="CH24" s="657"/>
      <c r="CI24" s="657"/>
      <c r="CJ24" s="657"/>
      <c r="CK24" s="657"/>
      <c r="CL24" s="657"/>
      <c r="CM24" s="657"/>
      <c r="CN24" s="657"/>
      <c r="CO24" s="657"/>
      <c r="CP24" s="657"/>
      <c r="CQ24" s="657"/>
      <c r="CR24" s="657"/>
      <c r="CS24" s="657"/>
      <c r="CT24" s="657"/>
      <c r="CU24" s="657"/>
      <c r="CV24" s="657"/>
      <c r="CW24" s="657"/>
      <c r="CX24" s="657"/>
      <c r="CY24" s="657"/>
      <c r="CZ24" s="657"/>
      <c r="DA24" s="657"/>
      <c r="DB24" s="657"/>
      <c r="DC24" s="657"/>
      <c r="DD24" s="657"/>
      <c r="DE24" s="657"/>
      <c r="DF24" s="657"/>
      <c r="DG24" s="657"/>
      <c r="DH24" s="657"/>
      <c r="DI24" s="657"/>
      <c r="DJ24" s="657"/>
      <c r="DK24" s="657"/>
      <c r="DL24" s="657"/>
      <c r="DM24" s="657"/>
      <c r="DN24" s="657"/>
      <c r="DO24" s="657"/>
      <c r="DP24" s="657"/>
      <c r="DQ24" s="657"/>
      <c r="DR24" s="657"/>
      <c r="DS24" s="657"/>
      <c r="DT24" s="657"/>
      <c r="DU24" s="657"/>
      <c r="DV24" s="657"/>
      <c r="DW24" s="657"/>
      <c r="DX24" s="657"/>
      <c r="DY24" s="657"/>
      <c r="DZ24" s="657"/>
      <c r="EA24" s="657"/>
      <c r="EB24" s="657"/>
      <c r="EC24" s="657"/>
      <c r="ED24" s="657"/>
      <c r="EE24" s="657"/>
      <c r="EF24" s="657"/>
      <c r="EG24" s="657"/>
      <c r="EH24" s="657"/>
      <c r="EI24" s="657"/>
      <c r="EJ24" s="657"/>
      <c r="EK24" s="657"/>
      <c r="EL24" s="657"/>
      <c r="EM24" s="657"/>
      <c r="EN24" s="657"/>
      <c r="EO24" s="657"/>
      <c r="EP24" s="657"/>
      <c r="EQ24" s="657"/>
      <c r="ER24" s="657"/>
      <c r="ES24" s="657"/>
      <c r="ET24" s="657"/>
      <c r="EU24" s="657"/>
      <c r="EV24" s="657"/>
      <c r="EW24" s="657"/>
      <c r="EX24" s="657"/>
      <c r="EY24" s="657"/>
      <c r="EZ24" s="657"/>
      <c r="FA24" s="657"/>
      <c r="FB24" s="657"/>
      <c r="FC24" s="657"/>
      <c r="FD24" s="657"/>
      <c r="FE24" s="657"/>
      <c r="FF24" s="657"/>
      <c r="FG24" s="657"/>
      <c r="FH24" s="657"/>
      <c r="FI24" s="657"/>
      <c r="FJ24" s="657"/>
      <c r="FK24" s="657"/>
      <c r="FL24" s="657"/>
      <c r="FM24" s="657"/>
      <c r="FN24" s="657"/>
      <c r="FO24" s="657"/>
      <c r="FP24" s="657"/>
      <c r="FQ24" s="657"/>
      <c r="FR24" s="657"/>
      <c r="FS24" s="657"/>
      <c r="FT24" s="657"/>
      <c r="FU24" s="657"/>
      <c r="FV24" s="657"/>
      <c r="FW24" s="657"/>
      <c r="FX24" s="657"/>
      <c r="FY24" s="657"/>
      <c r="FZ24" s="657"/>
      <c r="GA24" s="657"/>
      <c r="GB24" s="657"/>
      <c r="GC24" s="657"/>
      <c r="GD24" s="657"/>
      <c r="GE24" s="657"/>
      <c r="GF24" s="657"/>
      <c r="GG24" s="657"/>
      <c r="GH24" s="657"/>
      <c r="GI24" s="657"/>
      <c r="GJ24" s="657"/>
      <c r="GK24" s="657"/>
      <c r="GL24" s="657"/>
      <c r="GM24" s="657"/>
      <c r="GN24" s="657"/>
      <c r="GO24" s="657"/>
      <c r="GP24" s="657"/>
      <c r="GQ24" s="657"/>
      <c r="GR24" s="657"/>
      <c r="GS24" s="657"/>
      <c r="GT24" s="657"/>
      <c r="GU24" s="657"/>
      <c r="GV24" s="657"/>
      <c r="GW24" s="657"/>
      <c r="GX24" s="657"/>
      <c r="GY24" s="657"/>
      <c r="GZ24" s="657"/>
      <c r="HA24" s="657"/>
      <c r="HB24" s="657"/>
      <c r="HC24" s="657"/>
      <c r="HD24" s="657"/>
      <c r="HE24" s="657"/>
      <c r="HF24" s="657"/>
      <c r="HG24" s="657"/>
      <c r="HH24" s="657"/>
      <c r="HI24" s="657"/>
      <c r="HJ24" s="657"/>
      <c r="HK24" s="657"/>
      <c r="HL24" s="657"/>
      <c r="HM24" s="657"/>
      <c r="HN24" s="657"/>
      <c r="HO24" s="657"/>
      <c r="HP24" s="657"/>
      <c r="HQ24" s="657"/>
      <c r="HR24" s="657"/>
      <c r="HS24" s="657"/>
      <c r="HT24" s="657"/>
      <c r="HU24" s="657"/>
      <c r="HV24" s="657"/>
      <c r="HW24" s="657"/>
      <c r="HX24" s="657"/>
      <c r="HY24" s="657"/>
      <c r="HZ24" s="657"/>
      <c r="IA24" s="657"/>
      <c r="IB24" s="657"/>
      <c r="IC24" s="657"/>
      <c r="ID24" s="657"/>
      <c r="IE24" s="657"/>
      <c r="IF24" s="657"/>
      <c r="IG24" s="657"/>
      <c r="IH24" s="657"/>
      <c r="II24" s="657"/>
      <c r="IJ24" s="657"/>
      <c r="IK24" s="657"/>
      <c r="IL24" s="657"/>
      <c r="IM24" s="657"/>
      <c r="IN24" s="657"/>
      <c r="IO24" s="657"/>
      <c r="IP24" s="657"/>
      <c r="IQ24" s="657"/>
      <c r="IR24" s="657"/>
      <c r="IS24" s="657"/>
      <c r="IT24" s="657"/>
      <c r="IU24" s="657"/>
    </row>
    <row r="25" spans="1:255" ht="12.75">
      <c r="A25" s="648"/>
      <c r="B25" s="654"/>
      <c r="C25" s="77">
        <v>5279</v>
      </c>
      <c r="D25" s="77">
        <v>5139</v>
      </c>
      <c r="E25" s="659">
        <v>41117007</v>
      </c>
      <c r="F25" s="656" t="s">
        <v>6</v>
      </c>
      <c r="G25" s="48">
        <v>0</v>
      </c>
      <c r="H25" s="48">
        <v>8.85</v>
      </c>
      <c r="I25" s="81">
        <f t="shared" si="0"/>
        <v>8.85</v>
      </c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657"/>
      <c r="AJ25" s="657"/>
      <c r="AK25" s="657"/>
      <c r="AL25" s="657"/>
      <c r="AM25" s="657"/>
      <c r="AN25" s="657"/>
      <c r="AO25" s="657"/>
      <c r="AP25" s="657"/>
      <c r="AQ25" s="657"/>
      <c r="AR25" s="657"/>
      <c r="AS25" s="657"/>
      <c r="AT25" s="657"/>
      <c r="AU25" s="657"/>
      <c r="AV25" s="657"/>
      <c r="AW25" s="657"/>
      <c r="AX25" s="657"/>
      <c r="AY25" s="657"/>
      <c r="AZ25" s="657"/>
      <c r="BA25" s="657"/>
      <c r="BB25" s="657"/>
      <c r="BC25" s="657"/>
      <c r="BD25" s="657"/>
      <c r="BE25" s="657"/>
      <c r="BF25" s="657"/>
      <c r="BG25" s="657"/>
      <c r="BH25" s="657"/>
      <c r="BI25" s="657"/>
      <c r="BJ25" s="657"/>
      <c r="BK25" s="657"/>
      <c r="BL25" s="657"/>
      <c r="BM25" s="657"/>
      <c r="BN25" s="657"/>
      <c r="BO25" s="657"/>
      <c r="BP25" s="657"/>
      <c r="BQ25" s="657"/>
      <c r="BR25" s="657"/>
      <c r="BS25" s="657"/>
      <c r="BT25" s="657"/>
      <c r="BU25" s="657"/>
      <c r="BV25" s="657"/>
      <c r="BW25" s="657"/>
      <c r="BX25" s="657"/>
      <c r="BY25" s="657"/>
      <c r="BZ25" s="657"/>
      <c r="CA25" s="657"/>
      <c r="CB25" s="657"/>
      <c r="CC25" s="657"/>
      <c r="CD25" s="657"/>
      <c r="CE25" s="657"/>
      <c r="CF25" s="657"/>
      <c r="CG25" s="657"/>
      <c r="CH25" s="657"/>
      <c r="CI25" s="657"/>
      <c r="CJ25" s="657"/>
      <c r="CK25" s="657"/>
      <c r="CL25" s="657"/>
      <c r="CM25" s="657"/>
      <c r="CN25" s="657"/>
      <c r="CO25" s="657"/>
      <c r="CP25" s="657"/>
      <c r="CQ25" s="657"/>
      <c r="CR25" s="657"/>
      <c r="CS25" s="657"/>
      <c r="CT25" s="657"/>
      <c r="CU25" s="657"/>
      <c r="CV25" s="657"/>
      <c r="CW25" s="657"/>
      <c r="CX25" s="657"/>
      <c r="CY25" s="657"/>
      <c r="CZ25" s="657"/>
      <c r="DA25" s="657"/>
      <c r="DB25" s="657"/>
      <c r="DC25" s="657"/>
      <c r="DD25" s="657"/>
      <c r="DE25" s="657"/>
      <c r="DF25" s="657"/>
      <c r="DG25" s="657"/>
      <c r="DH25" s="657"/>
      <c r="DI25" s="657"/>
      <c r="DJ25" s="657"/>
      <c r="DK25" s="657"/>
      <c r="DL25" s="657"/>
      <c r="DM25" s="657"/>
      <c r="DN25" s="657"/>
      <c r="DO25" s="657"/>
      <c r="DP25" s="657"/>
      <c r="DQ25" s="657"/>
      <c r="DR25" s="657"/>
      <c r="DS25" s="657"/>
      <c r="DT25" s="657"/>
      <c r="DU25" s="657"/>
      <c r="DV25" s="657"/>
      <c r="DW25" s="657"/>
      <c r="DX25" s="657"/>
      <c r="DY25" s="657"/>
      <c r="DZ25" s="657"/>
      <c r="EA25" s="657"/>
      <c r="EB25" s="657"/>
      <c r="EC25" s="657"/>
      <c r="ED25" s="657"/>
      <c r="EE25" s="657"/>
      <c r="EF25" s="657"/>
      <c r="EG25" s="657"/>
      <c r="EH25" s="657"/>
      <c r="EI25" s="657"/>
      <c r="EJ25" s="657"/>
      <c r="EK25" s="657"/>
      <c r="EL25" s="657"/>
      <c r="EM25" s="657"/>
      <c r="EN25" s="657"/>
      <c r="EO25" s="657"/>
      <c r="EP25" s="657"/>
      <c r="EQ25" s="657"/>
      <c r="ER25" s="657"/>
      <c r="ES25" s="657"/>
      <c r="ET25" s="657"/>
      <c r="EU25" s="657"/>
      <c r="EV25" s="657"/>
      <c r="EW25" s="657"/>
      <c r="EX25" s="657"/>
      <c r="EY25" s="657"/>
      <c r="EZ25" s="657"/>
      <c r="FA25" s="657"/>
      <c r="FB25" s="657"/>
      <c r="FC25" s="657"/>
      <c r="FD25" s="657"/>
      <c r="FE25" s="657"/>
      <c r="FF25" s="657"/>
      <c r="FG25" s="657"/>
      <c r="FH25" s="657"/>
      <c r="FI25" s="657"/>
      <c r="FJ25" s="657"/>
      <c r="FK25" s="657"/>
      <c r="FL25" s="657"/>
      <c r="FM25" s="657"/>
      <c r="FN25" s="657"/>
      <c r="FO25" s="657"/>
      <c r="FP25" s="657"/>
      <c r="FQ25" s="657"/>
      <c r="FR25" s="657"/>
      <c r="FS25" s="657"/>
      <c r="FT25" s="657"/>
      <c r="FU25" s="657"/>
      <c r="FV25" s="657"/>
      <c r="FW25" s="657"/>
      <c r="FX25" s="657"/>
      <c r="FY25" s="657"/>
      <c r="FZ25" s="657"/>
      <c r="GA25" s="657"/>
      <c r="GB25" s="657"/>
      <c r="GC25" s="657"/>
      <c r="GD25" s="657"/>
      <c r="GE25" s="657"/>
      <c r="GF25" s="657"/>
      <c r="GG25" s="657"/>
      <c r="GH25" s="657"/>
      <c r="GI25" s="657"/>
      <c r="GJ25" s="657"/>
      <c r="GK25" s="657"/>
      <c r="GL25" s="657"/>
      <c r="GM25" s="657"/>
      <c r="GN25" s="657"/>
      <c r="GO25" s="657"/>
      <c r="GP25" s="657"/>
      <c r="GQ25" s="657"/>
      <c r="GR25" s="657"/>
      <c r="GS25" s="657"/>
      <c r="GT25" s="657"/>
      <c r="GU25" s="657"/>
      <c r="GV25" s="657"/>
      <c r="GW25" s="657"/>
      <c r="GX25" s="657"/>
      <c r="GY25" s="657"/>
      <c r="GZ25" s="657"/>
      <c r="HA25" s="657"/>
      <c r="HB25" s="657"/>
      <c r="HC25" s="657"/>
      <c r="HD25" s="657"/>
      <c r="HE25" s="657"/>
      <c r="HF25" s="657"/>
      <c r="HG25" s="657"/>
      <c r="HH25" s="657"/>
      <c r="HI25" s="657"/>
      <c r="HJ25" s="657"/>
      <c r="HK25" s="657"/>
      <c r="HL25" s="657"/>
      <c r="HM25" s="657"/>
      <c r="HN25" s="657"/>
      <c r="HO25" s="657"/>
      <c r="HP25" s="657"/>
      <c r="HQ25" s="657"/>
      <c r="HR25" s="657"/>
      <c r="HS25" s="657"/>
      <c r="HT25" s="657"/>
      <c r="HU25" s="657"/>
      <c r="HV25" s="657"/>
      <c r="HW25" s="657"/>
      <c r="HX25" s="657"/>
      <c r="HY25" s="657"/>
      <c r="HZ25" s="657"/>
      <c r="IA25" s="657"/>
      <c r="IB25" s="657"/>
      <c r="IC25" s="657"/>
      <c r="ID25" s="657"/>
      <c r="IE25" s="657"/>
      <c r="IF25" s="657"/>
      <c r="IG25" s="657"/>
      <c r="IH25" s="657"/>
      <c r="II25" s="657"/>
      <c r="IJ25" s="657"/>
      <c r="IK25" s="657"/>
      <c r="IL25" s="657"/>
      <c r="IM25" s="657"/>
      <c r="IN25" s="657"/>
      <c r="IO25" s="657"/>
      <c r="IP25" s="657"/>
      <c r="IQ25" s="657"/>
      <c r="IR25" s="657"/>
      <c r="IS25" s="657"/>
      <c r="IT25" s="657"/>
      <c r="IU25" s="657"/>
    </row>
    <row r="26" spans="1:256" ht="12.75">
      <c r="A26" s="648"/>
      <c r="B26" s="654"/>
      <c r="C26" s="77">
        <v>5279</v>
      </c>
      <c r="D26" s="77">
        <v>5139</v>
      </c>
      <c r="E26" s="659">
        <v>41500000</v>
      </c>
      <c r="F26" s="656" t="s">
        <v>6</v>
      </c>
      <c r="G26" s="48">
        <v>0</v>
      </c>
      <c r="H26" s="48">
        <v>150.45</v>
      </c>
      <c r="I26" s="81">
        <f t="shared" si="0"/>
        <v>150.45</v>
      </c>
      <c r="J26" s="660"/>
      <c r="K26" s="657"/>
      <c r="L26" s="657"/>
      <c r="M26" s="657"/>
      <c r="N26" s="657"/>
      <c r="O26" s="657"/>
      <c r="P26" s="657"/>
      <c r="Q26" s="657"/>
      <c r="R26" s="657"/>
      <c r="S26" s="657"/>
      <c r="T26" s="657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657"/>
      <c r="AK26" s="657"/>
      <c r="AL26" s="657"/>
      <c r="AM26" s="657"/>
      <c r="AN26" s="657"/>
      <c r="AO26" s="657"/>
      <c r="AP26" s="657"/>
      <c r="AQ26" s="657"/>
      <c r="AR26" s="657"/>
      <c r="AS26" s="657"/>
      <c r="AT26" s="657"/>
      <c r="AU26" s="657"/>
      <c r="AV26" s="657"/>
      <c r="AW26" s="657"/>
      <c r="AX26" s="657"/>
      <c r="AY26" s="657"/>
      <c r="AZ26" s="657"/>
      <c r="BA26" s="657"/>
      <c r="BB26" s="657"/>
      <c r="BC26" s="657"/>
      <c r="BD26" s="657"/>
      <c r="BE26" s="657"/>
      <c r="BF26" s="657"/>
      <c r="BG26" s="657"/>
      <c r="BH26" s="657"/>
      <c r="BI26" s="657"/>
      <c r="BJ26" s="657"/>
      <c r="BK26" s="657"/>
      <c r="BL26" s="657"/>
      <c r="BM26" s="657"/>
      <c r="BN26" s="657"/>
      <c r="BO26" s="657"/>
      <c r="BP26" s="657"/>
      <c r="BQ26" s="657"/>
      <c r="BR26" s="657"/>
      <c r="BS26" s="657"/>
      <c r="BT26" s="657"/>
      <c r="BU26" s="657"/>
      <c r="BV26" s="657"/>
      <c r="BW26" s="657"/>
      <c r="BX26" s="657"/>
      <c r="BY26" s="657"/>
      <c r="BZ26" s="657"/>
      <c r="CA26" s="657"/>
      <c r="CB26" s="657"/>
      <c r="CC26" s="657"/>
      <c r="CD26" s="657"/>
      <c r="CE26" s="657"/>
      <c r="CF26" s="657"/>
      <c r="CG26" s="657"/>
      <c r="CH26" s="657"/>
      <c r="CI26" s="657"/>
      <c r="CJ26" s="657"/>
      <c r="CK26" s="657"/>
      <c r="CL26" s="657"/>
      <c r="CM26" s="657"/>
      <c r="CN26" s="657"/>
      <c r="CO26" s="657"/>
      <c r="CP26" s="657"/>
      <c r="CQ26" s="657"/>
      <c r="CR26" s="657"/>
      <c r="CS26" s="657"/>
      <c r="CT26" s="657"/>
      <c r="CU26" s="657"/>
      <c r="CV26" s="657"/>
      <c r="CW26" s="657"/>
      <c r="CX26" s="657"/>
      <c r="CY26" s="657"/>
      <c r="CZ26" s="657"/>
      <c r="DA26" s="657"/>
      <c r="DB26" s="657"/>
      <c r="DC26" s="657"/>
      <c r="DD26" s="657"/>
      <c r="DE26" s="657"/>
      <c r="DF26" s="657"/>
      <c r="DG26" s="657"/>
      <c r="DH26" s="657"/>
      <c r="DI26" s="657"/>
      <c r="DJ26" s="657"/>
      <c r="DK26" s="657"/>
      <c r="DL26" s="657"/>
      <c r="DM26" s="657"/>
      <c r="DN26" s="657"/>
      <c r="DO26" s="657"/>
      <c r="DP26" s="657"/>
      <c r="DQ26" s="657"/>
      <c r="DR26" s="657"/>
      <c r="DS26" s="657"/>
      <c r="DT26" s="657"/>
      <c r="DU26" s="657"/>
      <c r="DV26" s="657"/>
      <c r="DW26" s="657"/>
      <c r="DX26" s="657"/>
      <c r="DY26" s="657"/>
      <c r="DZ26" s="657"/>
      <c r="EA26" s="657"/>
      <c r="EB26" s="657"/>
      <c r="EC26" s="657"/>
      <c r="ED26" s="657"/>
      <c r="EE26" s="657"/>
      <c r="EF26" s="657"/>
      <c r="EG26" s="657"/>
      <c r="EH26" s="657"/>
      <c r="EI26" s="657"/>
      <c r="EJ26" s="657"/>
      <c r="EK26" s="657"/>
      <c r="EL26" s="657"/>
      <c r="EM26" s="657"/>
      <c r="EN26" s="657"/>
      <c r="EO26" s="657"/>
      <c r="EP26" s="657"/>
      <c r="EQ26" s="657"/>
      <c r="ER26" s="657"/>
      <c r="ES26" s="657"/>
      <c r="ET26" s="657"/>
      <c r="EU26" s="657"/>
      <c r="EV26" s="657"/>
      <c r="EW26" s="657"/>
      <c r="EX26" s="657"/>
      <c r="EY26" s="657"/>
      <c r="EZ26" s="657"/>
      <c r="FA26" s="657"/>
      <c r="FB26" s="657"/>
      <c r="FC26" s="657"/>
      <c r="FD26" s="657"/>
      <c r="FE26" s="657"/>
      <c r="FF26" s="657"/>
      <c r="FG26" s="657"/>
      <c r="FH26" s="657"/>
      <c r="FI26" s="657"/>
      <c r="FJ26" s="657"/>
      <c r="FK26" s="657"/>
      <c r="FL26" s="657"/>
      <c r="FM26" s="657"/>
      <c r="FN26" s="657"/>
      <c r="FO26" s="657"/>
      <c r="FP26" s="657"/>
      <c r="FQ26" s="657"/>
      <c r="FR26" s="657"/>
      <c r="FS26" s="657"/>
      <c r="FT26" s="657"/>
      <c r="FU26" s="657"/>
      <c r="FV26" s="657"/>
      <c r="FW26" s="657"/>
      <c r="FX26" s="657"/>
      <c r="FY26" s="657"/>
      <c r="FZ26" s="657"/>
      <c r="GA26" s="657"/>
      <c r="GB26" s="657"/>
      <c r="GC26" s="657"/>
      <c r="GD26" s="657"/>
      <c r="GE26" s="657"/>
      <c r="GF26" s="657"/>
      <c r="GG26" s="657"/>
      <c r="GH26" s="657"/>
      <c r="GI26" s="657"/>
      <c r="GJ26" s="657"/>
      <c r="GK26" s="657"/>
      <c r="GL26" s="657"/>
      <c r="GM26" s="657"/>
      <c r="GN26" s="657"/>
      <c r="GO26" s="657"/>
      <c r="GP26" s="657"/>
      <c r="GQ26" s="657"/>
      <c r="GR26" s="657"/>
      <c r="GS26" s="657"/>
      <c r="GT26" s="657"/>
      <c r="GU26" s="657"/>
      <c r="GV26" s="657"/>
      <c r="GW26" s="657"/>
      <c r="GX26" s="657"/>
      <c r="GY26" s="657"/>
      <c r="GZ26" s="657"/>
      <c r="HA26" s="657"/>
      <c r="HB26" s="657"/>
      <c r="HC26" s="657"/>
      <c r="HD26" s="657"/>
      <c r="HE26" s="657"/>
      <c r="HF26" s="657"/>
      <c r="HG26" s="657"/>
      <c r="HH26" s="657"/>
      <c r="HI26" s="657"/>
      <c r="HJ26" s="657"/>
      <c r="HK26" s="657"/>
      <c r="HL26" s="657"/>
      <c r="HM26" s="657"/>
      <c r="HN26" s="657"/>
      <c r="HO26" s="657"/>
      <c r="HP26" s="657"/>
      <c r="HQ26" s="657"/>
      <c r="HR26" s="657"/>
      <c r="HS26" s="657"/>
      <c r="HT26" s="657"/>
      <c r="HU26" s="657"/>
      <c r="HV26" s="657"/>
      <c r="HW26" s="657"/>
      <c r="HX26" s="657"/>
      <c r="HY26" s="657"/>
      <c r="HZ26" s="657"/>
      <c r="IA26" s="657"/>
      <c r="IB26" s="657"/>
      <c r="IC26" s="657"/>
      <c r="ID26" s="657"/>
      <c r="IE26" s="657"/>
      <c r="IF26" s="657"/>
      <c r="IG26" s="657"/>
      <c r="IH26" s="657"/>
      <c r="II26" s="657"/>
      <c r="IJ26" s="657"/>
      <c r="IK26" s="657"/>
      <c r="IL26" s="657"/>
      <c r="IM26" s="657"/>
      <c r="IN26" s="657"/>
      <c r="IO26" s="657"/>
      <c r="IP26" s="657"/>
      <c r="IQ26" s="657"/>
      <c r="IR26" s="657"/>
      <c r="IS26" s="657"/>
      <c r="IT26" s="657"/>
      <c r="IU26" s="657"/>
      <c r="IV26" s="657"/>
    </row>
    <row r="27" spans="1:256" ht="12.75">
      <c r="A27" s="648"/>
      <c r="B27" s="654"/>
      <c r="C27" s="77">
        <v>5279</v>
      </c>
      <c r="D27" s="77">
        <v>5169</v>
      </c>
      <c r="E27" s="659">
        <v>41100000</v>
      </c>
      <c r="F27" s="656" t="s">
        <v>7</v>
      </c>
      <c r="G27" s="48">
        <v>0</v>
      </c>
      <c r="H27" s="48">
        <v>1.9</v>
      </c>
      <c r="I27" s="81">
        <f t="shared" si="0"/>
        <v>1.9</v>
      </c>
      <c r="J27" s="660"/>
      <c r="K27" s="657"/>
      <c r="L27" s="657"/>
      <c r="M27" s="658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7"/>
      <c r="AN27" s="657"/>
      <c r="AO27" s="657"/>
      <c r="AP27" s="657"/>
      <c r="AQ27" s="657"/>
      <c r="AR27" s="657"/>
      <c r="AS27" s="657"/>
      <c r="AT27" s="657"/>
      <c r="AU27" s="657"/>
      <c r="AV27" s="657"/>
      <c r="AW27" s="657"/>
      <c r="AX27" s="657"/>
      <c r="AY27" s="657"/>
      <c r="AZ27" s="657"/>
      <c r="BA27" s="657"/>
      <c r="BB27" s="657"/>
      <c r="BC27" s="657"/>
      <c r="BD27" s="657"/>
      <c r="BE27" s="657"/>
      <c r="BF27" s="657"/>
      <c r="BG27" s="657"/>
      <c r="BH27" s="657"/>
      <c r="BI27" s="657"/>
      <c r="BJ27" s="657"/>
      <c r="BK27" s="657"/>
      <c r="BL27" s="657"/>
      <c r="BM27" s="657"/>
      <c r="BN27" s="657"/>
      <c r="BO27" s="657"/>
      <c r="BP27" s="657"/>
      <c r="BQ27" s="657"/>
      <c r="BR27" s="657"/>
      <c r="BS27" s="657"/>
      <c r="BT27" s="657"/>
      <c r="BU27" s="657"/>
      <c r="BV27" s="657"/>
      <c r="BW27" s="657"/>
      <c r="BX27" s="657"/>
      <c r="BY27" s="657"/>
      <c r="BZ27" s="657"/>
      <c r="CA27" s="657"/>
      <c r="CB27" s="657"/>
      <c r="CC27" s="657"/>
      <c r="CD27" s="657"/>
      <c r="CE27" s="657"/>
      <c r="CF27" s="657"/>
      <c r="CG27" s="657"/>
      <c r="CH27" s="657"/>
      <c r="CI27" s="657"/>
      <c r="CJ27" s="657"/>
      <c r="CK27" s="657"/>
      <c r="CL27" s="657"/>
      <c r="CM27" s="657"/>
      <c r="CN27" s="657"/>
      <c r="CO27" s="657"/>
      <c r="CP27" s="657"/>
      <c r="CQ27" s="657"/>
      <c r="CR27" s="657"/>
      <c r="CS27" s="657"/>
      <c r="CT27" s="657"/>
      <c r="CU27" s="657"/>
      <c r="CV27" s="657"/>
      <c r="CW27" s="657"/>
      <c r="CX27" s="657"/>
      <c r="CY27" s="657"/>
      <c r="CZ27" s="657"/>
      <c r="DA27" s="657"/>
      <c r="DB27" s="657"/>
      <c r="DC27" s="657"/>
      <c r="DD27" s="657"/>
      <c r="DE27" s="657"/>
      <c r="DF27" s="657"/>
      <c r="DG27" s="657"/>
      <c r="DH27" s="657"/>
      <c r="DI27" s="657"/>
      <c r="DJ27" s="657"/>
      <c r="DK27" s="657"/>
      <c r="DL27" s="657"/>
      <c r="DM27" s="657"/>
      <c r="DN27" s="657"/>
      <c r="DO27" s="657"/>
      <c r="DP27" s="657"/>
      <c r="DQ27" s="657"/>
      <c r="DR27" s="657"/>
      <c r="DS27" s="657"/>
      <c r="DT27" s="657"/>
      <c r="DU27" s="657"/>
      <c r="DV27" s="657"/>
      <c r="DW27" s="657"/>
      <c r="DX27" s="657"/>
      <c r="DY27" s="657"/>
      <c r="DZ27" s="657"/>
      <c r="EA27" s="657"/>
      <c r="EB27" s="657"/>
      <c r="EC27" s="657"/>
      <c r="ED27" s="657"/>
      <c r="EE27" s="657"/>
      <c r="EF27" s="657"/>
      <c r="EG27" s="657"/>
      <c r="EH27" s="657"/>
      <c r="EI27" s="657"/>
      <c r="EJ27" s="657"/>
      <c r="EK27" s="657"/>
      <c r="EL27" s="657"/>
      <c r="EM27" s="657"/>
      <c r="EN27" s="657"/>
      <c r="EO27" s="657"/>
      <c r="EP27" s="657"/>
      <c r="EQ27" s="657"/>
      <c r="ER27" s="657"/>
      <c r="ES27" s="657"/>
      <c r="ET27" s="657"/>
      <c r="EU27" s="657"/>
      <c r="EV27" s="657"/>
      <c r="EW27" s="657"/>
      <c r="EX27" s="657"/>
      <c r="EY27" s="657"/>
      <c r="EZ27" s="657"/>
      <c r="FA27" s="657"/>
      <c r="FB27" s="657"/>
      <c r="FC27" s="657"/>
      <c r="FD27" s="657"/>
      <c r="FE27" s="657"/>
      <c r="FF27" s="657"/>
      <c r="FG27" s="657"/>
      <c r="FH27" s="657"/>
      <c r="FI27" s="657"/>
      <c r="FJ27" s="657"/>
      <c r="FK27" s="657"/>
      <c r="FL27" s="657"/>
      <c r="FM27" s="657"/>
      <c r="FN27" s="657"/>
      <c r="FO27" s="657"/>
      <c r="FP27" s="657"/>
      <c r="FQ27" s="657"/>
      <c r="FR27" s="657"/>
      <c r="FS27" s="657"/>
      <c r="FT27" s="657"/>
      <c r="FU27" s="657"/>
      <c r="FV27" s="657"/>
      <c r="FW27" s="657"/>
      <c r="FX27" s="657"/>
      <c r="FY27" s="657"/>
      <c r="FZ27" s="657"/>
      <c r="GA27" s="657"/>
      <c r="GB27" s="657"/>
      <c r="GC27" s="657"/>
      <c r="GD27" s="657"/>
      <c r="GE27" s="657"/>
      <c r="GF27" s="657"/>
      <c r="GG27" s="657"/>
      <c r="GH27" s="657"/>
      <c r="GI27" s="657"/>
      <c r="GJ27" s="657"/>
      <c r="GK27" s="657"/>
      <c r="GL27" s="657"/>
      <c r="GM27" s="657"/>
      <c r="GN27" s="657"/>
      <c r="GO27" s="657"/>
      <c r="GP27" s="657"/>
      <c r="GQ27" s="657"/>
      <c r="GR27" s="657"/>
      <c r="GS27" s="657"/>
      <c r="GT27" s="657"/>
      <c r="GU27" s="657"/>
      <c r="GV27" s="657"/>
      <c r="GW27" s="657"/>
      <c r="GX27" s="657"/>
      <c r="GY27" s="657"/>
      <c r="GZ27" s="657"/>
      <c r="HA27" s="657"/>
      <c r="HB27" s="657"/>
      <c r="HC27" s="657"/>
      <c r="HD27" s="657"/>
      <c r="HE27" s="657"/>
      <c r="HF27" s="657"/>
      <c r="HG27" s="657"/>
      <c r="HH27" s="657"/>
      <c r="HI27" s="657"/>
      <c r="HJ27" s="657"/>
      <c r="HK27" s="657"/>
      <c r="HL27" s="657"/>
      <c r="HM27" s="657"/>
      <c r="HN27" s="657"/>
      <c r="HO27" s="657"/>
      <c r="HP27" s="657"/>
      <c r="HQ27" s="657"/>
      <c r="HR27" s="657"/>
      <c r="HS27" s="657"/>
      <c r="HT27" s="657"/>
      <c r="HU27" s="657"/>
      <c r="HV27" s="657"/>
      <c r="HW27" s="657"/>
      <c r="HX27" s="657"/>
      <c r="HY27" s="657"/>
      <c r="HZ27" s="657"/>
      <c r="IA27" s="657"/>
      <c r="IB27" s="657"/>
      <c r="IC27" s="657"/>
      <c r="ID27" s="657"/>
      <c r="IE27" s="657"/>
      <c r="IF27" s="657"/>
      <c r="IG27" s="657"/>
      <c r="IH27" s="657"/>
      <c r="II27" s="657"/>
      <c r="IJ27" s="657"/>
      <c r="IK27" s="657"/>
      <c r="IL27" s="657"/>
      <c r="IM27" s="657"/>
      <c r="IN27" s="657"/>
      <c r="IO27" s="657"/>
      <c r="IP27" s="657"/>
      <c r="IQ27" s="657"/>
      <c r="IR27" s="657"/>
      <c r="IS27" s="657"/>
      <c r="IT27" s="657"/>
      <c r="IU27" s="657"/>
      <c r="IV27" s="657"/>
    </row>
    <row r="28" spans="1:256" ht="12.75">
      <c r="A28" s="648"/>
      <c r="B28" s="654"/>
      <c r="C28" s="77">
        <v>5279</v>
      </c>
      <c r="D28" s="77">
        <v>5169</v>
      </c>
      <c r="E28" s="659">
        <v>41117007</v>
      </c>
      <c r="F28" s="656" t="s">
        <v>7</v>
      </c>
      <c r="G28" s="48">
        <v>0</v>
      </c>
      <c r="H28" s="48">
        <v>0.95</v>
      </c>
      <c r="I28" s="81">
        <f t="shared" si="0"/>
        <v>0.95</v>
      </c>
      <c r="J28" s="657"/>
      <c r="K28" s="662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7"/>
      <c r="AS28" s="657"/>
      <c r="AT28" s="657"/>
      <c r="AU28" s="657"/>
      <c r="AV28" s="657"/>
      <c r="AW28" s="657"/>
      <c r="AX28" s="657"/>
      <c r="AY28" s="657"/>
      <c r="AZ28" s="657"/>
      <c r="BA28" s="657"/>
      <c r="BB28" s="657"/>
      <c r="BC28" s="657"/>
      <c r="BD28" s="657"/>
      <c r="BE28" s="657"/>
      <c r="BF28" s="657"/>
      <c r="BG28" s="657"/>
      <c r="BH28" s="657"/>
      <c r="BI28" s="657"/>
      <c r="BJ28" s="657"/>
      <c r="BK28" s="657"/>
      <c r="BL28" s="657"/>
      <c r="BM28" s="657"/>
      <c r="BN28" s="657"/>
      <c r="BO28" s="657"/>
      <c r="BP28" s="657"/>
      <c r="BQ28" s="657"/>
      <c r="BR28" s="657"/>
      <c r="BS28" s="657"/>
      <c r="BT28" s="657"/>
      <c r="BU28" s="657"/>
      <c r="BV28" s="657"/>
      <c r="BW28" s="657"/>
      <c r="BX28" s="657"/>
      <c r="BY28" s="657"/>
      <c r="BZ28" s="657"/>
      <c r="CA28" s="657"/>
      <c r="CB28" s="657"/>
      <c r="CC28" s="657"/>
      <c r="CD28" s="657"/>
      <c r="CE28" s="657"/>
      <c r="CF28" s="657"/>
      <c r="CG28" s="657"/>
      <c r="CH28" s="657"/>
      <c r="CI28" s="657"/>
      <c r="CJ28" s="657"/>
      <c r="CK28" s="657"/>
      <c r="CL28" s="657"/>
      <c r="CM28" s="657"/>
      <c r="CN28" s="657"/>
      <c r="CO28" s="657"/>
      <c r="CP28" s="657"/>
      <c r="CQ28" s="657"/>
      <c r="CR28" s="657"/>
      <c r="CS28" s="657"/>
      <c r="CT28" s="657"/>
      <c r="CU28" s="657"/>
      <c r="CV28" s="657"/>
      <c r="CW28" s="657"/>
      <c r="CX28" s="657"/>
      <c r="CY28" s="657"/>
      <c r="CZ28" s="657"/>
      <c r="DA28" s="657"/>
      <c r="DB28" s="657"/>
      <c r="DC28" s="657"/>
      <c r="DD28" s="657"/>
      <c r="DE28" s="657"/>
      <c r="DF28" s="657"/>
      <c r="DG28" s="657"/>
      <c r="DH28" s="657"/>
      <c r="DI28" s="657"/>
      <c r="DJ28" s="657"/>
      <c r="DK28" s="657"/>
      <c r="DL28" s="657"/>
      <c r="DM28" s="657"/>
      <c r="DN28" s="657"/>
      <c r="DO28" s="657"/>
      <c r="DP28" s="657"/>
      <c r="DQ28" s="657"/>
      <c r="DR28" s="657"/>
      <c r="DS28" s="657"/>
      <c r="DT28" s="657"/>
      <c r="DU28" s="657"/>
      <c r="DV28" s="657"/>
      <c r="DW28" s="657"/>
      <c r="DX28" s="657"/>
      <c r="DY28" s="657"/>
      <c r="DZ28" s="657"/>
      <c r="EA28" s="657"/>
      <c r="EB28" s="657"/>
      <c r="EC28" s="657"/>
      <c r="ED28" s="657"/>
      <c r="EE28" s="657"/>
      <c r="EF28" s="657"/>
      <c r="EG28" s="657"/>
      <c r="EH28" s="657"/>
      <c r="EI28" s="657"/>
      <c r="EJ28" s="657"/>
      <c r="EK28" s="657"/>
      <c r="EL28" s="657"/>
      <c r="EM28" s="657"/>
      <c r="EN28" s="657"/>
      <c r="EO28" s="657"/>
      <c r="EP28" s="657"/>
      <c r="EQ28" s="657"/>
      <c r="ER28" s="657"/>
      <c r="ES28" s="657"/>
      <c r="ET28" s="657"/>
      <c r="EU28" s="657"/>
      <c r="EV28" s="657"/>
      <c r="EW28" s="657"/>
      <c r="EX28" s="657"/>
      <c r="EY28" s="657"/>
      <c r="EZ28" s="657"/>
      <c r="FA28" s="657"/>
      <c r="FB28" s="657"/>
      <c r="FC28" s="657"/>
      <c r="FD28" s="657"/>
      <c r="FE28" s="657"/>
      <c r="FF28" s="657"/>
      <c r="FG28" s="657"/>
      <c r="FH28" s="657"/>
      <c r="FI28" s="657"/>
      <c r="FJ28" s="657"/>
      <c r="FK28" s="657"/>
      <c r="FL28" s="657"/>
      <c r="FM28" s="657"/>
      <c r="FN28" s="657"/>
      <c r="FO28" s="657"/>
      <c r="FP28" s="657"/>
      <c r="FQ28" s="657"/>
      <c r="FR28" s="657"/>
      <c r="FS28" s="657"/>
      <c r="FT28" s="657"/>
      <c r="FU28" s="657"/>
      <c r="FV28" s="657"/>
      <c r="FW28" s="657"/>
      <c r="FX28" s="657"/>
      <c r="FY28" s="657"/>
      <c r="FZ28" s="657"/>
      <c r="GA28" s="657"/>
      <c r="GB28" s="657"/>
      <c r="GC28" s="657"/>
      <c r="GD28" s="657"/>
      <c r="GE28" s="657"/>
      <c r="GF28" s="657"/>
      <c r="GG28" s="657"/>
      <c r="GH28" s="657"/>
      <c r="GI28" s="657"/>
      <c r="GJ28" s="657"/>
      <c r="GK28" s="657"/>
      <c r="GL28" s="657"/>
      <c r="GM28" s="657"/>
      <c r="GN28" s="657"/>
      <c r="GO28" s="657"/>
      <c r="GP28" s="657"/>
      <c r="GQ28" s="657"/>
      <c r="GR28" s="657"/>
      <c r="GS28" s="657"/>
      <c r="GT28" s="657"/>
      <c r="GU28" s="657"/>
      <c r="GV28" s="657"/>
      <c r="GW28" s="657"/>
      <c r="GX28" s="657"/>
      <c r="GY28" s="657"/>
      <c r="GZ28" s="657"/>
      <c r="HA28" s="657"/>
      <c r="HB28" s="657"/>
      <c r="HC28" s="657"/>
      <c r="HD28" s="657"/>
      <c r="HE28" s="657"/>
      <c r="HF28" s="657"/>
      <c r="HG28" s="657"/>
      <c r="HH28" s="657"/>
      <c r="HI28" s="657"/>
      <c r="HJ28" s="657"/>
      <c r="HK28" s="657"/>
      <c r="HL28" s="657"/>
      <c r="HM28" s="657"/>
      <c r="HN28" s="657"/>
      <c r="HO28" s="657"/>
      <c r="HP28" s="657"/>
      <c r="HQ28" s="657"/>
      <c r="HR28" s="657"/>
      <c r="HS28" s="657"/>
      <c r="HT28" s="657"/>
      <c r="HU28" s="657"/>
      <c r="HV28" s="657"/>
      <c r="HW28" s="657"/>
      <c r="HX28" s="657"/>
      <c r="HY28" s="657"/>
      <c r="HZ28" s="657"/>
      <c r="IA28" s="657"/>
      <c r="IB28" s="657"/>
      <c r="IC28" s="657"/>
      <c r="ID28" s="657"/>
      <c r="IE28" s="657"/>
      <c r="IF28" s="657"/>
      <c r="IG28" s="657"/>
      <c r="IH28" s="657"/>
      <c r="II28" s="657"/>
      <c r="IJ28" s="657"/>
      <c r="IK28" s="657"/>
      <c r="IL28" s="657"/>
      <c r="IM28" s="657"/>
      <c r="IN28" s="657"/>
      <c r="IO28" s="657"/>
      <c r="IP28" s="657"/>
      <c r="IQ28" s="657"/>
      <c r="IR28" s="657"/>
      <c r="IS28" s="657"/>
      <c r="IT28" s="657"/>
      <c r="IU28" s="657"/>
      <c r="IV28" s="657"/>
    </row>
    <row r="29" spans="1:256" ht="12.75">
      <c r="A29" s="648"/>
      <c r="B29" s="663"/>
      <c r="C29" s="77">
        <v>5279</v>
      </c>
      <c r="D29" s="77">
        <v>5169</v>
      </c>
      <c r="E29" s="659">
        <v>41500000</v>
      </c>
      <c r="F29" s="656" t="s">
        <v>7</v>
      </c>
      <c r="G29" s="48">
        <v>0</v>
      </c>
      <c r="H29" s="48">
        <v>16.15</v>
      </c>
      <c r="I29" s="81">
        <f t="shared" si="0"/>
        <v>16.15</v>
      </c>
      <c r="J29" s="660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7"/>
      <c r="AU29" s="657"/>
      <c r="AV29" s="657"/>
      <c r="AW29" s="657"/>
      <c r="AX29" s="657"/>
      <c r="AY29" s="657"/>
      <c r="AZ29" s="657"/>
      <c r="BA29" s="657"/>
      <c r="BB29" s="657"/>
      <c r="BC29" s="657"/>
      <c r="BD29" s="657"/>
      <c r="BE29" s="657"/>
      <c r="BF29" s="657"/>
      <c r="BG29" s="657"/>
      <c r="BH29" s="657"/>
      <c r="BI29" s="657"/>
      <c r="BJ29" s="657"/>
      <c r="BK29" s="657"/>
      <c r="BL29" s="657"/>
      <c r="BM29" s="657"/>
      <c r="BN29" s="657"/>
      <c r="BO29" s="657"/>
      <c r="BP29" s="657"/>
      <c r="BQ29" s="657"/>
      <c r="BR29" s="657"/>
      <c r="BS29" s="657"/>
      <c r="BT29" s="657"/>
      <c r="BU29" s="657"/>
      <c r="BV29" s="657"/>
      <c r="BW29" s="657"/>
      <c r="BX29" s="657"/>
      <c r="BY29" s="657"/>
      <c r="BZ29" s="657"/>
      <c r="CA29" s="657"/>
      <c r="CB29" s="657"/>
      <c r="CC29" s="657"/>
      <c r="CD29" s="657"/>
      <c r="CE29" s="657"/>
      <c r="CF29" s="657"/>
      <c r="CG29" s="657"/>
      <c r="CH29" s="657"/>
      <c r="CI29" s="657"/>
      <c r="CJ29" s="657"/>
      <c r="CK29" s="657"/>
      <c r="CL29" s="657"/>
      <c r="CM29" s="657"/>
      <c r="CN29" s="657"/>
      <c r="CO29" s="657"/>
      <c r="CP29" s="657"/>
      <c r="CQ29" s="657"/>
      <c r="CR29" s="657"/>
      <c r="CS29" s="657"/>
      <c r="CT29" s="657"/>
      <c r="CU29" s="657"/>
      <c r="CV29" s="657"/>
      <c r="CW29" s="657"/>
      <c r="CX29" s="657"/>
      <c r="CY29" s="657"/>
      <c r="CZ29" s="657"/>
      <c r="DA29" s="657"/>
      <c r="DB29" s="657"/>
      <c r="DC29" s="657"/>
      <c r="DD29" s="657"/>
      <c r="DE29" s="657"/>
      <c r="DF29" s="657"/>
      <c r="DG29" s="657"/>
      <c r="DH29" s="657"/>
      <c r="DI29" s="657"/>
      <c r="DJ29" s="657"/>
      <c r="DK29" s="657"/>
      <c r="DL29" s="657"/>
      <c r="DM29" s="657"/>
      <c r="DN29" s="657"/>
      <c r="DO29" s="657"/>
      <c r="DP29" s="657"/>
      <c r="DQ29" s="657"/>
      <c r="DR29" s="657"/>
      <c r="DS29" s="657"/>
      <c r="DT29" s="657"/>
      <c r="DU29" s="657"/>
      <c r="DV29" s="657"/>
      <c r="DW29" s="657"/>
      <c r="DX29" s="657"/>
      <c r="DY29" s="657"/>
      <c r="DZ29" s="657"/>
      <c r="EA29" s="657"/>
      <c r="EB29" s="657"/>
      <c r="EC29" s="657"/>
      <c r="ED29" s="657"/>
      <c r="EE29" s="657"/>
      <c r="EF29" s="657"/>
      <c r="EG29" s="657"/>
      <c r="EH29" s="657"/>
      <c r="EI29" s="657"/>
      <c r="EJ29" s="657"/>
      <c r="EK29" s="657"/>
      <c r="EL29" s="657"/>
      <c r="EM29" s="657"/>
      <c r="EN29" s="657"/>
      <c r="EO29" s="657"/>
      <c r="EP29" s="657"/>
      <c r="EQ29" s="657"/>
      <c r="ER29" s="657"/>
      <c r="ES29" s="657"/>
      <c r="ET29" s="657"/>
      <c r="EU29" s="657"/>
      <c r="EV29" s="657"/>
      <c r="EW29" s="657"/>
      <c r="EX29" s="657"/>
      <c r="EY29" s="657"/>
      <c r="EZ29" s="657"/>
      <c r="FA29" s="657"/>
      <c r="FB29" s="657"/>
      <c r="FC29" s="657"/>
      <c r="FD29" s="657"/>
      <c r="FE29" s="657"/>
      <c r="FF29" s="657"/>
      <c r="FG29" s="657"/>
      <c r="FH29" s="657"/>
      <c r="FI29" s="657"/>
      <c r="FJ29" s="657"/>
      <c r="FK29" s="657"/>
      <c r="FL29" s="657"/>
      <c r="FM29" s="657"/>
      <c r="FN29" s="657"/>
      <c r="FO29" s="657"/>
      <c r="FP29" s="657"/>
      <c r="FQ29" s="657"/>
      <c r="FR29" s="657"/>
      <c r="FS29" s="657"/>
      <c r="FT29" s="657"/>
      <c r="FU29" s="657"/>
      <c r="FV29" s="657"/>
      <c r="FW29" s="657"/>
      <c r="FX29" s="657"/>
      <c r="FY29" s="657"/>
      <c r="FZ29" s="657"/>
      <c r="GA29" s="657"/>
      <c r="GB29" s="657"/>
      <c r="GC29" s="657"/>
      <c r="GD29" s="657"/>
      <c r="GE29" s="657"/>
      <c r="GF29" s="657"/>
      <c r="GG29" s="657"/>
      <c r="GH29" s="657"/>
      <c r="GI29" s="657"/>
      <c r="GJ29" s="657"/>
      <c r="GK29" s="657"/>
      <c r="GL29" s="657"/>
      <c r="GM29" s="657"/>
      <c r="GN29" s="657"/>
      <c r="GO29" s="657"/>
      <c r="GP29" s="657"/>
      <c r="GQ29" s="657"/>
      <c r="GR29" s="657"/>
      <c r="GS29" s="657"/>
      <c r="GT29" s="657"/>
      <c r="GU29" s="657"/>
      <c r="GV29" s="657"/>
      <c r="GW29" s="657"/>
      <c r="GX29" s="657"/>
      <c r="GY29" s="657"/>
      <c r="GZ29" s="657"/>
      <c r="HA29" s="657"/>
      <c r="HB29" s="657"/>
      <c r="HC29" s="657"/>
      <c r="HD29" s="657"/>
      <c r="HE29" s="657"/>
      <c r="HF29" s="657"/>
      <c r="HG29" s="657"/>
      <c r="HH29" s="657"/>
      <c r="HI29" s="657"/>
      <c r="HJ29" s="657"/>
      <c r="HK29" s="657"/>
      <c r="HL29" s="657"/>
      <c r="HM29" s="657"/>
      <c r="HN29" s="657"/>
      <c r="HO29" s="657"/>
      <c r="HP29" s="657"/>
      <c r="HQ29" s="657"/>
      <c r="HR29" s="657"/>
      <c r="HS29" s="657"/>
      <c r="HT29" s="657"/>
      <c r="HU29" s="657"/>
      <c r="HV29" s="657"/>
      <c r="HW29" s="657"/>
      <c r="HX29" s="657"/>
      <c r="HY29" s="657"/>
      <c r="HZ29" s="657"/>
      <c r="IA29" s="657"/>
      <c r="IB29" s="657"/>
      <c r="IC29" s="657"/>
      <c r="ID29" s="657"/>
      <c r="IE29" s="657"/>
      <c r="IF29" s="657"/>
      <c r="IG29" s="657"/>
      <c r="IH29" s="657"/>
      <c r="II29" s="657"/>
      <c r="IJ29" s="657"/>
      <c r="IK29" s="657"/>
      <c r="IL29" s="657"/>
      <c r="IM29" s="657"/>
      <c r="IN29" s="657"/>
      <c r="IO29" s="657"/>
      <c r="IP29" s="657"/>
      <c r="IQ29" s="657"/>
      <c r="IR29" s="657"/>
      <c r="IS29" s="657"/>
      <c r="IT29" s="657"/>
      <c r="IU29" s="657"/>
      <c r="IV29" s="657"/>
    </row>
    <row r="30" spans="1:256" ht="12.75">
      <c r="A30" s="648"/>
      <c r="B30" s="663"/>
      <c r="C30" s="77">
        <v>5279</v>
      </c>
      <c r="D30" s="77">
        <v>5167</v>
      </c>
      <c r="E30" s="655">
        <v>41100000</v>
      </c>
      <c r="F30" s="656" t="s">
        <v>498</v>
      </c>
      <c r="G30" s="48">
        <v>0</v>
      </c>
      <c r="H30" s="48">
        <v>1.9</v>
      </c>
      <c r="I30" s="81">
        <f t="shared" si="0"/>
        <v>1.9</v>
      </c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7"/>
      <c r="AS30" s="657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57"/>
      <c r="BE30" s="657"/>
      <c r="BF30" s="657"/>
      <c r="BG30" s="657"/>
      <c r="BH30" s="657"/>
      <c r="BI30" s="657"/>
      <c r="BJ30" s="657"/>
      <c r="BK30" s="657"/>
      <c r="BL30" s="657"/>
      <c r="BM30" s="657"/>
      <c r="BN30" s="657"/>
      <c r="BO30" s="657"/>
      <c r="BP30" s="657"/>
      <c r="BQ30" s="657"/>
      <c r="BR30" s="657"/>
      <c r="BS30" s="657"/>
      <c r="BT30" s="657"/>
      <c r="BU30" s="657"/>
      <c r="BV30" s="657"/>
      <c r="BW30" s="657"/>
      <c r="BX30" s="657"/>
      <c r="BY30" s="657"/>
      <c r="BZ30" s="657"/>
      <c r="CA30" s="657"/>
      <c r="CB30" s="657"/>
      <c r="CC30" s="657"/>
      <c r="CD30" s="657"/>
      <c r="CE30" s="657"/>
      <c r="CF30" s="657"/>
      <c r="CG30" s="657"/>
      <c r="CH30" s="657"/>
      <c r="CI30" s="657"/>
      <c r="CJ30" s="657"/>
      <c r="CK30" s="657"/>
      <c r="CL30" s="657"/>
      <c r="CM30" s="657"/>
      <c r="CN30" s="657"/>
      <c r="CO30" s="657"/>
      <c r="CP30" s="657"/>
      <c r="CQ30" s="657"/>
      <c r="CR30" s="657"/>
      <c r="CS30" s="657"/>
      <c r="CT30" s="657"/>
      <c r="CU30" s="657"/>
      <c r="CV30" s="657"/>
      <c r="CW30" s="657"/>
      <c r="CX30" s="657"/>
      <c r="CY30" s="657"/>
      <c r="CZ30" s="657"/>
      <c r="DA30" s="657"/>
      <c r="DB30" s="657"/>
      <c r="DC30" s="657"/>
      <c r="DD30" s="657"/>
      <c r="DE30" s="657"/>
      <c r="DF30" s="657"/>
      <c r="DG30" s="657"/>
      <c r="DH30" s="657"/>
      <c r="DI30" s="657"/>
      <c r="DJ30" s="657"/>
      <c r="DK30" s="657"/>
      <c r="DL30" s="657"/>
      <c r="DM30" s="657"/>
      <c r="DN30" s="657"/>
      <c r="DO30" s="657"/>
      <c r="DP30" s="657"/>
      <c r="DQ30" s="657"/>
      <c r="DR30" s="657"/>
      <c r="DS30" s="657"/>
      <c r="DT30" s="657"/>
      <c r="DU30" s="657"/>
      <c r="DV30" s="657"/>
      <c r="DW30" s="657"/>
      <c r="DX30" s="657"/>
      <c r="DY30" s="657"/>
      <c r="DZ30" s="657"/>
      <c r="EA30" s="657"/>
      <c r="EB30" s="657"/>
      <c r="EC30" s="657"/>
      <c r="ED30" s="657"/>
      <c r="EE30" s="657"/>
      <c r="EF30" s="657"/>
      <c r="EG30" s="657"/>
      <c r="EH30" s="657"/>
      <c r="EI30" s="657"/>
      <c r="EJ30" s="657"/>
      <c r="EK30" s="657"/>
      <c r="EL30" s="657"/>
      <c r="EM30" s="657"/>
      <c r="EN30" s="657"/>
      <c r="EO30" s="657"/>
      <c r="EP30" s="657"/>
      <c r="EQ30" s="657"/>
      <c r="ER30" s="657"/>
      <c r="ES30" s="657"/>
      <c r="ET30" s="657"/>
      <c r="EU30" s="657"/>
      <c r="EV30" s="657"/>
      <c r="EW30" s="657"/>
      <c r="EX30" s="657"/>
      <c r="EY30" s="657"/>
      <c r="EZ30" s="657"/>
      <c r="FA30" s="657"/>
      <c r="FB30" s="657"/>
      <c r="FC30" s="657"/>
      <c r="FD30" s="657"/>
      <c r="FE30" s="657"/>
      <c r="FF30" s="657"/>
      <c r="FG30" s="657"/>
      <c r="FH30" s="657"/>
      <c r="FI30" s="657"/>
      <c r="FJ30" s="657"/>
      <c r="FK30" s="657"/>
      <c r="FL30" s="657"/>
      <c r="FM30" s="657"/>
      <c r="FN30" s="657"/>
      <c r="FO30" s="657"/>
      <c r="FP30" s="657"/>
      <c r="FQ30" s="657"/>
      <c r="FR30" s="657"/>
      <c r="FS30" s="657"/>
      <c r="FT30" s="657"/>
      <c r="FU30" s="657"/>
      <c r="FV30" s="657"/>
      <c r="FW30" s="657"/>
      <c r="FX30" s="657"/>
      <c r="FY30" s="657"/>
      <c r="FZ30" s="657"/>
      <c r="GA30" s="657"/>
      <c r="GB30" s="657"/>
      <c r="GC30" s="657"/>
      <c r="GD30" s="657"/>
      <c r="GE30" s="657"/>
      <c r="GF30" s="657"/>
      <c r="GG30" s="657"/>
      <c r="GH30" s="657"/>
      <c r="GI30" s="657"/>
      <c r="GJ30" s="657"/>
      <c r="GK30" s="657"/>
      <c r="GL30" s="657"/>
      <c r="GM30" s="657"/>
      <c r="GN30" s="657"/>
      <c r="GO30" s="657"/>
      <c r="GP30" s="657"/>
      <c r="GQ30" s="657"/>
      <c r="GR30" s="657"/>
      <c r="GS30" s="657"/>
      <c r="GT30" s="657"/>
      <c r="GU30" s="657"/>
      <c r="GV30" s="657"/>
      <c r="GW30" s="657"/>
      <c r="GX30" s="657"/>
      <c r="GY30" s="657"/>
      <c r="GZ30" s="657"/>
      <c r="HA30" s="657"/>
      <c r="HB30" s="657"/>
      <c r="HC30" s="657"/>
      <c r="HD30" s="657"/>
      <c r="HE30" s="657"/>
      <c r="HF30" s="657"/>
      <c r="HG30" s="657"/>
      <c r="HH30" s="657"/>
      <c r="HI30" s="657"/>
      <c r="HJ30" s="657"/>
      <c r="HK30" s="657"/>
      <c r="HL30" s="657"/>
      <c r="HM30" s="657"/>
      <c r="HN30" s="657"/>
      <c r="HO30" s="657"/>
      <c r="HP30" s="657"/>
      <c r="HQ30" s="657"/>
      <c r="HR30" s="657"/>
      <c r="HS30" s="657"/>
      <c r="HT30" s="657"/>
      <c r="HU30" s="657"/>
      <c r="HV30" s="657"/>
      <c r="HW30" s="657"/>
      <c r="HX30" s="657"/>
      <c r="HY30" s="657"/>
      <c r="HZ30" s="657"/>
      <c r="IA30" s="657"/>
      <c r="IB30" s="657"/>
      <c r="IC30" s="657"/>
      <c r="ID30" s="657"/>
      <c r="IE30" s="657"/>
      <c r="IF30" s="657"/>
      <c r="IG30" s="657"/>
      <c r="IH30" s="657"/>
      <c r="II30" s="657"/>
      <c r="IJ30" s="657"/>
      <c r="IK30" s="657"/>
      <c r="IL30" s="657"/>
      <c r="IM30" s="657"/>
      <c r="IN30" s="657"/>
      <c r="IO30" s="657"/>
      <c r="IP30" s="657"/>
      <c r="IQ30" s="657"/>
      <c r="IR30" s="657"/>
      <c r="IS30" s="657"/>
      <c r="IT30" s="657"/>
      <c r="IU30" s="657"/>
      <c r="IV30" s="657"/>
    </row>
    <row r="31" spans="1:256" ht="12.75">
      <c r="A31" s="648"/>
      <c r="B31" s="654"/>
      <c r="C31" s="77">
        <v>5279</v>
      </c>
      <c r="D31" s="77">
        <v>5167</v>
      </c>
      <c r="E31" s="659">
        <v>41117007</v>
      </c>
      <c r="F31" s="656" t="s">
        <v>498</v>
      </c>
      <c r="G31" s="48">
        <v>0</v>
      </c>
      <c r="H31" s="48">
        <v>0.95</v>
      </c>
      <c r="I31" s="81">
        <f t="shared" si="0"/>
        <v>0.95</v>
      </c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57"/>
      <c r="BE31" s="657"/>
      <c r="BF31" s="657"/>
      <c r="BG31" s="657"/>
      <c r="BH31" s="657"/>
      <c r="BI31" s="657"/>
      <c r="BJ31" s="657"/>
      <c r="BK31" s="657"/>
      <c r="BL31" s="657"/>
      <c r="BM31" s="657"/>
      <c r="BN31" s="657"/>
      <c r="BO31" s="657"/>
      <c r="BP31" s="657"/>
      <c r="BQ31" s="657"/>
      <c r="BR31" s="657"/>
      <c r="BS31" s="657"/>
      <c r="BT31" s="657"/>
      <c r="BU31" s="657"/>
      <c r="BV31" s="657"/>
      <c r="BW31" s="657"/>
      <c r="BX31" s="657"/>
      <c r="BY31" s="657"/>
      <c r="BZ31" s="657"/>
      <c r="CA31" s="657"/>
      <c r="CB31" s="657"/>
      <c r="CC31" s="657"/>
      <c r="CD31" s="657"/>
      <c r="CE31" s="657"/>
      <c r="CF31" s="657"/>
      <c r="CG31" s="657"/>
      <c r="CH31" s="657"/>
      <c r="CI31" s="657"/>
      <c r="CJ31" s="657"/>
      <c r="CK31" s="657"/>
      <c r="CL31" s="657"/>
      <c r="CM31" s="657"/>
      <c r="CN31" s="657"/>
      <c r="CO31" s="657"/>
      <c r="CP31" s="657"/>
      <c r="CQ31" s="657"/>
      <c r="CR31" s="657"/>
      <c r="CS31" s="657"/>
      <c r="CT31" s="657"/>
      <c r="CU31" s="657"/>
      <c r="CV31" s="657"/>
      <c r="CW31" s="657"/>
      <c r="CX31" s="657"/>
      <c r="CY31" s="657"/>
      <c r="CZ31" s="657"/>
      <c r="DA31" s="657"/>
      <c r="DB31" s="657"/>
      <c r="DC31" s="657"/>
      <c r="DD31" s="657"/>
      <c r="DE31" s="657"/>
      <c r="DF31" s="657"/>
      <c r="DG31" s="657"/>
      <c r="DH31" s="657"/>
      <c r="DI31" s="657"/>
      <c r="DJ31" s="657"/>
      <c r="DK31" s="657"/>
      <c r="DL31" s="657"/>
      <c r="DM31" s="657"/>
      <c r="DN31" s="657"/>
      <c r="DO31" s="657"/>
      <c r="DP31" s="657"/>
      <c r="DQ31" s="657"/>
      <c r="DR31" s="657"/>
      <c r="DS31" s="657"/>
      <c r="DT31" s="657"/>
      <c r="DU31" s="657"/>
      <c r="DV31" s="657"/>
      <c r="DW31" s="657"/>
      <c r="DX31" s="657"/>
      <c r="DY31" s="657"/>
      <c r="DZ31" s="657"/>
      <c r="EA31" s="657"/>
      <c r="EB31" s="657"/>
      <c r="EC31" s="657"/>
      <c r="ED31" s="657"/>
      <c r="EE31" s="657"/>
      <c r="EF31" s="657"/>
      <c r="EG31" s="657"/>
      <c r="EH31" s="657"/>
      <c r="EI31" s="657"/>
      <c r="EJ31" s="657"/>
      <c r="EK31" s="657"/>
      <c r="EL31" s="657"/>
      <c r="EM31" s="657"/>
      <c r="EN31" s="657"/>
      <c r="EO31" s="657"/>
      <c r="EP31" s="657"/>
      <c r="EQ31" s="657"/>
      <c r="ER31" s="657"/>
      <c r="ES31" s="657"/>
      <c r="ET31" s="657"/>
      <c r="EU31" s="657"/>
      <c r="EV31" s="657"/>
      <c r="EW31" s="657"/>
      <c r="EX31" s="657"/>
      <c r="EY31" s="657"/>
      <c r="EZ31" s="657"/>
      <c r="FA31" s="657"/>
      <c r="FB31" s="657"/>
      <c r="FC31" s="657"/>
      <c r="FD31" s="657"/>
      <c r="FE31" s="657"/>
      <c r="FF31" s="657"/>
      <c r="FG31" s="657"/>
      <c r="FH31" s="657"/>
      <c r="FI31" s="657"/>
      <c r="FJ31" s="657"/>
      <c r="FK31" s="657"/>
      <c r="FL31" s="657"/>
      <c r="FM31" s="657"/>
      <c r="FN31" s="657"/>
      <c r="FO31" s="657"/>
      <c r="FP31" s="657"/>
      <c r="FQ31" s="657"/>
      <c r="FR31" s="657"/>
      <c r="FS31" s="657"/>
      <c r="FT31" s="657"/>
      <c r="FU31" s="657"/>
      <c r="FV31" s="657"/>
      <c r="FW31" s="657"/>
      <c r="FX31" s="657"/>
      <c r="FY31" s="657"/>
      <c r="FZ31" s="657"/>
      <c r="GA31" s="657"/>
      <c r="GB31" s="657"/>
      <c r="GC31" s="657"/>
      <c r="GD31" s="657"/>
      <c r="GE31" s="657"/>
      <c r="GF31" s="657"/>
      <c r="GG31" s="657"/>
      <c r="GH31" s="657"/>
      <c r="GI31" s="657"/>
      <c r="GJ31" s="657"/>
      <c r="GK31" s="657"/>
      <c r="GL31" s="657"/>
      <c r="GM31" s="657"/>
      <c r="GN31" s="657"/>
      <c r="GO31" s="657"/>
      <c r="GP31" s="657"/>
      <c r="GQ31" s="657"/>
      <c r="GR31" s="657"/>
      <c r="GS31" s="657"/>
      <c r="GT31" s="657"/>
      <c r="GU31" s="657"/>
      <c r="GV31" s="657"/>
      <c r="GW31" s="657"/>
      <c r="GX31" s="657"/>
      <c r="GY31" s="657"/>
      <c r="GZ31" s="657"/>
      <c r="HA31" s="657"/>
      <c r="HB31" s="657"/>
      <c r="HC31" s="657"/>
      <c r="HD31" s="657"/>
      <c r="HE31" s="657"/>
      <c r="HF31" s="657"/>
      <c r="HG31" s="657"/>
      <c r="HH31" s="657"/>
      <c r="HI31" s="657"/>
      <c r="HJ31" s="657"/>
      <c r="HK31" s="657"/>
      <c r="HL31" s="657"/>
      <c r="HM31" s="657"/>
      <c r="HN31" s="657"/>
      <c r="HO31" s="657"/>
      <c r="HP31" s="657"/>
      <c r="HQ31" s="657"/>
      <c r="HR31" s="657"/>
      <c r="HS31" s="657"/>
      <c r="HT31" s="657"/>
      <c r="HU31" s="657"/>
      <c r="HV31" s="657"/>
      <c r="HW31" s="657"/>
      <c r="HX31" s="657"/>
      <c r="HY31" s="657"/>
      <c r="HZ31" s="657"/>
      <c r="IA31" s="657"/>
      <c r="IB31" s="657"/>
      <c r="IC31" s="657"/>
      <c r="ID31" s="657"/>
      <c r="IE31" s="657"/>
      <c r="IF31" s="657"/>
      <c r="IG31" s="657"/>
      <c r="IH31" s="657"/>
      <c r="II31" s="657"/>
      <c r="IJ31" s="657"/>
      <c r="IK31" s="657"/>
      <c r="IL31" s="657"/>
      <c r="IM31" s="657"/>
      <c r="IN31" s="657"/>
      <c r="IO31" s="657"/>
      <c r="IP31" s="657"/>
      <c r="IQ31" s="657"/>
      <c r="IR31" s="657"/>
      <c r="IS31" s="657"/>
      <c r="IT31" s="657"/>
      <c r="IU31" s="657"/>
      <c r="IV31" s="657"/>
    </row>
    <row r="32" spans="1:256" ht="12.75">
      <c r="A32" s="648"/>
      <c r="B32" s="654"/>
      <c r="C32" s="77">
        <v>5279</v>
      </c>
      <c r="D32" s="77">
        <v>5167</v>
      </c>
      <c r="E32" s="659">
        <v>41500000</v>
      </c>
      <c r="F32" s="656" t="s">
        <v>498</v>
      </c>
      <c r="G32" s="48">
        <v>0</v>
      </c>
      <c r="H32" s="48">
        <v>16.15</v>
      </c>
      <c r="I32" s="81">
        <f t="shared" si="0"/>
        <v>16.15</v>
      </c>
      <c r="J32" s="660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57"/>
      <c r="BE32" s="657"/>
      <c r="BF32" s="657"/>
      <c r="BG32" s="657"/>
      <c r="BH32" s="657"/>
      <c r="BI32" s="657"/>
      <c r="BJ32" s="657"/>
      <c r="BK32" s="657"/>
      <c r="BL32" s="657"/>
      <c r="BM32" s="657"/>
      <c r="BN32" s="657"/>
      <c r="BO32" s="657"/>
      <c r="BP32" s="657"/>
      <c r="BQ32" s="657"/>
      <c r="BR32" s="657"/>
      <c r="BS32" s="657"/>
      <c r="BT32" s="657"/>
      <c r="BU32" s="657"/>
      <c r="BV32" s="657"/>
      <c r="BW32" s="657"/>
      <c r="BX32" s="657"/>
      <c r="BY32" s="657"/>
      <c r="BZ32" s="657"/>
      <c r="CA32" s="657"/>
      <c r="CB32" s="657"/>
      <c r="CC32" s="657"/>
      <c r="CD32" s="657"/>
      <c r="CE32" s="657"/>
      <c r="CF32" s="657"/>
      <c r="CG32" s="657"/>
      <c r="CH32" s="657"/>
      <c r="CI32" s="657"/>
      <c r="CJ32" s="657"/>
      <c r="CK32" s="657"/>
      <c r="CL32" s="657"/>
      <c r="CM32" s="657"/>
      <c r="CN32" s="657"/>
      <c r="CO32" s="657"/>
      <c r="CP32" s="657"/>
      <c r="CQ32" s="657"/>
      <c r="CR32" s="657"/>
      <c r="CS32" s="657"/>
      <c r="CT32" s="657"/>
      <c r="CU32" s="657"/>
      <c r="CV32" s="657"/>
      <c r="CW32" s="657"/>
      <c r="CX32" s="657"/>
      <c r="CY32" s="657"/>
      <c r="CZ32" s="657"/>
      <c r="DA32" s="657"/>
      <c r="DB32" s="657"/>
      <c r="DC32" s="657"/>
      <c r="DD32" s="657"/>
      <c r="DE32" s="657"/>
      <c r="DF32" s="657"/>
      <c r="DG32" s="657"/>
      <c r="DH32" s="657"/>
      <c r="DI32" s="657"/>
      <c r="DJ32" s="657"/>
      <c r="DK32" s="657"/>
      <c r="DL32" s="657"/>
      <c r="DM32" s="657"/>
      <c r="DN32" s="657"/>
      <c r="DO32" s="657"/>
      <c r="DP32" s="657"/>
      <c r="DQ32" s="657"/>
      <c r="DR32" s="657"/>
      <c r="DS32" s="657"/>
      <c r="DT32" s="657"/>
      <c r="DU32" s="657"/>
      <c r="DV32" s="657"/>
      <c r="DW32" s="657"/>
      <c r="DX32" s="657"/>
      <c r="DY32" s="657"/>
      <c r="DZ32" s="657"/>
      <c r="EA32" s="657"/>
      <c r="EB32" s="657"/>
      <c r="EC32" s="657"/>
      <c r="ED32" s="657"/>
      <c r="EE32" s="657"/>
      <c r="EF32" s="657"/>
      <c r="EG32" s="657"/>
      <c r="EH32" s="657"/>
      <c r="EI32" s="657"/>
      <c r="EJ32" s="657"/>
      <c r="EK32" s="657"/>
      <c r="EL32" s="657"/>
      <c r="EM32" s="657"/>
      <c r="EN32" s="657"/>
      <c r="EO32" s="657"/>
      <c r="EP32" s="657"/>
      <c r="EQ32" s="657"/>
      <c r="ER32" s="657"/>
      <c r="ES32" s="657"/>
      <c r="ET32" s="657"/>
      <c r="EU32" s="657"/>
      <c r="EV32" s="657"/>
      <c r="EW32" s="657"/>
      <c r="EX32" s="657"/>
      <c r="EY32" s="657"/>
      <c r="EZ32" s="657"/>
      <c r="FA32" s="657"/>
      <c r="FB32" s="657"/>
      <c r="FC32" s="657"/>
      <c r="FD32" s="657"/>
      <c r="FE32" s="657"/>
      <c r="FF32" s="657"/>
      <c r="FG32" s="657"/>
      <c r="FH32" s="657"/>
      <c r="FI32" s="657"/>
      <c r="FJ32" s="657"/>
      <c r="FK32" s="657"/>
      <c r="FL32" s="657"/>
      <c r="FM32" s="657"/>
      <c r="FN32" s="657"/>
      <c r="FO32" s="657"/>
      <c r="FP32" s="657"/>
      <c r="FQ32" s="657"/>
      <c r="FR32" s="657"/>
      <c r="FS32" s="657"/>
      <c r="FT32" s="657"/>
      <c r="FU32" s="657"/>
      <c r="FV32" s="657"/>
      <c r="FW32" s="657"/>
      <c r="FX32" s="657"/>
      <c r="FY32" s="657"/>
      <c r="FZ32" s="657"/>
      <c r="GA32" s="657"/>
      <c r="GB32" s="657"/>
      <c r="GC32" s="657"/>
      <c r="GD32" s="657"/>
      <c r="GE32" s="657"/>
      <c r="GF32" s="657"/>
      <c r="GG32" s="657"/>
      <c r="GH32" s="657"/>
      <c r="GI32" s="657"/>
      <c r="GJ32" s="657"/>
      <c r="GK32" s="657"/>
      <c r="GL32" s="657"/>
      <c r="GM32" s="657"/>
      <c r="GN32" s="657"/>
      <c r="GO32" s="657"/>
      <c r="GP32" s="657"/>
      <c r="GQ32" s="657"/>
      <c r="GR32" s="657"/>
      <c r="GS32" s="657"/>
      <c r="GT32" s="657"/>
      <c r="GU32" s="657"/>
      <c r="GV32" s="657"/>
      <c r="GW32" s="657"/>
      <c r="GX32" s="657"/>
      <c r="GY32" s="657"/>
      <c r="GZ32" s="657"/>
      <c r="HA32" s="657"/>
      <c r="HB32" s="657"/>
      <c r="HC32" s="657"/>
      <c r="HD32" s="657"/>
      <c r="HE32" s="657"/>
      <c r="HF32" s="657"/>
      <c r="HG32" s="657"/>
      <c r="HH32" s="657"/>
      <c r="HI32" s="657"/>
      <c r="HJ32" s="657"/>
      <c r="HK32" s="657"/>
      <c r="HL32" s="657"/>
      <c r="HM32" s="657"/>
      <c r="HN32" s="657"/>
      <c r="HO32" s="657"/>
      <c r="HP32" s="657"/>
      <c r="HQ32" s="657"/>
      <c r="HR32" s="657"/>
      <c r="HS32" s="657"/>
      <c r="HT32" s="657"/>
      <c r="HU32" s="657"/>
      <c r="HV32" s="657"/>
      <c r="HW32" s="657"/>
      <c r="HX32" s="657"/>
      <c r="HY32" s="657"/>
      <c r="HZ32" s="657"/>
      <c r="IA32" s="657"/>
      <c r="IB32" s="657"/>
      <c r="IC32" s="657"/>
      <c r="ID32" s="657"/>
      <c r="IE32" s="657"/>
      <c r="IF32" s="657"/>
      <c r="IG32" s="657"/>
      <c r="IH32" s="657"/>
      <c r="II32" s="657"/>
      <c r="IJ32" s="657"/>
      <c r="IK32" s="657"/>
      <c r="IL32" s="657"/>
      <c r="IM32" s="657"/>
      <c r="IN32" s="657"/>
      <c r="IO32" s="657"/>
      <c r="IP32" s="657"/>
      <c r="IQ32" s="657"/>
      <c r="IR32" s="657"/>
      <c r="IS32" s="657"/>
      <c r="IT32" s="657"/>
      <c r="IU32" s="657"/>
      <c r="IV32" s="657"/>
    </row>
    <row r="33" spans="1:256" ht="12.75">
      <c r="A33" s="648"/>
      <c r="B33" s="654"/>
      <c r="C33" s="77">
        <v>5279</v>
      </c>
      <c r="D33" s="77">
        <v>5162</v>
      </c>
      <c r="E33" s="655">
        <v>41100000</v>
      </c>
      <c r="F33" s="664" t="s">
        <v>499</v>
      </c>
      <c r="G33" s="48">
        <v>0</v>
      </c>
      <c r="H33" s="48">
        <v>12.7</v>
      </c>
      <c r="I33" s="81">
        <f t="shared" si="0"/>
        <v>12.7</v>
      </c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7"/>
      <c r="AK33" s="657"/>
      <c r="AL33" s="657"/>
      <c r="AM33" s="657"/>
      <c r="AN33" s="657"/>
      <c r="AO33" s="657"/>
      <c r="AP33" s="657"/>
      <c r="AQ33" s="657"/>
      <c r="AR33" s="657"/>
      <c r="AS33" s="657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57"/>
      <c r="BE33" s="657"/>
      <c r="BF33" s="657"/>
      <c r="BG33" s="657"/>
      <c r="BH33" s="657"/>
      <c r="BI33" s="657"/>
      <c r="BJ33" s="657"/>
      <c r="BK33" s="657"/>
      <c r="BL33" s="657"/>
      <c r="BM33" s="657"/>
      <c r="BN33" s="657"/>
      <c r="BO33" s="657"/>
      <c r="BP33" s="657"/>
      <c r="BQ33" s="657"/>
      <c r="BR33" s="657"/>
      <c r="BS33" s="657"/>
      <c r="BT33" s="657"/>
      <c r="BU33" s="657"/>
      <c r="BV33" s="657"/>
      <c r="BW33" s="657"/>
      <c r="BX33" s="657"/>
      <c r="BY33" s="657"/>
      <c r="BZ33" s="657"/>
      <c r="CA33" s="657"/>
      <c r="CB33" s="657"/>
      <c r="CC33" s="657"/>
      <c r="CD33" s="657"/>
      <c r="CE33" s="657"/>
      <c r="CF33" s="657"/>
      <c r="CG33" s="657"/>
      <c r="CH33" s="657"/>
      <c r="CI33" s="657"/>
      <c r="CJ33" s="657"/>
      <c r="CK33" s="657"/>
      <c r="CL33" s="657"/>
      <c r="CM33" s="657"/>
      <c r="CN33" s="657"/>
      <c r="CO33" s="657"/>
      <c r="CP33" s="657"/>
      <c r="CQ33" s="657"/>
      <c r="CR33" s="657"/>
      <c r="CS33" s="657"/>
      <c r="CT33" s="657"/>
      <c r="CU33" s="657"/>
      <c r="CV33" s="657"/>
      <c r="CW33" s="657"/>
      <c r="CX33" s="657"/>
      <c r="CY33" s="657"/>
      <c r="CZ33" s="657"/>
      <c r="DA33" s="657"/>
      <c r="DB33" s="657"/>
      <c r="DC33" s="657"/>
      <c r="DD33" s="657"/>
      <c r="DE33" s="657"/>
      <c r="DF33" s="657"/>
      <c r="DG33" s="657"/>
      <c r="DH33" s="657"/>
      <c r="DI33" s="657"/>
      <c r="DJ33" s="657"/>
      <c r="DK33" s="657"/>
      <c r="DL33" s="657"/>
      <c r="DM33" s="657"/>
      <c r="DN33" s="657"/>
      <c r="DO33" s="657"/>
      <c r="DP33" s="657"/>
      <c r="DQ33" s="657"/>
      <c r="DR33" s="657"/>
      <c r="DS33" s="657"/>
      <c r="DT33" s="657"/>
      <c r="DU33" s="657"/>
      <c r="DV33" s="657"/>
      <c r="DW33" s="657"/>
      <c r="DX33" s="657"/>
      <c r="DY33" s="657"/>
      <c r="DZ33" s="657"/>
      <c r="EA33" s="657"/>
      <c r="EB33" s="657"/>
      <c r="EC33" s="657"/>
      <c r="ED33" s="657"/>
      <c r="EE33" s="657"/>
      <c r="EF33" s="657"/>
      <c r="EG33" s="657"/>
      <c r="EH33" s="657"/>
      <c r="EI33" s="657"/>
      <c r="EJ33" s="657"/>
      <c r="EK33" s="657"/>
      <c r="EL33" s="657"/>
      <c r="EM33" s="657"/>
      <c r="EN33" s="657"/>
      <c r="EO33" s="657"/>
      <c r="EP33" s="657"/>
      <c r="EQ33" s="657"/>
      <c r="ER33" s="657"/>
      <c r="ES33" s="657"/>
      <c r="ET33" s="657"/>
      <c r="EU33" s="657"/>
      <c r="EV33" s="657"/>
      <c r="EW33" s="657"/>
      <c r="EX33" s="657"/>
      <c r="EY33" s="657"/>
      <c r="EZ33" s="657"/>
      <c r="FA33" s="657"/>
      <c r="FB33" s="657"/>
      <c r="FC33" s="657"/>
      <c r="FD33" s="657"/>
      <c r="FE33" s="657"/>
      <c r="FF33" s="657"/>
      <c r="FG33" s="657"/>
      <c r="FH33" s="657"/>
      <c r="FI33" s="657"/>
      <c r="FJ33" s="657"/>
      <c r="FK33" s="657"/>
      <c r="FL33" s="657"/>
      <c r="FM33" s="657"/>
      <c r="FN33" s="657"/>
      <c r="FO33" s="657"/>
      <c r="FP33" s="657"/>
      <c r="FQ33" s="657"/>
      <c r="FR33" s="657"/>
      <c r="FS33" s="657"/>
      <c r="FT33" s="657"/>
      <c r="FU33" s="657"/>
      <c r="FV33" s="657"/>
      <c r="FW33" s="657"/>
      <c r="FX33" s="657"/>
      <c r="FY33" s="657"/>
      <c r="FZ33" s="657"/>
      <c r="GA33" s="657"/>
      <c r="GB33" s="657"/>
      <c r="GC33" s="657"/>
      <c r="GD33" s="657"/>
      <c r="GE33" s="657"/>
      <c r="GF33" s="657"/>
      <c r="GG33" s="657"/>
      <c r="GH33" s="657"/>
      <c r="GI33" s="657"/>
      <c r="GJ33" s="657"/>
      <c r="GK33" s="657"/>
      <c r="GL33" s="657"/>
      <c r="GM33" s="657"/>
      <c r="GN33" s="657"/>
      <c r="GO33" s="657"/>
      <c r="GP33" s="657"/>
      <c r="GQ33" s="657"/>
      <c r="GR33" s="657"/>
      <c r="GS33" s="657"/>
      <c r="GT33" s="657"/>
      <c r="GU33" s="657"/>
      <c r="GV33" s="657"/>
      <c r="GW33" s="657"/>
      <c r="GX33" s="657"/>
      <c r="GY33" s="657"/>
      <c r="GZ33" s="657"/>
      <c r="HA33" s="657"/>
      <c r="HB33" s="657"/>
      <c r="HC33" s="657"/>
      <c r="HD33" s="657"/>
      <c r="HE33" s="657"/>
      <c r="HF33" s="657"/>
      <c r="HG33" s="657"/>
      <c r="HH33" s="657"/>
      <c r="HI33" s="657"/>
      <c r="HJ33" s="657"/>
      <c r="HK33" s="657"/>
      <c r="HL33" s="657"/>
      <c r="HM33" s="657"/>
      <c r="HN33" s="657"/>
      <c r="HO33" s="657"/>
      <c r="HP33" s="657"/>
      <c r="HQ33" s="657"/>
      <c r="HR33" s="657"/>
      <c r="HS33" s="657"/>
      <c r="HT33" s="657"/>
      <c r="HU33" s="657"/>
      <c r="HV33" s="657"/>
      <c r="HW33" s="657"/>
      <c r="HX33" s="657"/>
      <c r="HY33" s="657"/>
      <c r="HZ33" s="657"/>
      <c r="IA33" s="657"/>
      <c r="IB33" s="657"/>
      <c r="IC33" s="657"/>
      <c r="ID33" s="657"/>
      <c r="IE33" s="657"/>
      <c r="IF33" s="657"/>
      <c r="IG33" s="657"/>
      <c r="IH33" s="657"/>
      <c r="II33" s="657"/>
      <c r="IJ33" s="657"/>
      <c r="IK33" s="657"/>
      <c r="IL33" s="657"/>
      <c r="IM33" s="657"/>
      <c r="IN33" s="657"/>
      <c r="IO33" s="657"/>
      <c r="IP33" s="657"/>
      <c r="IQ33" s="657"/>
      <c r="IR33" s="657"/>
      <c r="IS33" s="657"/>
      <c r="IT33" s="657"/>
      <c r="IU33" s="657"/>
      <c r="IV33" s="657"/>
    </row>
    <row r="34" spans="1:256" ht="12.75">
      <c r="A34" s="648"/>
      <c r="B34" s="654"/>
      <c r="C34" s="77">
        <v>5279</v>
      </c>
      <c r="D34" s="77">
        <v>5162</v>
      </c>
      <c r="E34" s="659">
        <v>41117007</v>
      </c>
      <c r="F34" s="664" t="s">
        <v>499</v>
      </c>
      <c r="G34" s="48">
        <v>0</v>
      </c>
      <c r="H34" s="48">
        <v>6.35</v>
      </c>
      <c r="I34" s="81">
        <f t="shared" si="0"/>
        <v>6.35</v>
      </c>
      <c r="J34" s="657"/>
      <c r="K34" s="660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  <c r="AM34" s="657"/>
      <c r="AN34" s="657"/>
      <c r="AO34" s="657"/>
      <c r="AP34" s="657"/>
      <c r="AQ34" s="657"/>
      <c r="AR34" s="657"/>
      <c r="AS34" s="657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57"/>
      <c r="BE34" s="657"/>
      <c r="BF34" s="657"/>
      <c r="BG34" s="657"/>
      <c r="BH34" s="657"/>
      <c r="BI34" s="657"/>
      <c r="BJ34" s="657"/>
      <c r="BK34" s="657"/>
      <c r="BL34" s="657"/>
      <c r="BM34" s="657"/>
      <c r="BN34" s="657"/>
      <c r="BO34" s="657"/>
      <c r="BP34" s="657"/>
      <c r="BQ34" s="657"/>
      <c r="BR34" s="657"/>
      <c r="BS34" s="657"/>
      <c r="BT34" s="657"/>
      <c r="BU34" s="657"/>
      <c r="BV34" s="657"/>
      <c r="BW34" s="657"/>
      <c r="BX34" s="657"/>
      <c r="BY34" s="657"/>
      <c r="BZ34" s="657"/>
      <c r="CA34" s="657"/>
      <c r="CB34" s="657"/>
      <c r="CC34" s="657"/>
      <c r="CD34" s="657"/>
      <c r="CE34" s="657"/>
      <c r="CF34" s="657"/>
      <c r="CG34" s="657"/>
      <c r="CH34" s="657"/>
      <c r="CI34" s="657"/>
      <c r="CJ34" s="657"/>
      <c r="CK34" s="657"/>
      <c r="CL34" s="657"/>
      <c r="CM34" s="657"/>
      <c r="CN34" s="657"/>
      <c r="CO34" s="657"/>
      <c r="CP34" s="657"/>
      <c r="CQ34" s="657"/>
      <c r="CR34" s="657"/>
      <c r="CS34" s="657"/>
      <c r="CT34" s="657"/>
      <c r="CU34" s="657"/>
      <c r="CV34" s="657"/>
      <c r="CW34" s="657"/>
      <c r="CX34" s="657"/>
      <c r="CY34" s="657"/>
      <c r="CZ34" s="657"/>
      <c r="DA34" s="657"/>
      <c r="DB34" s="657"/>
      <c r="DC34" s="657"/>
      <c r="DD34" s="657"/>
      <c r="DE34" s="657"/>
      <c r="DF34" s="657"/>
      <c r="DG34" s="657"/>
      <c r="DH34" s="657"/>
      <c r="DI34" s="657"/>
      <c r="DJ34" s="657"/>
      <c r="DK34" s="657"/>
      <c r="DL34" s="657"/>
      <c r="DM34" s="657"/>
      <c r="DN34" s="657"/>
      <c r="DO34" s="657"/>
      <c r="DP34" s="657"/>
      <c r="DQ34" s="657"/>
      <c r="DR34" s="657"/>
      <c r="DS34" s="657"/>
      <c r="DT34" s="657"/>
      <c r="DU34" s="657"/>
      <c r="DV34" s="657"/>
      <c r="DW34" s="657"/>
      <c r="DX34" s="657"/>
      <c r="DY34" s="657"/>
      <c r="DZ34" s="657"/>
      <c r="EA34" s="657"/>
      <c r="EB34" s="657"/>
      <c r="EC34" s="657"/>
      <c r="ED34" s="657"/>
      <c r="EE34" s="657"/>
      <c r="EF34" s="657"/>
      <c r="EG34" s="657"/>
      <c r="EH34" s="657"/>
      <c r="EI34" s="657"/>
      <c r="EJ34" s="657"/>
      <c r="EK34" s="657"/>
      <c r="EL34" s="657"/>
      <c r="EM34" s="657"/>
      <c r="EN34" s="657"/>
      <c r="EO34" s="657"/>
      <c r="EP34" s="657"/>
      <c r="EQ34" s="657"/>
      <c r="ER34" s="657"/>
      <c r="ES34" s="657"/>
      <c r="ET34" s="657"/>
      <c r="EU34" s="657"/>
      <c r="EV34" s="657"/>
      <c r="EW34" s="657"/>
      <c r="EX34" s="657"/>
      <c r="EY34" s="657"/>
      <c r="EZ34" s="657"/>
      <c r="FA34" s="657"/>
      <c r="FB34" s="657"/>
      <c r="FC34" s="657"/>
      <c r="FD34" s="657"/>
      <c r="FE34" s="657"/>
      <c r="FF34" s="657"/>
      <c r="FG34" s="657"/>
      <c r="FH34" s="657"/>
      <c r="FI34" s="657"/>
      <c r="FJ34" s="657"/>
      <c r="FK34" s="657"/>
      <c r="FL34" s="657"/>
      <c r="FM34" s="657"/>
      <c r="FN34" s="657"/>
      <c r="FO34" s="657"/>
      <c r="FP34" s="657"/>
      <c r="FQ34" s="657"/>
      <c r="FR34" s="657"/>
      <c r="FS34" s="657"/>
      <c r="FT34" s="657"/>
      <c r="FU34" s="657"/>
      <c r="FV34" s="657"/>
      <c r="FW34" s="657"/>
      <c r="FX34" s="657"/>
      <c r="FY34" s="657"/>
      <c r="FZ34" s="657"/>
      <c r="GA34" s="657"/>
      <c r="GB34" s="657"/>
      <c r="GC34" s="657"/>
      <c r="GD34" s="657"/>
      <c r="GE34" s="657"/>
      <c r="GF34" s="657"/>
      <c r="GG34" s="657"/>
      <c r="GH34" s="657"/>
      <c r="GI34" s="657"/>
      <c r="GJ34" s="657"/>
      <c r="GK34" s="657"/>
      <c r="GL34" s="657"/>
      <c r="GM34" s="657"/>
      <c r="GN34" s="657"/>
      <c r="GO34" s="657"/>
      <c r="GP34" s="657"/>
      <c r="GQ34" s="657"/>
      <c r="GR34" s="657"/>
      <c r="GS34" s="657"/>
      <c r="GT34" s="657"/>
      <c r="GU34" s="657"/>
      <c r="GV34" s="657"/>
      <c r="GW34" s="657"/>
      <c r="GX34" s="657"/>
      <c r="GY34" s="657"/>
      <c r="GZ34" s="657"/>
      <c r="HA34" s="657"/>
      <c r="HB34" s="657"/>
      <c r="HC34" s="657"/>
      <c r="HD34" s="657"/>
      <c r="HE34" s="657"/>
      <c r="HF34" s="657"/>
      <c r="HG34" s="657"/>
      <c r="HH34" s="657"/>
      <c r="HI34" s="657"/>
      <c r="HJ34" s="657"/>
      <c r="HK34" s="657"/>
      <c r="HL34" s="657"/>
      <c r="HM34" s="657"/>
      <c r="HN34" s="657"/>
      <c r="HO34" s="657"/>
      <c r="HP34" s="657"/>
      <c r="HQ34" s="657"/>
      <c r="HR34" s="657"/>
      <c r="HS34" s="657"/>
      <c r="HT34" s="657"/>
      <c r="HU34" s="657"/>
      <c r="HV34" s="657"/>
      <c r="HW34" s="657"/>
      <c r="HX34" s="657"/>
      <c r="HY34" s="657"/>
      <c r="HZ34" s="657"/>
      <c r="IA34" s="657"/>
      <c r="IB34" s="657"/>
      <c r="IC34" s="657"/>
      <c r="ID34" s="657"/>
      <c r="IE34" s="657"/>
      <c r="IF34" s="657"/>
      <c r="IG34" s="657"/>
      <c r="IH34" s="657"/>
      <c r="II34" s="657"/>
      <c r="IJ34" s="657"/>
      <c r="IK34" s="657"/>
      <c r="IL34" s="657"/>
      <c r="IM34" s="657"/>
      <c r="IN34" s="657"/>
      <c r="IO34" s="657"/>
      <c r="IP34" s="657"/>
      <c r="IQ34" s="657"/>
      <c r="IR34" s="657"/>
      <c r="IS34" s="657"/>
      <c r="IT34" s="657"/>
      <c r="IU34" s="657"/>
      <c r="IV34" s="657"/>
    </row>
    <row r="35" spans="1:256" ht="13.5" thickBot="1">
      <c r="A35" s="665"/>
      <c r="B35" s="666"/>
      <c r="C35" s="78">
        <v>5279</v>
      </c>
      <c r="D35" s="78">
        <v>5162</v>
      </c>
      <c r="E35" s="667">
        <v>41500000</v>
      </c>
      <c r="F35" s="668" t="s">
        <v>499</v>
      </c>
      <c r="G35" s="669">
        <v>0</v>
      </c>
      <c r="H35" s="669">
        <v>107.95</v>
      </c>
      <c r="I35" s="670">
        <f t="shared" si="0"/>
        <v>107.95</v>
      </c>
      <c r="J35" s="660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7"/>
      <c r="AC35" s="657"/>
      <c r="AD35" s="657"/>
      <c r="AE35" s="657"/>
      <c r="AF35" s="657"/>
      <c r="AG35" s="657"/>
      <c r="AH35" s="657"/>
      <c r="AI35" s="657"/>
      <c r="AJ35" s="657"/>
      <c r="AK35" s="657"/>
      <c r="AL35" s="657"/>
      <c r="AM35" s="657"/>
      <c r="AN35" s="657"/>
      <c r="AO35" s="657"/>
      <c r="AP35" s="657"/>
      <c r="AQ35" s="657"/>
      <c r="AR35" s="657"/>
      <c r="AS35" s="657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57"/>
      <c r="BE35" s="657"/>
      <c r="BF35" s="657"/>
      <c r="BG35" s="657"/>
      <c r="BH35" s="657"/>
      <c r="BI35" s="657"/>
      <c r="BJ35" s="657"/>
      <c r="BK35" s="657"/>
      <c r="BL35" s="657"/>
      <c r="BM35" s="657"/>
      <c r="BN35" s="657"/>
      <c r="BO35" s="657"/>
      <c r="BP35" s="657"/>
      <c r="BQ35" s="657"/>
      <c r="BR35" s="657"/>
      <c r="BS35" s="657"/>
      <c r="BT35" s="657"/>
      <c r="BU35" s="657"/>
      <c r="BV35" s="657"/>
      <c r="BW35" s="657"/>
      <c r="BX35" s="657"/>
      <c r="BY35" s="657"/>
      <c r="BZ35" s="657"/>
      <c r="CA35" s="657"/>
      <c r="CB35" s="657"/>
      <c r="CC35" s="657"/>
      <c r="CD35" s="657"/>
      <c r="CE35" s="657"/>
      <c r="CF35" s="657"/>
      <c r="CG35" s="657"/>
      <c r="CH35" s="657"/>
      <c r="CI35" s="657"/>
      <c r="CJ35" s="657"/>
      <c r="CK35" s="657"/>
      <c r="CL35" s="657"/>
      <c r="CM35" s="657"/>
      <c r="CN35" s="657"/>
      <c r="CO35" s="657"/>
      <c r="CP35" s="657"/>
      <c r="CQ35" s="657"/>
      <c r="CR35" s="657"/>
      <c r="CS35" s="657"/>
      <c r="CT35" s="657"/>
      <c r="CU35" s="657"/>
      <c r="CV35" s="657"/>
      <c r="CW35" s="657"/>
      <c r="CX35" s="657"/>
      <c r="CY35" s="657"/>
      <c r="CZ35" s="657"/>
      <c r="DA35" s="657"/>
      <c r="DB35" s="657"/>
      <c r="DC35" s="657"/>
      <c r="DD35" s="657"/>
      <c r="DE35" s="657"/>
      <c r="DF35" s="657"/>
      <c r="DG35" s="657"/>
      <c r="DH35" s="657"/>
      <c r="DI35" s="657"/>
      <c r="DJ35" s="657"/>
      <c r="DK35" s="657"/>
      <c r="DL35" s="657"/>
      <c r="DM35" s="657"/>
      <c r="DN35" s="657"/>
      <c r="DO35" s="657"/>
      <c r="DP35" s="657"/>
      <c r="DQ35" s="657"/>
      <c r="DR35" s="657"/>
      <c r="DS35" s="657"/>
      <c r="DT35" s="657"/>
      <c r="DU35" s="657"/>
      <c r="DV35" s="657"/>
      <c r="DW35" s="657"/>
      <c r="DX35" s="657"/>
      <c r="DY35" s="657"/>
      <c r="DZ35" s="657"/>
      <c r="EA35" s="657"/>
      <c r="EB35" s="657"/>
      <c r="EC35" s="657"/>
      <c r="ED35" s="657"/>
      <c r="EE35" s="657"/>
      <c r="EF35" s="657"/>
      <c r="EG35" s="657"/>
      <c r="EH35" s="657"/>
      <c r="EI35" s="657"/>
      <c r="EJ35" s="657"/>
      <c r="EK35" s="657"/>
      <c r="EL35" s="657"/>
      <c r="EM35" s="657"/>
      <c r="EN35" s="657"/>
      <c r="EO35" s="657"/>
      <c r="EP35" s="657"/>
      <c r="EQ35" s="657"/>
      <c r="ER35" s="657"/>
      <c r="ES35" s="657"/>
      <c r="ET35" s="657"/>
      <c r="EU35" s="657"/>
      <c r="EV35" s="657"/>
      <c r="EW35" s="657"/>
      <c r="EX35" s="657"/>
      <c r="EY35" s="657"/>
      <c r="EZ35" s="657"/>
      <c r="FA35" s="657"/>
      <c r="FB35" s="657"/>
      <c r="FC35" s="657"/>
      <c r="FD35" s="657"/>
      <c r="FE35" s="657"/>
      <c r="FF35" s="657"/>
      <c r="FG35" s="657"/>
      <c r="FH35" s="657"/>
      <c r="FI35" s="657"/>
      <c r="FJ35" s="657"/>
      <c r="FK35" s="657"/>
      <c r="FL35" s="657"/>
      <c r="FM35" s="657"/>
      <c r="FN35" s="657"/>
      <c r="FO35" s="657"/>
      <c r="FP35" s="657"/>
      <c r="FQ35" s="657"/>
      <c r="FR35" s="657"/>
      <c r="FS35" s="657"/>
      <c r="FT35" s="657"/>
      <c r="FU35" s="657"/>
      <c r="FV35" s="657"/>
      <c r="FW35" s="657"/>
      <c r="FX35" s="657"/>
      <c r="FY35" s="657"/>
      <c r="FZ35" s="657"/>
      <c r="GA35" s="657"/>
      <c r="GB35" s="657"/>
      <c r="GC35" s="657"/>
      <c r="GD35" s="657"/>
      <c r="GE35" s="657"/>
      <c r="GF35" s="657"/>
      <c r="GG35" s="657"/>
      <c r="GH35" s="657"/>
      <c r="GI35" s="657"/>
      <c r="GJ35" s="657"/>
      <c r="GK35" s="657"/>
      <c r="GL35" s="657"/>
      <c r="GM35" s="657"/>
      <c r="GN35" s="657"/>
      <c r="GO35" s="657"/>
      <c r="GP35" s="657"/>
      <c r="GQ35" s="657"/>
      <c r="GR35" s="657"/>
      <c r="GS35" s="657"/>
      <c r="GT35" s="657"/>
      <c r="GU35" s="657"/>
      <c r="GV35" s="657"/>
      <c r="GW35" s="657"/>
      <c r="GX35" s="657"/>
      <c r="GY35" s="657"/>
      <c r="GZ35" s="657"/>
      <c r="HA35" s="657"/>
      <c r="HB35" s="657"/>
      <c r="HC35" s="657"/>
      <c r="HD35" s="657"/>
      <c r="HE35" s="657"/>
      <c r="HF35" s="657"/>
      <c r="HG35" s="657"/>
      <c r="HH35" s="657"/>
      <c r="HI35" s="657"/>
      <c r="HJ35" s="657"/>
      <c r="HK35" s="657"/>
      <c r="HL35" s="657"/>
      <c r="HM35" s="657"/>
      <c r="HN35" s="657"/>
      <c r="HO35" s="657"/>
      <c r="HP35" s="657"/>
      <c r="HQ35" s="657"/>
      <c r="HR35" s="657"/>
      <c r="HS35" s="657"/>
      <c r="HT35" s="657"/>
      <c r="HU35" s="657"/>
      <c r="HV35" s="657"/>
      <c r="HW35" s="657"/>
      <c r="HX35" s="657"/>
      <c r="HY35" s="657"/>
      <c r="HZ35" s="657"/>
      <c r="IA35" s="657"/>
      <c r="IB35" s="657"/>
      <c r="IC35" s="657"/>
      <c r="ID35" s="657"/>
      <c r="IE35" s="657"/>
      <c r="IF35" s="657"/>
      <c r="IG35" s="657"/>
      <c r="IH35" s="657"/>
      <c r="II35" s="657"/>
      <c r="IJ35" s="657"/>
      <c r="IK35" s="657"/>
      <c r="IL35" s="657"/>
      <c r="IM35" s="657"/>
      <c r="IN35" s="657"/>
      <c r="IO35" s="657"/>
      <c r="IP35" s="657"/>
      <c r="IQ35" s="657"/>
      <c r="IR35" s="657"/>
      <c r="IS35" s="657"/>
      <c r="IT35" s="657"/>
      <c r="IU35" s="657"/>
      <c r="IV35" s="657"/>
    </row>
  </sheetData>
  <sheetProtection/>
  <mergeCells count="4">
    <mergeCell ref="G1:I1"/>
    <mergeCell ref="A2:I2"/>
    <mergeCell ref="A4:I4"/>
    <mergeCell ref="A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395"/>
  <sheetViews>
    <sheetView zoomScalePageLayoutView="0" workbookViewId="0" topLeftCell="A1">
      <selection activeCell="L98" sqref="L98"/>
    </sheetView>
  </sheetViews>
  <sheetFormatPr defaultColWidth="3.140625" defaultRowHeight="15"/>
  <cols>
    <col min="1" max="1" width="3.140625" style="154" customWidth="1"/>
    <col min="2" max="2" width="9.28125" style="154" customWidth="1"/>
    <col min="3" max="4" width="4.7109375" style="19" customWidth="1"/>
    <col min="5" max="5" width="7.8515625" style="19" customWidth="1"/>
    <col min="6" max="6" width="40.8515625" style="19" customWidth="1"/>
    <col min="7" max="7" width="8.7109375" style="20" customWidth="1"/>
    <col min="8" max="9" width="10.421875" style="19" bestFit="1" customWidth="1"/>
    <col min="10" max="10" width="11.7109375" style="19" customWidth="1"/>
    <col min="11" max="11" width="15.421875" style="19" customWidth="1"/>
    <col min="12" max="12" width="15.57421875" style="19" customWidth="1"/>
    <col min="13" max="255" width="9.140625" style="19" customWidth="1"/>
    <col min="256" max="16384" width="3.140625" style="19" customWidth="1"/>
  </cols>
  <sheetData>
    <row r="1" spans="7:9" ht="12.75">
      <c r="G1" s="1083" t="s">
        <v>235</v>
      </c>
      <c r="H1" s="1083"/>
      <c r="I1" s="1083"/>
    </row>
    <row r="2" spans="1:9" ht="21" customHeight="1">
      <c r="A2" s="1087" t="s">
        <v>165</v>
      </c>
      <c r="B2" s="1087"/>
      <c r="C2" s="1087"/>
      <c r="D2" s="1087"/>
      <c r="E2" s="1087"/>
      <c r="F2" s="1087"/>
      <c r="G2" s="1087"/>
      <c r="H2" s="1087"/>
      <c r="I2" s="1087"/>
    </row>
    <row r="3" spans="1:9" ht="12.75" customHeight="1">
      <c r="A3" s="132"/>
      <c r="B3" s="132"/>
      <c r="C3" s="1"/>
      <c r="D3" s="1"/>
      <c r="E3" s="1"/>
      <c r="F3" s="1"/>
      <c r="G3" s="1"/>
      <c r="H3" s="21"/>
      <c r="I3" s="21"/>
    </row>
    <row r="4" spans="1:9" ht="15.75">
      <c r="A4" s="1091" t="s">
        <v>15</v>
      </c>
      <c r="B4" s="1091"/>
      <c r="C4" s="1091"/>
      <c r="D4" s="1091"/>
      <c r="E4" s="1091"/>
      <c r="F4" s="1091"/>
      <c r="G4" s="1091"/>
      <c r="H4" s="1091"/>
      <c r="I4" s="1091"/>
    </row>
    <row r="5" spans="1:9" ht="12" customHeight="1">
      <c r="A5" s="132"/>
      <c r="B5" s="132"/>
      <c r="C5" s="1"/>
      <c r="D5" s="1"/>
      <c r="E5" s="1"/>
      <c r="F5" s="1"/>
      <c r="G5" s="1"/>
      <c r="H5" s="21"/>
      <c r="I5" s="21"/>
    </row>
    <row r="6" spans="1:11" s="2" customFormat="1" ht="15.75" customHeight="1">
      <c r="A6" s="1090" t="s">
        <v>101</v>
      </c>
      <c r="B6" s="1090"/>
      <c r="C6" s="1090"/>
      <c r="D6" s="1090"/>
      <c r="E6" s="1090"/>
      <c r="F6" s="1090"/>
      <c r="G6" s="1090"/>
      <c r="H6" s="1090"/>
      <c r="I6" s="1090"/>
      <c r="K6" s="3"/>
    </row>
    <row r="7" ht="12.75" customHeight="1" thickBot="1">
      <c r="I7" s="24" t="s">
        <v>19</v>
      </c>
    </row>
    <row r="8" spans="1:9" s="131" customFormat="1" ht="23.25" thickBot="1">
      <c r="A8" s="217" t="s">
        <v>16</v>
      </c>
      <c r="B8" s="218" t="s">
        <v>17</v>
      </c>
      <c r="C8" s="127" t="s">
        <v>2</v>
      </c>
      <c r="D8" s="126" t="s">
        <v>18</v>
      </c>
      <c r="E8" s="128" t="s">
        <v>12</v>
      </c>
      <c r="F8" s="127" t="s">
        <v>100</v>
      </c>
      <c r="G8" s="129" t="s">
        <v>166</v>
      </c>
      <c r="H8" s="124" t="s">
        <v>159</v>
      </c>
      <c r="I8" s="130" t="s">
        <v>167</v>
      </c>
    </row>
    <row r="9" spans="1:13" ht="13.5" customHeight="1" thickBot="1">
      <c r="A9" s="219" t="s">
        <v>3</v>
      </c>
      <c r="B9" s="220" t="s">
        <v>4</v>
      </c>
      <c r="C9" s="87" t="s">
        <v>4</v>
      </c>
      <c r="D9" s="86" t="s">
        <v>4</v>
      </c>
      <c r="E9" s="86" t="s">
        <v>4</v>
      </c>
      <c r="F9" s="88" t="s">
        <v>13</v>
      </c>
      <c r="G9" s="23">
        <f>5750</f>
        <v>5750</v>
      </c>
      <c r="H9" s="197">
        <f>H10+H41+H72+H79+H81+H93+H105+H107+H127+H129+H131+H133+H135+H137+H139+H141+H143+H145+H147</f>
        <v>220756.94551999998</v>
      </c>
      <c r="I9" s="89">
        <f>G9+H9</f>
        <v>226506.94551999998</v>
      </c>
      <c r="K9" s="216"/>
      <c r="L9" s="216"/>
      <c r="M9" s="20"/>
    </row>
    <row r="10" spans="1:9" ht="12.75" customHeight="1">
      <c r="A10" s="92" t="s">
        <v>3</v>
      </c>
      <c r="B10" s="93" t="s">
        <v>28</v>
      </c>
      <c r="C10" s="94" t="s">
        <v>4</v>
      </c>
      <c r="D10" s="94" t="s">
        <v>4</v>
      </c>
      <c r="E10" s="94" t="s">
        <v>4</v>
      </c>
      <c r="F10" s="85" t="s">
        <v>29</v>
      </c>
      <c r="G10" s="95">
        <f>SUM(G11:G40)</f>
        <v>150</v>
      </c>
      <c r="H10" s="188">
        <f>SUM(H11:H40)</f>
        <v>750</v>
      </c>
      <c r="I10" s="96">
        <f>G10+H10</f>
        <v>900</v>
      </c>
    </row>
    <row r="11" spans="1:9" ht="12.75" customHeight="1">
      <c r="A11" s="82"/>
      <c r="B11" s="90"/>
      <c r="C11" s="25">
        <v>3639</v>
      </c>
      <c r="D11" s="25">
        <v>5011</v>
      </c>
      <c r="E11" s="811" t="s">
        <v>30</v>
      </c>
      <c r="F11" s="610" t="s">
        <v>245</v>
      </c>
      <c r="G11" s="812">
        <v>90</v>
      </c>
      <c r="H11" s="102">
        <v>0</v>
      </c>
      <c r="I11" s="813">
        <f>G11+H11</f>
        <v>90</v>
      </c>
    </row>
    <row r="12" spans="1:9" ht="12.75" customHeight="1">
      <c r="A12" s="82"/>
      <c r="B12" s="90"/>
      <c r="C12" s="25">
        <v>3639</v>
      </c>
      <c r="D12" s="25">
        <v>5011</v>
      </c>
      <c r="E12" s="811" t="s">
        <v>52</v>
      </c>
      <c r="F12" s="610" t="s">
        <v>246</v>
      </c>
      <c r="G12" s="812">
        <v>0</v>
      </c>
      <c r="H12" s="102">
        <v>12.5</v>
      </c>
      <c r="I12" s="813">
        <f>SUM(G12:H12)</f>
        <v>12.5</v>
      </c>
    </row>
    <row r="13" spans="1:9" ht="12.75" customHeight="1">
      <c r="A13" s="82"/>
      <c r="B13" s="90"/>
      <c r="C13" s="25">
        <v>3639</v>
      </c>
      <c r="D13" s="25">
        <v>5011</v>
      </c>
      <c r="E13" s="811" t="s">
        <v>53</v>
      </c>
      <c r="F13" s="610" t="s">
        <v>247</v>
      </c>
      <c r="G13" s="812">
        <v>0</v>
      </c>
      <c r="H13" s="102">
        <v>212.5</v>
      </c>
      <c r="I13" s="813">
        <f>SUM(G13:H13)</f>
        <v>212.5</v>
      </c>
    </row>
    <row r="14" spans="1:9" ht="12.75" customHeight="1">
      <c r="A14" s="82"/>
      <c r="B14" s="90"/>
      <c r="C14" s="25">
        <v>3639</v>
      </c>
      <c r="D14" s="25">
        <v>5021</v>
      </c>
      <c r="E14" s="811" t="s">
        <v>30</v>
      </c>
      <c r="F14" s="610" t="s">
        <v>248</v>
      </c>
      <c r="G14" s="812">
        <v>7</v>
      </c>
      <c r="H14" s="102">
        <v>5</v>
      </c>
      <c r="I14" s="813">
        <f aca="true" t="shared" si="0" ref="I14:I40">G14+H14</f>
        <v>12</v>
      </c>
    </row>
    <row r="15" spans="1:9" ht="12.75" customHeight="1">
      <c r="A15" s="82"/>
      <c r="B15" s="90"/>
      <c r="C15" s="25">
        <v>3639</v>
      </c>
      <c r="D15" s="25">
        <v>5021</v>
      </c>
      <c r="E15" s="811" t="s">
        <v>52</v>
      </c>
      <c r="F15" s="610" t="s">
        <v>249</v>
      </c>
      <c r="G15" s="812">
        <v>0</v>
      </c>
      <c r="H15" s="102">
        <v>6</v>
      </c>
      <c r="I15" s="813">
        <f t="shared" si="0"/>
        <v>6</v>
      </c>
    </row>
    <row r="16" spans="1:9" ht="12.75" customHeight="1">
      <c r="A16" s="82"/>
      <c r="B16" s="90"/>
      <c r="C16" s="25">
        <v>3639</v>
      </c>
      <c r="D16" s="25">
        <v>5021</v>
      </c>
      <c r="E16" s="811" t="s">
        <v>53</v>
      </c>
      <c r="F16" s="610" t="s">
        <v>250</v>
      </c>
      <c r="G16" s="812">
        <v>0</v>
      </c>
      <c r="H16" s="102">
        <v>102</v>
      </c>
      <c r="I16" s="813">
        <f t="shared" si="0"/>
        <v>102</v>
      </c>
    </row>
    <row r="17" spans="1:9" ht="12.75" customHeight="1">
      <c r="A17" s="82"/>
      <c r="B17" s="90"/>
      <c r="C17" s="25">
        <v>3639</v>
      </c>
      <c r="D17" s="25">
        <v>5031</v>
      </c>
      <c r="E17" s="811" t="s">
        <v>30</v>
      </c>
      <c r="F17" s="610" t="s">
        <v>251</v>
      </c>
      <c r="G17" s="812">
        <v>20</v>
      </c>
      <c r="H17" s="102">
        <v>0</v>
      </c>
      <c r="I17" s="813">
        <f t="shared" si="0"/>
        <v>20</v>
      </c>
    </row>
    <row r="18" spans="1:9" ht="12.75" customHeight="1">
      <c r="A18" s="82"/>
      <c r="B18" s="90"/>
      <c r="C18" s="25">
        <v>3639</v>
      </c>
      <c r="D18" s="25">
        <v>5031</v>
      </c>
      <c r="E18" s="811" t="s">
        <v>52</v>
      </c>
      <c r="F18" s="610" t="s">
        <v>252</v>
      </c>
      <c r="G18" s="812">
        <v>0</v>
      </c>
      <c r="H18" s="102">
        <v>3</v>
      </c>
      <c r="I18" s="813">
        <f t="shared" si="0"/>
        <v>3</v>
      </c>
    </row>
    <row r="19" spans="1:9" ht="12.75" customHeight="1">
      <c r="A19" s="82"/>
      <c r="B19" s="90"/>
      <c r="C19" s="25">
        <v>3639</v>
      </c>
      <c r="D19" s="25">
        <v>5031</v>
      </c>
      <c r="E19" s="811" t="s">
        <v>53</v>
      </c>
      <c r="F19" s="610" t="s">
        <v>253</v>
      </c>
      <c r="G19" s="812">
        <v>0</v>
      </c>
      <c r="H19" s="102">
        <v>101</v>
      </c>
      <c r="I19" s="813">
        <f t="shared" si="0"/>
        <v>101</v>
      </c>
    </row>
    <row r="20" spans="1:9" ht="12.75" customHeight="1">
      <c r="A20" s="82"/>
      <c r="B20" s="90"/>
      <c r="C20" s="25">
        <v>3639</v>
      </c>
      <c r="D20" s="25">
        <v>5032</v>
      </c>
      <c r="E20" s="811" t="s">
        <v>30</v>
      </c>
      <c r="F20" s="610" t="s">
        <v>254</v>
      </c>
      <c r="G20" s="812">
        <v>8</v>
      </c>
      <c r="H20" s="102">
        <v>0</v>
      </c>
      <c r="I20" s="813">
        <f t="shared" si="0"/>
        <v>8</v>
      </c>
    </row>
    <row r="21" spans="1:9" ht="12.75" customHeight="1">
      <c r="A21" s="82"/>
      <c r="B21" s="90"/>
      <c r="C21" s="25">
        <v>3639</v>
      </c>
      <c r="D21" s="25">
        <v>5032</v>
      </c>
      <c r="E21" s="811" t="s">
        <v>52</v>
      </c>
      <c r="F21" s="610" t="s">
        <v>255</v>
      </c>
      <c r="G21" s="812">
        <v>0</v>
      </c>
      <c r="H21" s="102">
        <v>2</v>
      </c>
      <c r="I21" s="813">
        <f t="shared" si="0"/>
        <v>2</v>
      </c>
    </row>
    <row r="22" spans="1:9" ht="12.75" customHeight="1">
      <c r="A22" s="82"/>
      <c r="B22" s="90"/>
      <c r="C22" s="25">
        <v>3639</v>
      </c>
      <c r="D22" s="25">
        <v>5032</v>
      </c>
      <c r="E22" s="811" t="s">
        <v>53</v>
      </c>
      <c r="F22" s="610" t="s">
        <v>256</v>
      </c>
      <c r="G22" s="812">
        <v>0</v>
      </c>
      <c r="H22" s="102">
        <v>43</v>
      </c>
      <c r="I22" s="813">
        <f t="shared" si="0"/>
        <v>43</v>
      </c>
    </row>
    <row r="23" spans="1:9" ht="12.75" customHeight="1">
      <c r="A23" s="82"/>
      <c r="B23" s="90"/>
      <c r="C23" s="25">
        <v>3639</v>
      </c>
      <c r="D23" s="25">
        <v>5139</v>
      </c>
      <c r="E23" s="811" t="s">
        <v>30</v>
      </c>
      <c r="F23" s="610" t="s">
        <v>271</v>
      </c>
      <c r="G23" s="812">
        <v>1</v>
      </c>
      <c r="H23" s="102">
        <v>0</v>
      </c>
      <c r="I23" s="813">
        <f t="shared" si="0"/>
        <v>1</v>
      </c>
    </row>
    <row r="24" spans="1:9" s="154" customFormat="1" ht="12.75" customHeight="1">
      <c r="A24" s="82"/>
      <c r="B24" s="90"/>
      <c r="C24" s="25">
        <v>3639</v>
      </c>
      <c r="D24" s="25">
        <v>5139</v>
      </c>
      <c r="E24" s="811" t="s">
        <v>52</v>
      </c>
      <c r="F24" s="610" t="s">
        <v>272</v>
      </c>
      <c r="G24" s="812">
        <v>0</v>
      </c>
      <c r="H24" s="102">
        <v>1</v>
      </c>
      <c r="I24" s="813">
        <f t="shared" si="0"/>
        <v>1</v>
      </c>
    </row>
    <row r="25" spans="1:9" s="154" customFormat="1" ht="12.75" customHeight="1">
      <c r="A25" s="82"/>
      <c r="B25" s="90"/>
      <c r="C25" s="25">
        <v>3639</v>
      </c>
      <c r="D25" s="25">
        <v>5139</v>
      </c>
      <c r="E25" s="811" t="s">
        <v>53</v>
      </c>
      <c r="F25" s="610" t="s">
        <v>273</v>
      </c>
      <c r="G25" s="812">
        <v>0</v>
      </c>
      <c r="H25" s="102">
        <v>5</v>
      </c>
      <c r="I25" s="813">
        <f t="shared" si="0"/>
        <v>5</v>
      </c>
    </row>
    <row r="26" spans="1:9" s="154" customFormat="1" ht="12.75" customHeight="1">
      <c r="A26" s="82"/>
      <c r="B26" s="90"/>
      <c r="C26" s="25">
        <v>3639</v>
      </c>
      <c r="D26" s="25">
        <v>5169</v>
      </c>
      <c r="E26" s="811" t="s">
        <v>30</v>
      </c>
      <c r="F26" s="610" t="s">
        <v>257</v>
      </c>
      <c r="G26" s="812">
        <v>5</v>
      </c>
      <c r="H26" s="102">
        <v>3</v>
      </c>
      <c r="I26" s="813">
        <f>G26+H26</f>
        <v>8</v>
      </c>
    </row>
    <row r="27" spans="1:9" s="154" customFormat="1" ht="12.75" customHeight="1">
      <c r="A27" s="82"/>
      <c r="B27" s="90"/>
      <c r="C27" s="25">
        <v>3639</v>
      </c>
      <c r="D27" s="25">
        <v>5169</v>
      </c>
      <c r="E27" s="811" t="s">
        <v>52</v>
      </c>
      <c r="F27" s="610" t="s">
        <v>258</v>
      </c>
      <c r="G27" s="812">
        <v>0</v>
      </c>
      <c r="H27" s="102">
        <v>5</v>
      </c>
      <c r="I27" s="813">
        <f>G27+H27</f>
        <v>5</v>
      </c>
    </row>
    <row r="28" spans="1:9" s="154" customFormat="1" ht="12.75" customHeight="1">
      <c r="A28" s="82"/>
      <c r="B28" s="90"/>
      <c r="C28" s="25">
        <v>3639</v>
      </c>
      <c r="D28" s="25">
        <v>5169</v>
      </c>
      <c r="E28" s="811" t="s">
        <v>53</v>
      </c>
      <c r="F28" s="610" t="s">
        <v>259</v>
      </c>
      <c r="G28" s="812">
        <v>0</v>
      </c>
      <c r="H28" s="102">
        <v>50</v>
      </c>
      <c r="I28" s="813">
        <f>G28+H28</f>
        <v>50</v>
      </c>
    </row>
    <row r="29" spans="1:9" s="154" customFormat="1" ht="12.75" customHeight="1">
      <c r="A29" s="82"/>
      <c r="B29" s="90"/>
      <c r="C29" s="25">
        <v>3639</v>
      </c>
      <c r="D29" s="25">
        <v>5173</v>
      </c>
      <c r="E29" s="811" t="s">
        <v>30</v>
      </c>
      <c r="F29" s="610" t="s">
        <v>260</v>
      </c>
      <c r="G29" s="812">
        <v>5</v>
      </c>
      <c r="H29" s="102">
        <v>3</v>
      </c>
      <c r="I29" s="813">
        <f t="shared" si="0"/>
        <v>8</v>
      </c>
    </row>
    <row r="30" spans="1:9" s="204" customFormat="1" ht="12.75" customHeight="1">
      <c r="A30" s="814"/>
      <c r="B30" s="815"/>
      <c r="C30" s="25">
        <v>3639</v>
      </c>
      <c r="D30" s="25">
        <v>5173</v>
      </c>
      <c r="E30" s="811" t="s">
        <v>52</v>
      </c>
      <c r="F30" s="610" t="s">
        <v>261</v>
      </c>
      <c r="G30" s="812">
        <v>0</v>
      </c>
      <c r="H30" s="102">
        <v>5</v>
      </c>
      <c r="I30" s="813">
        <f t="shared" si="0"/>
        <v>5</v>
      </c>
    </row>
    <row r="31" spans="1:9" s="204" customFormat="1" ht="12.75" customHeight="1">
      <c r="A31" s="814"/>
      <c r="B31" s="815"/>
      <c r="C31" s="25">
        <v>3639</v>
      </c>
      <c r="D31" s="25">
        <v>5173</v>
      </c>
      <c r="E31" s="811" t="s">
        <v>53</v>
      </c>
      <c r="F31" s="610" t="s">
        <v>262</v>
      </c>
      <c r="G31" s="812">
        <v>0</v>
      </c>
      <c r="H31" s="102">
        <v>50</v>
      </c>
      <c r="I31" s="813">
        <f t="shared" si="0"/>
        <v>50</v>
      </c>
    </row>
    <row r="32" spans="1:9" s="204" customFormat="1" ht="12.75" customHeight="1">
      <c r="A32" s="814"/>
      <c r="B32" s="815"/>
      <c r="C32" s="25">
        <v>3639</v>
      </c>
      <c r="D32" s="25">
        <v>5175</v>
      </c>
      <c r="E32" s="811" t="s">
        <v>30</v>
      </c>
      <c r="F32" s="610" t="s">
        <v>263</v>
      </c>
      <c r="G32" s="812">
        <v>2</v>
      </c>
      <c r="H32" s="102">
        <v>3</v>
      </c>
      <c r="I32" s="813">
        <f t="shared" si="0"/>
        <v>5</v>
      </c>
    </row>
    <row r="33" spans="1:9" s="203" customFormat="1" ht="12.75" customHeight="1">
      <c r="A33" s="814"/>
      <c r="B33" s="815"/>
      <c r="C33" s="25">
        <v>3639</v>
      </c>
      <c r="D33" s="25">
        <v>5175</v>
      </c>
      <c r="E33" s="811" t="s">
        <v>52</v>
      </c>
      <c r="F33" s="610" t="s">
        <v>264</v>
      </c>
      <c r="G33" s="812">
        <v>0</v>
      </c>
      <c r="H33" s="102">
        <v>3</v>
      </c>
      <c r="I33" s="813">
        <f t="shared" si="0"/>
        <v>3</v>
      </c>
    </row>
    <row r="34" spans="1:9" s="203" customFormat="1" ht="12.75" customHeight="1">
      <c r="A34" s="814"/>
      <c r="B34" s="815"/>
      <c r="C34" s="25">
        <v>3639</v>
      </c>
      <c r="D34" s="25">
        <v>5175</v>
      </c>
      <c r="E34" s="811" t="s">
        <v>53</v>
      </c>
      <c r="F34" s="610" t="s">
        <v>265</v>
      </c>
      <c r="G34" s="812">
        <v>0</v>
      </c>
      <c r="H34" s="102">
        <v>43</v>
      </c>
      <c r="I34" s="813">
        <f t="shared" si="0"/>
        <v>43</v>
      </c>
    </row>
    <row r="35" spans="1:9" s="203" customFormat="1" ht="12.75" customHeight="1">
      <c r="A35" s="814"/>
      <c r="B35" s="815"/>
      <c r="C35" s="25">
        <v>3639</v>
      </c>
      <c r="D35" s="25">
        <v>5424</v>
      </c>
      <c r="E35" s="811" t="s">
        <v>30</v>
      </c>
      <c r="F35" s="610" t="s">
        <v>266</v>
      </c>
      <c r="G35" s="812">
        <v>10</v>
      </c>
      <c r="H35" s="102">
        <v>0</v>
      </c>
      <c r="I35" s="813">
        <f t="shared" si="0"/>
        <v>10</v>
      </c>
    </row>
    <row r="36" spans="1:9" s="203" customFormat="1" ht="12.75" customHeight="1">
      <c r="A36" s="814"/>
      <c r="B36" s="815"/>
      <c r="C36" s="25">
        <v>3639</v>
      </c>
      <c r="D36" s="816">
        <v>5424</v>
      </c>
      <c r="E36" s="811" t="s">
        <v>52</v>
      </c>
      <c r="F36" s="610" t="s">
        <v>267</v>
      </c>
      <c r="G36" s="817">
        <v>0</v>
      </c>
      <c r="H36" s="207">
        <v>5</v>
      </c>
      <c r="I36" s="818">
        <f t="shared" si="0"/>
        <v>5</v>
      </c>
    </row>
    <row r="37" spans="1:9" s="203" customFormat="1" ht="12.75" customHeight="1">
      <c r="A37" s="814"/>
      <c r="B37" s="815"/>
      <c r="C37" s="25">
        <v>3639</v>
      </c>
      <c r="D37" s="816">
        <v>5424</v>
      </c>
      <c r="E37" s="811" t="s">
        <v>53</v>
      </c>
      <c r="F37" s="610" t="s">
        <v>268</v>
      </c>
      <c r="G37" s="817">
        <v>0</v>
      </c>
      <c r="H37" s="819">
        <v>85</v>
      </c>
      <c r="I37" s="818">
        <f t="shared" si="0"/>
        <v>85</v>
      </c>
    </row>
    <row r="38" spans="1:9" s="203" customFormat="1" ht="12.75" customHeight="1">
      <c r="A38" s="814"/>
      <c r="B38" s="815"/>
      <c r="C38" s="25">
        <v>6310</v>
      </c>
      <c r="D38" s="25">
        <v>5163</v>
      </c>
      <c r="E38" s="811" t="s">
        <v>30</v>
      </c>
      <c r="F38" s="610" t="s">
        <v>269</v>
      </c>
      <c r="G38" s="820">
        <v>2</v>
      </c>
      <c r="H38" s="102">
        <v>0</v>
      </c>
      <c r="I38" s="813">
        <f t="shared" si="0"/>
        <v>2</v>
      </c>
    </row>
    <row r="39" spans="1:9" s="203" customFormat="1" ht="12.75" customHeight="1">
      <c r="A39" s="821"/>
      <c r="B39" s="822"/>
      <c r="C39" s="25">
        <v>6310</v>
      </c>
      <c r="D39" s="25">
        <v>5163</v>
      </c>
      <c r="E39" s="811" t="s">
        <v>52</v>
      </c>
      <c r="F39" s="610" t="s">
        <v>274</v>
      </c>
      <c r="G39" s="820">
        <v>0</v>
      </c>
      <c r="H39" s="819">
        <v>1</v>
      </c>
      <c r="I39" s="823">
        <f t="shared" si="0"/>
        <v>1</v>
      </c>
    </row>
    <row r="40" spans="1:9" s="203" customFormat="1" ht="12.75" customHeight="1" thickBot="1">
      <c r="A40" s="97"/>
      <c r="B40" s="824"/>
      <c r="C40" s="455">
        <v>6310</v>
      </c>
      <c r="D40" s="455">
        <v>5163</v>
      </c>
      <c r="E40" s="825" t="s">
        <v>53</v>
      </c>
      <c r="F40" s="456" t="s">
        <v>275</v>
      </c>
      <c r="G40" s="457">
        <v>0</v>
      </c>
      <c r="H40" s="103">
        <v>1</v>
      </c>
      <c r="I40" s="458">
        <f t="shared" si="0"/>
        <v>1</v>
      </c>
    </row>
    <row r="41" spans="1:9" s="154" customFormat="1" ht="12.75" customHeight="1">
      <c r="A41" s="82" t="s">
        <v>3</v>
      </c>
      <c r="B41" s="90" t="s">
        <v>39</v>
      </c>
      <c r="C41" s="91" t="s">
        <v>4</v>
      </c>
      <c r="D41" s="91" t="s">
        <v>4</v>
      </c>
      <c r="E41" s="91" t="s">
        <v>4</v>
      </c>
      <c r="F41" s="83" t="s">
        <v>40</v>
      </c>
      <c r="G41" s="98">
        <f>SUM(G42:G71)</f>
        <v>150</v>
      </c>
      <c r="H41" s="189">
        <v>620</v>
      </c>
      <c r="I41" s="192">
        <f aca="true" t="shared" si="1" ref="I41:I71">G41+H41</f>
        <v>770</v>
      </c>
    </row>
    <row r="42" spans="1:9" s="154" customFormat="1" ht="12.75" customHeight="1">
      <c r="A42" s="82"/>
      <c r="B42" s="90"/>
      <c r="C42" s="25">
        <v>3639</v>
      </c>
      <c r="D42" s="25">
        <v>5011</v>
      </c>
      <c r="E42" s="811" t="s">
        <v>30</v>
      </c>
      <c r="F42" s="610" t="s">
        <v>245</v>
      </c>
      <c r="G42" s="812">
        <v>90</v>
      </c>
      <c r="H42" s="102">
        <v>0</v>
      </c>
      <c r="I42" s="813">
        <f t="shared" si="1"/>
        <v>90</v>
      </c>
    </row>
    <row r="43" spans="1:9" s="154" customFormat="1" ht="12.75" customHeight="1">
      <c r="A43" s="82"/>
      <c r="B43" s="90"/>
      <c r="C43" s="25">
        <v>3639</v>
      </c>
      <c r="D43" s="25">
        <v>5011</v>
      </c>
      <c r="E43" s="811" t="s">
        <v>52</v>
      </c>
      <c r="F43" s="610" t="s">
        <v>246</v>
      </c>
      <c r="G43" s="812">
        <v>0</v>
      </c>
      <c r="H43" s="102">
        <v>15</v>
      </c>
      <c r="I43" s="813">
        <f t="shared" si="1"/>
        <v>15</v>
      </c>
    </row>
    <row r="44" spans="1:9" s="154" customFormat="1" ht="12.75" customHeight="1">
      <c r="A44" s="82"/>
      <c r="B44" s="90"/>
      <c r="C44" s="25">
        <v>3639</v>
      </c>
      <c r="D44" s="25">
        <v>5011</v>
      </c>
      <c r="E44" s="811" t="s">
        <v>270</v>
      </c>
      <c r="F44" s="610" t="s">
        <v>247</v>
      </c>
      <c r="G44" s="812">
        <v>0</v>
      </c>
      <c r="H44" s="102">
        <v>200</v>
      </c>
      <c r="I44" s="813">
        <f t="shared" si="1"/>
        <v>200</v>
      </c>
    </row>
    <row r="45" spans="1:9" s="154" customFormat="1" ht="12.75" customHeight="1">
      <c r="A45" s="82"/>
      <c r="B45" s="90"/>
      <c r="C45" s="25">
        <v>3639</v>
      </c>
      <c r="D45" s="25">
        <v>5021</v>
      </c>
      <c r="E45" s="811" t="s">
        <v>30</v>
      </c>
      <c r="F45" s="610" t="s">
        <v>248</v>
      </c>
      <c r="G45" s="812">
        <v>6</v>
      </c>
      <c r="H45" s="102">
        <v>0</v>
      </c>
      <c r="I45" s="813">
        <f t="shared" si="1"/>
        <v>6</v>
      </c>
    </row>
    <row r="46" spans="1:9" s="154" customFormat="1" ht="12.75" customHeight="1">
      <c r="A46" s="82"/>
      <c r="B46" s="90"/>
      <c r="C46" s="25">
        <v>3639</v>
      </c>
      <c r="D46" s="25">
        <v>5021</v>
      </c>
      <c r="E46" s="811" t="s">
        <v>52</v>
      </c>
      <c r="F46" s="610" t="s">
        <v>249</v>
      </c>
      <c r="G46" s="812">
        <v>0</v>
      </c>
      <c r="H46" s="102">
        <v>3</v>
      </c>
      <c r="I46" s="813">
        <f t="shared" si="1"/>
        <v>3</v>
      </c>
    </row>
    <row r="47" spans="1:9" s="154" customFormat="1" ht="12.75" customHeight="1">
      <c r="A47" s="82"/>
      <c r="B47" s="90"/>
      <c r="C47" s="25">
        <v>3639</v>
      </c>
      <c r="D47" s="25">
        <v>5021</v>
      </c>
      <c r="E47" s="811" t="s">
        <v>270</v>
      </c>
      <c r="F47" s="610" t="s">
        <v>250</v>
      </c>
      <c r="G47" s="812">
        <v>0</v>
      </c>
      <c r="H47" s="102">
        <v>50</v>
      </c>
      <c r="I47" s="813">
        <f t="shared" si="1"/>
        <v>50</v>
      </c>
    </row>
    <row r="48" spans="1:9" s="154" customFormat="1" ht="12.75" customHeight="1">
      <c r="A48" s="82"/>
      <c r="B48" s="90"/>
      <c r="C48" s="25">
        <v>3639</v>
      </c>
      <c r="D48" s="25">
        <v>5031</v>
      </c>
      <c r="E48" s="811" t="s">
        <v>30</v>
      </c>
      <c r="F48" s="610" t="s">
        <v>251</v>
      </c>
      <c r="G48" s="812">
        <v>21</v>
      </c>
      <c r="H48" s="102">
        <v>0</v>
      </c>
      <c r="I48" s="813">
        <f t="shared" si="1"/>
        <v>21</v>
      </c>
    </row>
    <row r="49" spans="1:9" s="154" customFormat="1" ht="12.75" customHeight="1">
      <c r="A49" s="82"/>
      <c r="B49" s="90"/>
      <c r="C49" s="25">
        <v>3639</v>
      </c>
      <c r="D49" s="25">
        <v>5031</v>
      </c>
      <c r="E49" s="811" t="s">
        <v>52</v>
      </c>
      <c r="F49" s="610" t="s">
        <v>252</v>
      </c>
      <c r="G49" s="812">
        <v>0</v>
      </c>
      <c r="H49" s="102">
        <v>3</v>
      </c>
      <c r="I49" s="813">
        <f t="shared" si="1"/>
        <v>3</v>
      </c>
    </row>
    <row r="50" spans="1:9" s="154" customFormat="1" ht="12.75" customHeight="1">
      <c r="A50" s="82"/>
      <c r="B50" s="90"/>
      <c r="C50" s="25">
        <v>3639</v>
      </c>
      <c r="D50" s="25">
        <v>5031</v>
      </c>
      <c r="E50" s="811" t="s">
        <v>270</v>
      </c>
      <c r="F50" s="610" t="s">
        <v>253</v>
      </c>
      <c r="G50" s="812">
        <v>0</v>
      </c>
      <c r="H50" s="102">
        <v>70</v>
      </c>
      <c r="I50" s="813">
        <f t="shared" si="1"/>
        <v>70</v>
      </c>
    </row>
    <row r="51" spans="1:9" s="154" customFormat="1" ht="12.75" customHeight="1">
      <c r="A51" s="82"/>
      <c r="B51" s="90"/>
      <c r="C51" s="25">
        <v>3639</v>
      </c>
      <c r="D51" s="25">
        <v>5032</v>
      </c>
      <c r="E51" s="811" t="s">
        <v>30</v>
      </c>
      <c r="F51" s="610" t="s">
        <v>254</v>
      </c>
      <c r="G51" s="812">
        <v>8</v>
      </c>
      <c r="H51" s="102">
        <v>0</v>
      </c>
      <c r="I51" s="813">
        <f t="shared" si="1"/>
        <v>8</v>
      </c>
    </row>
    <row r="52" spans="1:9" s="154" customFormat="1" ht="12.75" customHeight="1">
      <c r="A52" s="82"/>
      <c r="B52" s="90"/>
      <c r="C52" s="25">
        <v>3639</v>
      </c>
      <c r="D52" s="25">
        <v>5032</v>
      </c>
      <c r="E52" s="811" t="s">
        <v>52</v>
      </c>
      <c r="F52" s="610" t="s">
        <v>255</v>
      </c>
      <c r="G52" s="812">
        <v>0</v>
      </c>
      <c r="H52" s="102">
        <v>2</v>
      </c>
      <c r="I52" s="813">
        <f t="shared" si="1"/>
        <v>2</v>
      </c>
    </row>
    <row r="53" spans="1:9" s="154" customFormat="1" ht="12.75" customHeight="1">
      <c r="A53" s="82"/>
      <c r="B53" s="90"/>
      <c r="C53" s="25">
        <v>3639</v>
      </c>
      <c r="D53" s="25">
        <v>5032</v>
      </c>
      <c r="E53" s="811" t="s">
        <v>270</v>
      </c>
      <c r="F53" s="610" t="s">
        <v>256</v>
      </c>
      <c r="G53" s="812">
        <v>0</v>
      </c>
      <c r="H53" s="102">
        <v>38</v>
      </c>
      <c r="I53" s="813">
        <f t="shared" si="1"/>
        <v>38</v>
      </c>
    </row>
    <row r="54" spans="1:9" s="154" customFormat="1" ht="12.75" customHeight="1">
      <c r="A54" s="82"/>
      <c r="B54" s="90"/>
      <c r="C54" s="25">
        <v>3639</v>
      </c>
      <c r="D54" s="25">
        <v>5139</v>
      </c>
      <c r="E54" s="811" t="s">
        <v>30</v>
      </c>
      <c r="F54" s="610" t="s">
        <v>271</v>
      </c>
      <c r="G54" s="812">
        <v>1</v>
      </c>
      <c r="H54" s="102">
        <v>0</v>
      </c>
      <c r="I54" s="813">
        <f t="shared" si="1"/>
        <v>1</v>
      </c>
    </row>
    <row r="55" spans="1:9" s="154" customFormat="1" ht="12.75" customHeight="1">
      <c r="A55" s="82"/>
      <c r="B55" s="90"/>
      <c r="C55" s="25">
        <v>3639</v>
      </c>
      <c r="D55" s="25">
        <v>5139</v>
      </c>
      <c r="E55" s="811" t="s">
        <v>52</v>
      </c>
      <c r="F55" s="610" t="s">
        <v>272</v>
      </c>
      <c r="G55" s="812">
        <v>0</v>
      </c>
      <c r="H55" s="102">
        <v>1</v>
      </c>
      <c r="I55" s="813">
        <f t="shared" si="1"/>
        <v>1</v>
      </c>
    </row>
    <row r="56" spans="1:9" s="154" customFormat="1" ht="12.75" customHeight="1">
      <c r="A56" s="82"/>
      <c r="B56" s="90"/>
      <c r="C56" s="25">
        <v>3639</v>
      </c>
      <c r="D56" s="25">
        <v>5139</v>
      </c>
      <c r="E56" s="811" t="s">
        <v>270</v>
      </c>
      <c r="F56" s="610" t="s">
        <v>273</v>
      </c>
      <c r="G56" s="812">
        <v>0</v>
      </c>
      <c r="H56" s="102">
        <v>4</v>
      </c>
      <c r="I56" s="813">
        <f t="shared" si="1"/>
        <v>4</v>
      </c>
    </row>
    <row r="57" spans="1:9" s="154" customFormat="1" ht="12.75" customHeight="1">
      <c r="A57" s="82"/>
      <c r="B57" s="90"/>
      <c r="C57" s="25">
        <v>3639</v>
      </c>
      <c r="D57" s="25">
        <v>5169</v>
      </c>
      <c r="E57" s="811" t="s">
        <v>30</v>
      </c>
      <c r="F57" s="610" t="s">
        <v>257</v>
      </c>
      <c r="G57" s="812">
        <v>5</v>
      </c>
      <c r="H57" s="102">
        <v>2</v>
      </c>
      <c r="I57" s="813">
        <f t="shared" si="1"/>
        <v>7</v>
      </c>
    </row>
    <row r="58" spans="1:9" s="154" customFormat="1" ht="12.75" customHeight="1">
      <c r="A58" s="82"/>
      <c r="B58" s="90"/>
      <c r="C58" s="25">
        <v>3639</v>
      </c>
      <c r="D58" s="25">
        <v>5169</v>
      </c>
      <c r="E58" s="811" t="s">
        <v>52</v>
      </c>
      <c r="F58" s="610" t="s">
        <v>258</v>
      </c>
      <c r="G58" s="812">
        <v>0</v>
      </c>
      <c r="H58" s="102">
        <v>4</v>
      </c>
      <c r="I58" s="813">
        <f t="shared" si="1"/>
        <v>4</v>
      </c>
    </row>
    <row r="59" spans="1:9" s="154" customFormat="1" ht="12.75" customHeight="1">
      <c r="A59" s="82"/>
      <c r="B59" s="90"/>
      <c r="C59" s="25">
        <v>3639</v>
      </c>
      <c r="D59" s="25">
        <v>5169</v>
      </c>
      <c r="E59" s="811" t="s">
        <v>270</v>
      </c>
      <c r="F59" s="610" t="s">
        <v>259</v>
      </c>
      <c r="G59" s="812">
        <v>0</v>
      </c>
      <c r="H59" s="102">
        <v>37</v>
      </c>
      <c r="I59" s="813">
        <f t="shared" si="1"/>
        <v>37</v>
      </c>
    </row>
    <row r="60" spans="1:9" s="154" customFormat="1" ht="12.75" customHeight="1">
      <c r="A60" s="82"/>
      <c r="B60" s="90"/>
      <c r="C60" s="25">
        <v>3639</v>
      </c>
      <c r="D60" s="25">
        <v>5173</v>
      </c>
      <c r="E60" s="811" t="s">
        <v>30</v>
      </c>
      <c r="F60" s="610" t="s">
        <v>260</v>
      </c>
      <c r="G60" s="812">
        <v>5</v>
      </c>
      <c r="H60" s="102">
        <v>1</v>
      </c>
      <c r="I60" s="813">
        <f t="shared" si="1"/>
        <v>6</v>
      </c>
    </row>
    <row r="61" spans="1:9" s="154" customFormat="1" ht="12.75" customHeight="1">
      <c r="A61" s="82"/>
      <c r="B61" s="90"/>
      <c r="C61" s="25">
        <v>3639</v>
      </c>
      <c r="D61" s="25">
        <v>5173</v>
      </c>
      <c r="E61" s="811" t="s">
        <v>52</v>
      </c>
      <c r="F61" s="610" t="s">
        <v>261</v>
      </c>
      <c r="G61" s="812">
        <v>0</v>
      </c>
      <c r="H61" s="102">
        <v>3</v>
      </c>
      <c r="I61" s="813">
        <f t="shared" si="1"/>
        <v>3</v>
      </c>
    </row>
    <row r="62" spans="1:9" s="204" customFormat="1" ht="12.75" customHeight="1">
      <c r="A62" s="814"/>
      <c r="B62" s="815"/>
      <c r="C62" s="25">
        <v>3639</v>
      </c>
      <c r="D62" s="25">
        <v>5173</v>
      </c>
      <c r="E62" s="811" t="s">
        <v>270</v>
      </c>
      <c r="F62" s="610" t="s">
        <v>262</v>
      </c>
      <c r="G62" s="812">
        <v>0</v>
      </c>
      <c r="H62" s="102">
        <v>45</v>
      </c>
      <c r="I62" s="813">
        <f t="shared" si="1"/>
        <v>45</v>
      </c>
    </row>
    <row r="63" spans="1:9" s="204" customFormat="1" ht="12.75" customHeight="1">
      <c r="A63" s="814"/>
      <c r="B63" s="815"/>
      <c r="C63" s="25">
        <v>3639</v>
      </c>
      <c r="D63" s="25">
        <v>5175</v>
      </c>
      <c r="E63" s="811" t="s">
        <v>30</v>
      </c>
      <c r="F63" s="610" t="s">
        <v>263</v>
      </c>
      <c r="G63" s="812">
        <v>2</v>
      </c>
      <c r="H63" s="102">
        <v>3</v>
      </c>
      <c r="I63" s="813">
        <f t="shared" si="1"/>
        <v>5</v>
      </c>
    </row>
    <row r="64" spans="1:9" s="204" customFormat="1" ht="12.75" customHeight="1">
      <c r="A64" s="814"/>
      <c r="B64" s="815"/>
      <c r="C64" s="25">
        <v>3639</v>
      </c>
      <c r="D64" s="25">
        <v>5175</v>
      </c>
      <c r="E64" s="811" t="s">
        <v>52</v>
      </c>
      <c r="F64" s="610" t="s">
        <v>264</v>
      </c>
      <c r="G64" s="812">
        <v>0</v>
      </c>
      <c r="H64" s="102">
        <v>3</v>
      </c>
      <c r="I64" s="813">
        <f t="shared" si="1"/>
        <v>3</v>
      </c>
    </row>
    <row r="65" spans="1:9" s="204" customFormat="1" ht="12.75" customHeight="1">
      <c r="A65" s="814"/>
      <c r="B65" s="815"/>
      <c r="C65" s="25">
        <v>3639</v>
      </c>
      <c r="D65" s="25">
        <v>5175</v>
      </c>
      <c r="E65" s="811" t="s">
        <v>270</v>
      </c>
      <c r="F65" s="610" t="s">
        <v>265</v>
      </c>
      <c r="G65" s="812">
        <v>0</v>
      </c>
      <c r="H65" s="102">
        <v>43</v>
      </c>
      <c r="I65" s="813">
        <f t="shared" si="1"/>
        <v>43</v>
      </c>
    </row>
    <row r="66" spans="1:9" s="204" customFormat="1" ht="12.75" customHeight="1">
      <c r="A66" s="814"/>
      <c r="B66" s="815"/>
      <c r="C66" s="25">
        <v>3639</v>
      </c>
      <c r="D66" s="25">
        <v>5424</v>
      </c>
      <c r="E66" s="811" t="s">
        <v>30</v>
      </c>
      <c r="F66" s="610" t="s">
        <v>266</v>
      </c>
      <c r="G66" s="812">
        <v>10</v>
      </c>
      <c r="H66" s="102">
        <v>0</v>
      </c>
      <c r="I66" s="813">
        <f t="shared" si="1"/>
        <v>10</v>
      </c>
    </row>
    <row r="67" spans="1:9" s="204" customFormat="1" ht="12.75" customHeight="1">
      <c r="A67" s="814"/>
      <c r="B67" s="815"/>
      <c r="C67" s="25">
        <v>3639</v>
      </c>
      <c r="D67" s="816">
        <v>5424</v>
      </c>
      <c r="E67" s="811" t="s">
        <v>52</v>
      </c>
      <c r="F67" s="610" t="s">
        <v>267</v>
      </c>
      <c r="G67" s="817">
        <v>0</v>
      </c>
      <c r="H67" s="207">
        <v>5</v>
      </c>
      <c r="I67" s="818">
        <f t="shared" si="1"/>
        <v>5</v>
      </c>
    </row>
    <row r="68" spans="1:9" s="204" customFormat="1" ht="12.75" customHeight="1">
      <c r="A68" s="814"/>
      <c r="B68" s="815"/>
      <c r="C68" s="25">
        <v>3639</v>
      </c>
      <c r="D68" s="816">
        <v>5424</v>
      </c>
      <c r="E68" s="811" t="s">
        <v>270</v>
      </c>
      <c r="F68" s="610" t="s">
        <v>268</v>
      </c>
      <c r="G68" s="817">
        <v>0</v>
      </c>
      <c r="H68" s="819">
        <v>85</v>
      </c>
      <c r="I68" s="818">
        <f t="shared" si="1"/>
        <v>85</v>
      </c>
    </row>
    <row r="69" spans="1:9" s="204" customFormat="1" ht="12.75" customHeight="1">
      <c r="A69" s="814"/>
      <c r="B69" s="815"/>
      <c r="C69" s="25">
        <v>6310</v>
      </c>
      <c r="D69" s="25">
        <v>5163</v>
      </c>
      <c r="E69" s="811" t="s">
        <v>30</v>
      </c>
      <c r="F69" s="610" t="s">
        <v>269</v>
      </c>
      <c r="G69" s="820">
        <v>2</v>
      </c>
      <c r="H69" s="102">
        <v>0</v>
      </c>
      <c r="I69" s="826">
        <f t="shared" si="1"/>
        <v>2</v>
      </c>
    </row>
    <row r="70" spans="1:9" s="204" customFormat="1" ht="12.75" customHeight="1">
      <c r="A70" s="814"/>
      <c r="B70" s="827"/>
      <c r="C70" s="25">
        <v>6310</v>
      </c>
      <c r="D70" s="25">
        <v>5163</v>
      </c>
      <c r="E70" s="811" t="s">
        <v>52</v>
      </c>
      <c r="F70" s="610" t="s">
        <v>269</v>
      </c>
      <c r="G70" s="820">
        <v>0</v>
      </c>
      <c r="H70" s="819">
        <v>1</v>
      </c>
      <c r="I70" s="826">
        <f t="shared" si="1"/>
        <v>1</v>
      </c>
    </row>
    <row r="71" spans="1:9" s="204" customFormat="1" ht="12.75" customHeight="1" thickBot="1">
      <c r="A71" s="97"/>
      <c r="B71" s="824"/>
      <c r="C71" s="455">
        <v>6310</v>
      </c>
      <c r="D71" s="455">
        <v>5163</v>
      </c>
      <c r="E71" s="811" t="s">
        <v>270</v>
      </c>
      <c r="F71" s="456" t="s">
        <v>275</v>
      </c>
      <c r="G71" s="459">
        <v>0</v>
      </c>
      <c r="H71" s="103">
        <v>2</v>
      </c>
      <c r="I71" s="460">
        <f t="shared" si="1"/>
        <v>2</v>
      </c>
    </row>
    <row r="72" spans="1:9" ht="22.5">
      <c r="A72" s="185" t="s">
        <v>3</v>
      </c>
      <c r="B72" s="1007" t="s">
        <v>147</v>
      </c>
      <c r="C72" s="183" t="s">
        <v>4</v>
      </c>
      <c r="D72" s="183" t="s">
        <v>4</v>
      </c>
      <c r="E72" s="184" t="s">
        <v>4</v>
      </c>
      <c r="F72" s="30" t="s">
        <v>148</v>
      </c>
      <c r="G72" s="215">
        <v>0</v>
      </c>
      <c r="H72" s="187">
        <v>3955</v>
      </c>
      <c r="I72" s="199">
        <f aca="true" t="shared" si="2" ref="I72:I78">G72+H72</f>
        <v>3955</v>
      </c>
    </row>
    <row r="73" spans="1:9" ht="12.75">
      <c r="A73" s="828"/>
      <c r="B73" s="829"/>
      <c r="C73" s="830" t="s">
        <v>149</v>
      </c>
      <c r="D73" s="831" t="s">
        <v>239</v>
      </c>
      <c r="E73" s="832" t="s">
        <v>79</v>
      </c>
      <c r="F73" s="833" t="s">
        <v>241</v>
      </c>
      <c r="G73" s="834">
        <v>0</v>
      </c>
      <c r="H73" s="835">
        <v>400</v>
      </c>
      <c r="I73" s="836">
        <f t="shared" si="2"/>
        <v>400</v>
      </c>
    </row>
    <row r="74" spans="1:9" ht="12.75">
      <c r="A74" s="443"/>
      <c r="B74" s="444"/>
      <c r="C74" s="830" t="s">
        <v>149</v>
      </c>
      <c r="D74" s="831" t="s">
        <v>240</v>
      </c>
      <c r="E74" s="832" t="s">
        <v>79</v>
      </c>
      <c r="F74" s="833" t="s">
        <v>34</v>
      </c>
      <c r="G74" s="834">
        <v>0</v>
      </c>
      <c r="H74" s="835">
        <v>1200</v>
      </c>
      <c r="I74" s="836">
        <f t="shared" si="2"/>
        <v>1200</v>
      </c>
    </row>
    <row r="75" spans="1:9" ht="12.75">
      <c r="A75" s="443"/>
      <c r="B75" s="444"/>
      <c r="C75" s="830" t="s">
        <v>149</v>
      </c>
      <c r="D75" s="831" t="s">
        <v>237</v>
      </c>
      <c r="E75" s="832" t="s">
        <v>79</v>
      </c>
      <c r="F75" s="833" t="s">
        <v>108</v>
      </c>
      <c r="G75" s="834">
        <v>0</v>
      </c>
      <c r="H75" s="834">
        <v>50</v>
      </c>
      <c r="I75" s="836">
        <f t="shared" si="2"/>
        <v>50</v>
      </c>
    </row>
    <row r="76" spans="1:9" ht="12.75">
      <c r="A76" s="443"/>
      <c r="B76" s="444"/>
      <c r="C76" s="830" t="s">
        <v>149</v>
      </c>
      <c r="D76" s="831" t="s">
        <v>146</v>
      </c>
      <c r="E76" s="832" t="s">
        <v>20</v>
      </c>
      <c r="F76" s="833" t="s">
        <v>7</v>
      </c>
      <c r="G76" s="834">
        <v>0</v>
      </c>
      <c r="H76" s="834">
        <v>50</v>
      </c>
      <c r="I76" s="836">
        <f t="shared" si="2"/>
        <v>50</v>
      </c>
    </row>
    <row r="77" spans="1:11" ht="12.75">
      <c r="A77" s="443"/>
      <c r="B77" s="444"/>
      <c r="C77" s="445" t="s">
        <v>149</v>
      </c>
      <c r="D77" s="446" t="s">
        <v>146</v>
      </c>
      <c r="E77" s="448" t="s">
        <v>79</v>
      </c>
      <c r="F77" s="449" t="s">
        <v>35</v>
      </c>
      <c r="G77" s="834">
        <v>0</v>
      </c>
      <c r="H77" s="834">
        <v>2225</v>
      </c>
      <c r="I77" s="836">
        <f t="shared" si="2"/>
        <v>2225</v>
      </c>
      <c r="J77" s="20"/>
      <c r="K77" s="20"/>
    </row>
    <row r="78" spans="1:10" ht="13.5" thickBot="1">
      <c r="A78" s="443"/>
      <c r="B78" s="444"/>
      <c r="C78" s="830" t="s">
        <v>149</v>
      </c>
      <c r="D78" s="831" t="s">
        <v>238</v>
      </c>
      <c r="E78" s="832" t="s">
        <v>79</v>
      </c>
      <c r="F78" s="837" t="s">
        <v>36</v>
      </c>
      <c r="G78" s="447">
        <v>0</v>
      </c>
      <c r="H78" s="838">
        <v>30</v>
      </c>
      <c r="I78" s="193">
        <f t="shared" si="2"/>
        <v>30</v>
      </c>
      <c r="J78" s="20"/>
    </row>
    <row r="79" spans="1:9" ht="12.75">
      <c r="A79" s="92" t="s">
        <v>3</v>
      </c>
      <c r="B79" s="140" t="s">
        <v>156</v>
      </c>
      <c r="C79" s="178" t="s">
        <v>4</v>
      </c>
      <c r="D79" s="178" t="s">
        <v>4</v>
      </c>
      <c r="E79" s="176" t="s">
        <v>4</v>
      </c>
      <c r="F79" s="179" t="s">
        <v>157</v>
      </c>
      <c r="G79" s="180">
        <f>SUM(G80)</f>
        <v>0</v>
      </c>
      <c r="H79" s="450">
        <v>100</v>
      </c>
      <c r="I79" s="451">
        <f>SUM(G79+H79)</f>
        <v>100</v>
      </c>
    </row>
    <row r="80" spans="1:9" ht="13.5" thickBot="1">
      <c r="A80" s="84"/>
      <c r="B80" s="839"/>
      <c r="C80" s="825" t="s">
        <v>22</v>
      </c>
      <c r="D80" s="736">
        <v>5169</v>
      </c>
      <c r="E80" s="840" t="s">
        <v>20</v>
      </c>
      <c r="F80" s="841" t="s">
        <v>35</v>
      </c>
      <c r="G80" s="842">
        <v>0</v>
      </c>
      <c r="H80" s="843">
        <v>100</v>
      </c>
      <c r="I80" s="186">
        <f>SUM(G80+H80)</f>
        <v>100</v>
      </c>
    </row>
    <row r="81" spans="1:9" ht="22.5">
      <c r="A81" s="92" t="s">
        <v>3</v>
      </c>
      <c r="B81" s="93" t="s">
        <v>48</v>
      </c>
      <c r="C81" s="94" t="s">
        <v>4</v>
      </c>
      <c r="D81" s="94" t="s">
        <v>4</v>
      </c>
      <c r="E81" s="94" t="s">
        <v>4</v>
      </c>
      <c r="F81" s="30" t="s">
        <v>49</v>
      </c>
      <c r="G81" s="95">
        <v>0</v>
      </c>
      <c r="H81" s="188">
        <v>33880</v>
      </c>
      <c r="I81" s="96">
        <f>G81+H81</f>
        <v>33880</v>
      </c>
    </row>
    <row r="82" spans="1:9" ht="12.75">
      <c r="A82" s="82"/>
      <c r="B82" s="90"/>
      <c r="C82" s="844">
        <v>3533</v>
      </c>
      <c r="D82" s="844">
        <v>5137</v>
      </c>
      <c r="E82" s="845" t="s">
        <v>43</v>
      </c>
      <c r="F82" s="661" t="s">
        <v>107</v>
      </c>
      <c r="G82" s="454">
        <v>0</v>
      </c>
      <c r="H82" s="834">
        <v>100</v>
      </c>
      <c r="I82" s="846">
        <f>G82+H82</f>
        <v>100</v>
      </c>
    </row>
    <row r="83" spans="1:9" ht="12.75">
      <c r="A83" s="82"/>
      <c r="B83" s="90"/>
      <c r="C83" s="844">
        <v>3533</v>
      </c>
      <c r="D83" s="844">
        <v>5137</v>
      </c>
      <c r="E83" s="845" t="s">
        <v>44</v>
      </c>
      <c r="F83" s="661" t="s">
        <v>107</v>
      </c>
      <c r="G83" s="454">
        <v>0</v>
      </c>
      <c r="H83" s="834">
        <v>500</v>
      </c>
      <c r="I83" s="846">
        <f>G83+H83</f>
        <v>500</v>
      </c>
    </row>
    <row r="84" spans="1:9" ht="12.75">
      <c r="A84" s="82"/>
      <c r="B84" s="90"/>
      <c r="C84" s="844">
        <v>3533</v>
      </c>
      <c r="D84" s="844">
        <v>5169</v>
      </c>
      <c r="E84" s="845" t="s">
        <v>276</v>
      </c>
      <c r="F84" s="661" t="s">
        <v>35</v>
      </c>
      <c r="G84" s="454">
        <v>0</v>
      </c>
      <c r="H84" s="834">
        <v>300</v>
      </c>
      <c r="I84" s="846">
        <v>300</v>
      </c>
    </row>
    <row r="85" spans="1:9" ht="12.75">
      <c r="A85" s="82"/>
      <c r="B85" s="90"/>
      <c r="C85" s="844">
        <v>3533</v>
      </c>
      <c r="D85" s="844">
        <v>5169</v>
      </c>
      <c r="E85" s="845" t="s">
        <v>43</v>
      </c>
      <c r="F85" s="661" t="s">
        <v>35</v>
      </c>
      <c r="G85" s="454">
        <v>0</v>
      </c>
      <c r="H85" s="834">
        <v>15</v>
      </c>
      <c r="I85" s="846">
        <f aca="true" t="shared" si="3" ref="I85:I108">G85+H85</f>
        <v>15</v>
      </c>
    </row>
    <row r="86" spans="1:9" ht="12.75">
      <c r="A86" s="82"/>
      <c r="B86" s="90"/>
      <c r="C86" s="844">
        <v>3533</v>
      </c>
      <c r="D86" s="844">
        <v>5169</v>
      </c>
      <c r="E86" s="845" t="s">
        <v>44</v>
      </c>
      <c r="F86" s="661" t="s">
        <v>35</v>
      </c>
      <c r="G86" s="454">
        <v>0</v>
      </c>
      <c r="H86" s="834">
        <v>85</v>
      </c>
      <c r="I86" s="846">
        <f t="shared" si="3"/>
        <v>85</v>
      </c>
    </row>
    <row r="87" spans="1:9" ht="12.75">
      <c r="A87" s="814"/>
      <c r="B87" s="815"/>
      <c r="C87" s="844">
        <v>3533</v>
      </c>
      <c r="D87" s="844">
        <v>6119</v>
      </c>
      <c r="E87" s="845" t="s">
        <v>43</v>
      </c>
      <c r="F87" s="661" t="s">
        <v>50</v>
      </c>
      <c r="G87" s="812">
        <v>0</v>
      </c>
      <c r="H87" s="834">
        <v>3200</v>
      </c>
      <c r="I87" s="846">
        <f t="shared" si="3"/>
        <v>3200</v>
      </c>
    </row>
    <row r="88" spans="1:9" ht="12.75">
      <c r="A88" s="814"/>
      <c r="B88" s="827"/>
      <c r="C88" s="844">
        <v>3533</v>
      </c>
      <c r="D88" s="844">
        <v>6119</v>
      </c>
      <c r="E88" s="845" t="s">
        <v>47</v>
      </c>
      <c r="F88" s="661" t="s">
        <v>50</v>
      </c>
      <c r="G88" s="820">
        <v>0</v>
      </c>
      <c r="H88" s="834">
        <v>9300</v>
      </c>
      <c r="I88" s="826">
        <f t="shared" si="3"/>
        <v>9300</v>
      </c>
    </row>
    <row r="89" spans="1:9" ht="12.75">
      <c r="A89" s="814"/>
      <c r="B89" s="827"/>
      <c r="C89" s="844">
        <v>3533</v>
      </c>
      <c r="D89" s="844">
        <v>6119</v>
      </c>
      <c r="E89" s="845" t="s">
        <v>20</v>
      </c>
      <c r="F89" s="661" t="s">
        <v>50</v>
      </c>
      <c r="G89" s="820">
        <v>0</v>
      </c>
      <c r="H89" s="834">
        <v>50</v>
      </c>
      <c r="I89" s="826">
        <f t="shared" si="3"/>
        <v>50</v>
      </c>
    </row>
    <row r="90" spans="1:10" ht="12.75">
      <c r="A90" s="814"/>
      <c r="B90" s="827"/>
      <c r="C90" s="844">
        <v>3533</v>
      </c>
      <c r="D90" s="844">
        <v>6122</v>
      </c>
      <c r="E90" s="845" t="s">
        <v>20</v>
      </c>
      <c r="F90" s="661" t="s">
        <v>46</v>
      </c>
      <c r="G90" s="820">
        <v>0</v>
      </c>
      <c r="H90" s="834">
        <v>30</v>
      </c>
      <c r="I90" s="826">
        <f t="shared" si="3"/>
        <v>30</v>
      </c>
      <c r="J90" s="20"/>
    </row>
    <row r="91" spans="1:10" ht="12.75">
      <c r="A91" s="814"/>
      <c r="B91" s="827"/>
      <c r="C91" s="844">
        <v>3533</v>
      </c>
      <c r="D91" s="844">
        <v>6122</v>
      </c>
      <c r="E91" s="845" t="s">
        <v>43</v>
      </c>
      <c r="F91" s="661" t="s">
        <v>46</v>
      </c>
      <c r="G91" s="820">
        <v>0</v>
      </c>
      <c r="H91" s="834">
        <v>3600</v>
      </c>
      <c r="I91" s="826">
        <f t="shared" si="3"/>
        <v>3600</v>
      </c>
      <c r="J91" s="20"/>
    </row>
    <row r="92" spans="1:9" ht="13.5" thickBot="1">
      <c r="A92" s="97"/>
      <c r="B92" s="824"/>
      <c r="C92" s="847">
        <v>3533</v>
      </c>
      <c r="D92" s="847">
        <v>6122</v>
      </c>
      <c r="E92" s="848" t="s">
        <v>47</v>
      </c>
      <c r="F92" s="849" t="s">
        <v>46</v>
      </c>
      <c r="G92" s="850">
        <v>0</v>
      </c>
      <c r="H92" s="834">
        <v>16700</v>
      </c>
      <c r="I92" s="104">
        <f t="shared" si="3"/>
        <v>16700</v>
      </c>
    </row>
    <row r="93" spans="1:10" ht="12.75">
      <c r="A93" s="92" t="s">
        <v>3</v>
      </c>
      <c r="B93" s="140" t="s">
        <v>150</v>
      </c>
      <c r="C93" s="178" t="s">
        <v>4</v>
      </c>
      <c r="D93" s="178" t="s">
        <v>4</v>
      </c>
      <c r="E93" s="176" t="s">
        <v>4</v>
      </c>
      <c r="F93" s="179" t="s">
        <v>151</v>
      </c>
      <c r="G93" s="180">
        <v>0</v>
      </c>
      <c r="H93" s="182">
        <v>28100</v>
      </c>
      <c r="I93" s="181">
        <f t="shared" si="3"/>
        <v>28100</v>
      </c>
      <c r="J93" s="502"/>
    </row>
    <row r="94" spans="1:9" ht="12.75">
      <c r="A94" s="82"/>
      <c r="B94" s="1008"/>
      <c r="C94" s="698" t="s">
        <v>11</v>
      </c>
      <c r="D94" s="697">
        <v>5137</v>
      </c>
      <c r="E94" s="851" t="s">
        <v>43</v>
      </c>
      <c r="F94" s="852" t="s">
        <v>244</v>
      </c>
      <c r="G94" s="470">
        <v>0</v>
      </c>
      <c r="H94" s="471">
        <v>1.5</v>
      </c>
      <c r="I94" s="472">
        <f t="shared" si="3"/>
        <v>1.5</v>
      </c>
    </row>
    <row r="95" spans="1:9" ht="12.75">
      <c r="A95" s="853"/>
      <c r="B95" s="854"/>
      <c r="C95" s="698" t="s">
        <v>11</v>
      </c>
      <c r="D95" s="697">
        <v>5137</v>
      </c>
      <c r="E95" s="851" t="s">
        <v>47</v>
      </c>
      <c r="F95" s="852" t="s">
        <v>244</v>
      </c>
      <c r="G95" s="773">
        <v>0</v>
      </c>
      <c r="H95" s="855">
        <v>8.5</v>
      </c>
      <c r="I95" s="774">
        <f t="shared" si="3"/>
        <v>8.5</v>
      </c>
    </row>
    <row r="96" spans="1:9" ht="12.75">
      <c r="A96" s="853"/>
      <c r="B96" s="854"/>
      <c r="C96" s="844">
        <v>6172</v>
      </c>
      <c r="D96" s="844">
        <v>5169</v>
      </c>
      <c r="E96" s="851" t="s">
        <v>43</v>
      </c>
      <c r="F96" s="661" t="s">
        <v>35</v>
      </c>
      <c r="G96" s="773">
        <v>0</v>
      </c>
      <c r="H96" s="855">
        <v>72</v>
      </c>
      <c r="I96" s="774">
        <f t="shared" si="3"/>
        <v>72</v>
      </c>
    </row>
    <row r="97" spans="1:9" ht="12.75">
      <c r="A97" s="853"/>
      <c r="B97" s="854"/>
      <c r="C97" s="844">
        <v>6172</v>
      </c>
      <c r="D97" s="844">
        <v>5169</v>
      </c>
      <c r="E97" s="851" t="s">
        <v>47</v>
      </c>
      <c r="F97" s="661" t="s">
        <v>35</v>
      </c>
      <c r="G97" s="773">
        <v>0</v>
      </c>
      <c r="H97" s="855">
        <v>408</v>
      </c>
      <c r="I97" s="774">
        <f t="shared" si="3"/>
        <v>408</v>
      </c>
    </row>
    <row r="98" spans="1:9" ht="12.75">
      <c r="A98" s="853"/>
      <c r="B98" s="854"/>
      <c r="C98" s="844">
        <v>6172</v>
      </c>
      <c r="D98" s="844">
        <v>6111</v>
      </c>
      <c r="E98" s="851" t="s">
        <v>43</v>
      </c>
      <c r="F98" s="852" t="s">
        <v>62</v>
      </c>
      <c r="G98" s="773">
        <v>0</v>
      </c>
      <c r="H98" s="855">
        <v>1950</v>
      </c>
      <c r="I98" s="774">
        <f t="shared" si="3"/>
        <v>1950</v>
      </c>
    </row>
    <row r="99" spans="1:9" ht="12.75">
      <c r="A99" s="853"/>
      <c r="B99" s="854"/>
      <c r="C99" s="461">
        <v>6172</v>
      </c>
      <c r="D99" s="844">
        <v>6111</v>
      </c>
      <c r="E99" s="851" t="s">
        <v>47</v>
      </c>
      <c r="F99" s="852" t="s">
        <v>62</v>
      </c>
      <c r="G99" s="773">
        <v>0</v>
      </c>
      <c r="H99" s="855">
        <v>11050</v>
      </c>
      <c r="I99" s="774">
        <f t="shared" si="3"/>
        <v>11050</v>
      </c>
    </row>
    <row r="100" spans="1:9" ht="12.75">
      <c r="A100" s="853"/>
      <c r="B100" s="854"/>
      <c r="C100" s="844">
        <v>6172</v>
      </c>
      <c r="D100" s="461">
        <v>6119</v>
      </c>
      <c r="E100" s="845" t="s">
        <v>20</v>
      </c>
      <c r="F100" s="856" t="s">
        <v>241</v>
      </c>
      <c r="G100" s="773">
        <v>0</v>
      </c>
      <c r="H100" s="855">
        <v>200</v>
      </c>
      <c r="I100" s="774">
        <f t="shared" si="3"/>
        <v>200</v>
      </c>
    </row>
    <row r="101" spans="1:12" ht="12.75">
      <c r="A101" s="853"/>
      <c r="B101" s="854"/>
      <c r="C101" s="461">
        <v>6172</v>
      </c>
      <c r="D101" s="461">
        <v>6119</v>
      </c>
      <c r="E101" s="851" t="s">
        <v>43</v>
      </c>
      <c r="F101" s="856" t="s">
        <v>241</v>
      </c>
      <c r="G101" s="773">
        <v>0</v>
      </c>
      <c r="H101" s="855">
        <v>256.5</v>
      </c>
      <c r="I101" s="774">
        <f t="shared" si="3"/>
        <v>256.5</v>
      </c>
      <c r="L101" s="20"/>
    </row>
    <row r="102" spans="1:9" ht="12.75">
      <c r="A102" s="853"/>
      <c r="B102" s="857"/>
      <c r="C102" s="461">
        <v>6172</v>
      </c>
      <c r="D102" s="461">
        <v>6119</v>
      </c>
      <c r="E102" s="851" t="s">
        <v>47</v>
      </c>
      <c r="F102" s="856" t="s">
        <v>241</v>
      </c>
      <c r="G102" s="773">
        <v>0</v>
      </c>
      <c r="H102" s="855">
        <v>1453.5</v>
      </c>
      <c r="I102" s="774">
        <f t="shared" si="3"/>
        <v>1453.5</v>
      </c>
    </row>
    <row r="103" spans="1:10" ht="12.75">
      <c r="A103" s="853"/>
      <c r="B103" s="857"/>
      <c r="C103" s="461">
        <v>6172</v>
      </c>
      <c r="D103" s="461">
        <v>6125</v>
      </c>
      <c r="E103" s="851" t="s">
        <v>43</v>
      </c>
      <c r="F103" s="856" t="s">
        <v>277</v>
      </c>
      <c r="G103" s="773">
        <v>0</v>
      </c>
      <c r="H103" s="855">
        <v>1905</v>
      </c>
      <c r="I103" s="846">
        <f t="shared" si="3"/>
        <v>1905</v>
      </c>
      <c r="J103" s="20"/>
    </row>
    <row r="104" spans="1:9" ht="13.5" thickBot="1">
      <c r="A104" s="469"/>
      <c r="B104" s="858"/>
      <c r="C104" s="859">
        <v>6172</v>
      </c>
      <c r="D104" s="859">
        <v>6125</v>
      </c>
      <c r="E104" s="860" t="s">
        <v>47</v>
      </c>
      <c r="F104" s="861" t="s">
        <v>277</v>
      </c>
      <c r="G104" s="862">
        <v>0</v>
      </c>
      <c r="H104" s="863">
        <v>10795</v>
      </c>
      <c r="I104" s="864">
        <f t="shared" si="3"/>
        <v>10795</v>
      </c>
    </row>
    <row r="105" spans="1:9" ht="22.5">
      <c r="A105" s="82" t="s">
        <v>3</v>
      </c>
      <c r="B105" s="1009" t="s">
        <v>154</v>
      </c>
      <c r="C105" s="462" t="s">
        <v>4</v>
      </c>
      <c r="D105" s="463" t="s">
        <v>4</v>
      </c>
      <c r="E105" s="464" t="s">
        <v>4</v>
      </c>
      <c r="F105" s="465" t="s">
        <v>155</v>
      </c>
      <c r="G105" s="466">
        <f>SUM(G106:G106)</f>
        <v>0</v>
      </c>
      <c r="H105" s="467">
        <v>100</v>
      </c>
      <c r="I105" s="468">
        <f t="shared" si="3"/>
        <v>100</v>
      </c>
    </row>
    <row r="106" spans="1:9" ht="13.5" thickBot="1">
      <c r="A106" s="865"/>
      <c r="B106" s="139"/>
      <c r="C106" s="685">
        <v>3123</v>
      </c>
      <c r="D106" s="685">
        <v>6121</v>
      </c>
      <c r="E106" s="686" t="s">
        <v>20</v>
      </c>
      <c r="F106" s="331" t="s">
        <v>61</v>
      </c>
      <c r="G106" s="155">
        <v>0</v>
      </c>
      <c r="H106" s="155">
        <v>100</v>
      </c>
      <c r="I106" s="156">
        <f t="shared" si="3"/>
        <v>100</v>
      </c>
    </row>
    <row r="107" spans="1:11" ht="22.5" customHeight="1">
      <c r="A107" s="92" t="s">
        <v>3</v>
      </c>
      <c r="B107" s="93" t="s">
        <v>41</v>
      </c>
      <c r="C107" s="94" t="s">
        <v>4</v>
      </c>
      <c r="D107" s="94" t="s">
        <v>4</v>
      </c>
      <c r="E107" s="94" t="s">
        <v>4</v>
      </c>
      <c r="F107" s="30" t="s">
        <v>42</v>
      </c>
      <c r="G107" s="95">
        <v>0</v>
      </c>
      <c r="H107" s="188">
        <f>SUM(H108:H126)</f>
        <v>74950</v>
      </c>
      <c r="I107" s="96">
        <f t="shared" si="3"/>
        <v>74950</v>
      </c>
      <c r="J107" s="1063"/>
      <c r="K107" s="1064"/>
    </row>
    <row r="108" spans="1:11" ht="12.75">
      <c r="A108" s="814"/>
      <c r="B108" s="815"/>
      <c r="C108" s="26" t="s">
        <v>11</v>
      </c>
      <c r="D108" s="27">
        <v>5011</v>
      </c>
      <c r="E108" s="28" t="s">
        <v>43</v>
      </c>
      <c r="F108" s="29" t="s">
        <v>24</v>
      </c>
      <c r="G108" s="812">
        <v>0</v>
      </c>
      <c r="H108" s="819">
        <v>375</v>
      </c>
      <c r="I108" s="846">
        <f t="shared" si="3"/>
        <v>375</v>
      </c>
      <c r="J108" s="1063"/>
      <c r="K108" s="1064"/>
    </row>
    <row r="109" spans="1:11" ht="12.75">
      <c r="A109" s="814"/>
      <c r="B109" s="827"/>
      <c r="C109" s="698" t="s">
        <v>11</v>
      </c>
      <c r="D109" s="697">
        <v>5011</v>
      </c>
      <c r="E109" s="851" t="s">
        <v>44</v>
      </c>
      <c r="F109" s="852" t="s">
        <v>24</v>
      </c>
      <c r="G109" s="820">
        <v>0</v>
      </c>
      <c r="H109" s="102">
        <v>2125</v>
      </c>
      <c r="I109" s="846">
        <f aca="true" t="shared" si="4" ref="I109:I170">G109+H109</f>
        <v>2125</v>
      </c>
      <c r="J109" s="1063"/>
      <c r="K109" s="1064"/>
    </row>
    <row r="110" spans="1:11" ht="12.75">
      <c r="A110" s="814"/>
      <c r="B110" s="827"/>
      <c r="C110" s="698" t="s">
        <v>11</v>
      </c>
      <c r="D110" s="697">
        <v>5031</v>
      </c>
      <c r="E110" s="851" t="s">
        <v>43</v>
      </c>
      <c r="F110" s="852" t="s">
        <v>45</v>
      </c>
      <c r="G110" s="820">
        <v>0</v>
      </c>
      <c r="H110" s="102">
        <v>94.5</v>
      </c>
      <c r="I110" s="846">
        <f t="shared" si="4"/>
        <v>94.5</v>
      </c>
      <c r="J110" s="1063"/>
      <c r="K110" s="1064"/>
    </row>
    <row r="111" spans="1:11" ht="12.75">
      <c r="A111" s="814"/>
      <c r="B111" s="827"/>
      <c r="C111" s="698" t="s">
        <v>11</v>
      </c>
      <c r="D111" s="697">
        <v>5031</v>
      </c>
      <c r="E111" s="851" t="s">
        <v>44</v>
      </c>
      <c r="F111" s="852" t="s">
        <v>45</v>
      </c>
      <c r="G111" s="820">
        <v>0</v>
      </c>
      <c r="H111" s="102">
        <v>535.5</v>
      </c>
      <c r="I111" s="846">
        <f t="shared" si="4"/>
        <v>535.5</v>
      </c>
      <c r="J111" s="1063"/>
      <c r="K111" s="1064"/>
    </row>
    <row r="112" spans="1:11" ht="12.75">
      <c r="A112" s="814"/>
      <c r="B112" s="827"/>
      <c r="C112" s="698" t="s">
        <v>11</v>
      </c>
      <c r="D112" s="697">
        <v>5032</v>
      </c>
      <c r="E112" s="851" t="s">
        <v>43</v>
      </c>
      <c r="F112" s="852" t="s">
        <v>10</v>
      </c>
      <c r="G112" s="820">
        <v>0</v>
      </c>
      <c r="H112" s="102">
        <v>49.5</v>
      </c>
      <c r="I112" s="846">
        <f t="shared" si="4"/>
        <v>49.5</v>
      </c>
      <c r="J112" s="1063"/>
      <c r="K112" s="1064"/>
    </row>
    <row r="113" spans="1:11" ht="12.75">
      <c r="A113" s="814"/>
      <c r="B113" s="827"/>
      <c r="C113" s="698" t="s">
        <v>11</v>
      </c>
      <c r="D113" s="697">
        <v>5032</v>
      </c>
      <c r="E113" s="851" t="s">
        <v>44</v>
      </c>
      <c r="F113" s="852" t="s">
        <v>10</v>
      </c>
      <c r="G113" s="820">
        <v>0</v>
      </c>
      <c r="H113" s="102">
        <v>280.5</v>
      </c>
      <c r="I113" s="846">
        <f t="shared" si="4"/>
        <v>280.5</v>
      </c>
      <c r="J113" s="1063"/>
      <c r="K113" s="1064"/>
    </row>
    <row r="114" spans="1:11" ht="12.75">
      <c r="A114" s="814"/>
      <c r="B114" s="827"/>
      <c r="C114" s="698" t="s">
        <v>11</v>
      </c>
      <c r="D114" s="697">
        <v>5137</v>
      </c>
      <c r="E114" s="851" t="s">
        <v>43</v>
      </c>
      <c r="F114" s="852" t="s">
        <v>244</v>
      </c>
      <c r="G114" s="820">
        <v>0</v>
      </c>
      <c r="H114" s="102">
        <v>4.5</v>
      </c>
      <c r="I114" s="846">
        <f t="shared" si="4"/>
        <v>4.5</v>
      </c>
      <c r="J114" s="806"/>
      <c r="K114" s="798"/>
    </row>
    <row r="115" spans="1:11" ht="12.75">
      <c r="A115" s="814"/>
      <c r="B115" s="827"/>
      <c r="C115" s="698" t="s">
        <v>11</v>
      </c>
      <c r="D115" s="697">
        <v>5137</v>
      </c>
      <c r="E115" s="851" t="s">
        <v>44</v>
      </c>
      <c r="F115" s="852" t="s">
        <v>244</v>
      </c>
      <c r="G115" s="820">
        <v>0</v>
      </c>
      <c r="H115" s="102">
        <v>25.5</v>
      </c>
      <c r="I115" s="846">
        <f t="shared" si="4"/>
        <v>25.5</v>
      </c>
      <c r="J115" s="806"/>
      <c r="K115" s="798"/>
    </row>
    <row r="116" spans="1:11" ht="12.75">
      <c r="A116" s="814"/>
      <c r="B116" s="827"/>
      <c r="C116" s="698" t="s">
        <v>11</v>
      </c>
      <c r="D116" s="697">
        <v>5139</v>
      </c>
      <c r="E116" s="851" t="s">
        <v>43</v>
      </c>
      <c r="F116" s="852" t="s">
        <v>34</v>
      </c>
      <c r="G116" s="820">
        <v>0</v>
      </c>
      <c r="H116" s="102">
        <v>15</v>
      </c>
      <c r="I116" s="846">
        <f t="shared" si="4"/>
        <v>15</v>
      </c>
      <c r="J116" s="806"/>
      <c r="K116" s="798"/>
    </row>
    <row r="117" spans="1:11" ht="12.75">
      <c r="A117" s="814"/>
      <c r="B117" s="827"/>
      <c r="C117" s="698" t="s">
        <v>11</v>
      </c>
      <c r="D117" s="697">
        <v>5139</v>
      </c>
      <c r="E117" s="851" t="s">
        <v>44</v>
      </c>
      <c r="F117" s="852" t="s">
        <v>34</v>
      </c>
      <c r="G117" s="820">
        <v>0</v>
      </c>
      <c r="H117" s="102">
        <v>85</v>
      </c>
      <c r="I117" s="846">
        <f t="shared" si="4"/>
        <v>85</v>
      </c>
      <c r="J117" s="806"/>
      <c r="K117" s="798"/>
    </row>
    <row r="118" spans="1:11" ht="12.75">
      <c r="A118" s="814"/>
      <c r="B118" s="827"/>
      <c r="C118" s="698" t="s">
        <v>11</v>
      </c>
      <c r="D118" s="697">
        <v>5168</v>
      </c>
      <c r="E118" s="851" t="s">
        <v>243</v>
      </c>
      <c r="F118" s="852" t="s">
        <v>242</v>
      </c>
      <c r="G118" s="820">
        <v>0</v>
      </c>
      <c r="H118" s="102">
        <v>2560</v>
      </c>
      <c r="I118" s="846">
        <f t="shared" si="4"/>
        <v>2560</v>
      </c>
      <c r="J118" s="806"/>
      <c r="K118" s="798"/>
    </row>
    <row r="119" spans="1:11" ht="12.75">
      <c r="A119" s="814"/>
      <c r="B119" s="827"/>
      <c r="C119" s="698" t="s">
        <v>11</v>
      </c>
      <c r="D119" s="697">
        <v>5169</v>
      </c>
      <c r="E119" s="851" t="s">
        <v>43</v>
      </c>
      <c r="F119" s="852" t="s">
        <v>7</v>
      </c>
      <c r="G119" s="820">
        <v>0</v>
      </c>
      <c r="H119" s="102">
        <v>15</v>
      </c>
      <c r="I119" s="846">
        <f t="shared" si="4"/>
        <v>15</v>
      </c>
      <c r="J119" s="806"/>
      <c r="K119" s="798"/>
    </row>
    <row r="120" spans="1:11" ht="12.75">
      <c r="A120" s="814"/>
      <c r="B120" s="827"/>
      <c r="C120" s="698" t="s">
        <v>11</v>
      </c>
      <c r="D120" s="697">
        <v>5169</v>
      </c>
      <c r="E120" s="851" t="s">
        <v>44</v>
      </c>
      <c r="F120" s="852" t="s">
        <v>7</v>
      </c>
      <c r="G120" s="820">
        <v>0</v>
      </c>
      <c r="H120" s="102">
        <v>85</v>
      </c>
      <c r="I120" s="846">
        <f t="shared" si="4"/>
        <v>85</v>
      </c>
      <c r="J120" s="806"/>
      <c r="K120" s="798"/>
    </row>
    <row r="121" spans="1:11" ht="12.75">
      <c r="A121" s="814"/>
      <c r="B121" s="827"/>
      <c r="C121" s="698" t="s">
        <v>11</v>
      </c>
      <c r="D121" s="697">
        <v>6111</v>
      </c>
      <c r="E121" s="851" t="s">
        <v>43</v>
      </c>
      <c r="F121" s="852" t="s">
        <v>62</v>
      </c>
      <c r="G121" s="820">
        <v>0</v>
      </c>
      <c r="H121" s="102">
        <f>7662.5-1900</f>
        <v>5762.5</v>
      </c>
      <c r="I121" s="846">
        <f t="shared" si="4"/>
        <v>5762.5</v>
      </c>
      <c r="J121" s="807"/>
      <c r="K121" s="798"/>
    </row>
    <row r="122" spans="1:11" ht="12.75">
      <c r="A122" s="814"/>
      <c r="B122" s="827"/>
      <c r="C122" s="698" t="s">
        <v>11</v>
      </c>
      <c r="D122" s="697">
        <v>6111</v>
      </c>
      <c r="E122" s="851" t="s">
        <v>44</v>
      </c>
      <c r="F122" s="852" t="s">
        <v>62</v>
      </c>
      <c r="G122" s="820">
        <v>0</v>
      </c>
      <c r="H122" s="102">
        <f>60987.5-17000</f>
        <v>43987.5</v>
      </c>
      <c r="I122" s="846">
        <f t="shared" si="4"/>
        <v>43987.5</v>
      </c>
      <c r="J122" s="807"/>
      <c r="K122" s="798"/>
    </row>
    <row r="123" spans="1:11" ht="12.75">
      <c r="A123" s="814"/>
      <c r="B123" s="827"/>
      <c r="C123" s="698" t="s">
        <v>11</v>
      </c>
      <c r="D123" s="697">
        <v>6119</v>
      </c>
      <c r="E123" s="851" t="s">
        <v>43</v>
      </c>
      <c r="F123" s="833" t="s">
        <v>241</v>
      </c>
      <c r="G123" s="820">
        <v>0</v>
      </c>
      <c r="H123" s="102">
        <v>1500</v>
      </c>
      <c r="I123" s="846">
        <f>G123+H123</f>
        <v>1500</v>
      </c>
      <c r="J123" s="806"/>
      <c r="K123" s="798"/>
    </row>
    <row r="124" spans="1:11" ht="12.75">
      <c r="A124" s="814"/>
      <c r="B124" s="827"/>
      <c r="C124" s="698" t="s">
        <v>11</v>
      </c>
      <c r="D124" s="697">
        <v>6119</v>
      </c>
      <c r="E124" s="851" t="s">
        <v>47</v>
      </c>
      <c r="F124" s="833" t="s">
        <v>241</v>
      </c>
      <c r="G124" s="820">
        <v>0</v>
      </c>
      <c r="H124" s="866">
        <v>8500</v>
      </c>
      <c r="I124" s="846">
        <f>G124+H124</f>
        <v>8500</v>
      </c>
      <c r="J124" s="806"/>
      <c r="K124" s="798"/>
    </row>
    <row r="125" spans="1:11" ht="12.75">
      <c r="A125" s="814"/>
      <c r="B125" s="827"/>
      <c r="C125" s="26" t="s">
        <v>11</v>
      </c>
      <c r="D125" s="27">
        <v>6125</v>
      </c>
      <c r="E125" s="28" t="s">
        <v>43</v>
      </c>
      <c r="F125" s="29" t="s">
        <v>68</v>
      </c>
      <c r="G125" s="452">
        <v>0</v>
      </c>
      <c r="H125" s="102">
        <v>1342.5</v>
      </c>
      <c r="I125" s="453">
        <f t="shared" si="4"/>
        <v>1342.5</v>
      </c>
      <c r="J125" s="806"/>
      <c r="K125" s="798"/>
    </row>
    <row r="126" spans="1:11" ht="13.5" thickBot="1">
      <c r="A126" s="97"/>
      <c r="B126" s="824"/>
      <c r="C126" s="867" t="s">
        <v>11</v>
      </c>
      <c r="D126" s="868">
        <v>6125</v>
      </c>
      <c r="E126" s="860" t="s">
        <v>47</v>
      </c>
      <c r="F126" s="869" t="s">
        <v>68</v>
      </c>
      <c r="G126" s="850">
        <v>0</v>
      </c>
      <c r="H126" s="103">
        <v>7607.5</v>
      </c>
      <c r="I126" s="476">
        <f t="shared" si="4"/>
        <v>7607.5</v>
      </c>
      <c r="J126" s="806"/>
      <c r="K126" s="798"/>
    </row>
    <row r="127" spans="1:10" ht="12.75">
      <c r="A127" s="275" t="s">
        <v>3</v>
      </c>
      <c r="B127" s="246" t="s">
        <v>425</v>
      </c>
      <c r="C127" s="284" t="s">
        <v>4</v>
      </c>
      <c r="D127" s="284" t="s">
        <v>4</v>
      </c>
      <c r="E127" s="389" t="s">
        <v>4</v>
      </c>
      <c r="F127" s="259" t="s">
        <v>219</v>
      </c>
      <c r="G127" s="367">
        <f>SUM(G128:G128)</f>
        <v>0</v>
      </c>
      <c r="H127" s="363">
        <v>100</v>
      </c>
      <c r="I127" s="365">
        <f t="shared" si="4"/>
        <v>100</v>
      </c>
      <c r="J127" s="20"/>
    </row>
    <row r="128" spans="1:10" ht="13.5" thickBot="1">
      <c r="A128" s="312"/>
      <c r="B128" s="320"/>
      <c r="C128" s="321">
        <v>2212</v>
      </c>
      <c r="D128" s="870">
        <v>6121</v>
      </c>
      <c r="E128" s="323" t="s">
        <v>279</v>
      </c>
      <c r="F128" s="324" t="s">
        <v>61</v>
      </c>
      <c r="G128" s="325">
        <v>0</v>
      </c>
      <c r="H128" s="326">
        <v>100</v>
      </c>
      <c r="I128" s="327">
        <f t="shared" si="4"/>
        <v>100</v>
      </c>
      <c r="J128" s="20"/>
    </row>
    <row r="129" spans="1:10" ht="12.75">
      <c r="A129" s="267" t="s">
        <v>3</v>
      </c>
      <c r="B129" s="495" t="s">
        <v>415</v>
      </c>
      <c r="C129" s="394" t="s">
        <v>4</v>
      </c>
      <c r="D129" s="394" t="s">
        <v>4</v>
      </c>
      <c r="E129" s="395" t="s">
        <v>4</v>
      </c>
      <c r="F129" s="260" t="s">
        <v>220</v>
      </c>
      <c r="G129" s="366">
        <v>0</v>
      </c>
      <c r="H129" s="362">
        <v>100</v>
      </c>
      <c r="I129" s="364">
        <f t="shared" si="4"/>
        <v>100</v>
      </c>
      <c r="J129" s="20"/>
    </row>
    <row r="130" spans="1:10" ht="13.5" thickBot="1">
      <c r="A130" s="312"/>
      <c r="B130" s="320"/>
      <c r="C130" s="321">
        <v>2212</v>
      </c>
      <c r="D130" s="870">
        <v>6121</v>
      </c>
      <c r="E130" s="323" t="s">
        <v>279</v>
      </c>
      <c r="F130" s="324" t="s">
        <v>61</v>
      </c>
      <c r="G130" s="325">
        <v>0</v>
      </c>
      <c r="H130" s="326">
        <v>100</v>
      </c>
      <c r="I130" s="327">
        <f t="shared" si="4"/>
        <v>100</v>
      </c>
      <c r="J130" s="20"/>
    </row>
    <row r="131" spans="1:10" ht="12.75">
      <c r="A131" s="11" t="s">
        <v>3</v>
      </c>
      <c r="B131" s="496" t="s">
        <v>416</v>
      </c>
      <c r="C131" s="13" t="s">
        <v>4</v>
      </c>
      <c r="D131" s="13" t="s">
        <v>4</v>
      </c>
      <c r="E131" s="227" t="s">
        <v>4</v>
      </c>
      <c r="F131" s="262" t="s">
        <v>221</v>
      </c>
      <c r="G131" s="228">
        <v>0</v>
      </c>
      <c r="H131" s="157">
        <v>100</v>
      </c>
      <c r="I131" s="289">
        <f t="shared" si="4"/>
        <v>100</v>
      </c>
      <c r="J131" s="20"/>
    </row>
    <row r="132" spans="1:10" ht="13.5" thickBot="1">
      <c r="A132" s="312"/>
      <c r="B132" s="320"/>
      <c r="C132" s="321">
        <v>2212</v>
      </c>
      <c r="D132" s="870">
        <v>6121</v>
      </c>
      <c r="E132" s="323" t="s">
        <v>279</v>
      </c>
      <c r="F132" s="324" t="s">
        <v>61</v>
      </c>
      <c r="G132" s="325">
        <v>0</v>
      </c>
      <c r="H132" s="326">
        <v>100</v>
      </c>
      <c r="I132" s="327">
        <f t="shared" si="4"/>
        <v>100</v>
      </c>
      <c r="J132" s="20"/>
    </row>
    <row r="133" spans="1:10" ht="12.75">
      <c r="A133" s="57" t="s">
        <v>3</v>
      </c>
      <c r="B133" s="497" t="s">
        <v>417</v>
      </c>
      <c r="C133" s="59" t="s">
        <v>4</v>
      </c>
      <c r="D133" s="59" t="s">
        <v>4</v>
      </c>
      <c r="E133" s="293" t="s">
        <v>4</v>
      </c>
      <c r="F133" s="61" t="s">
        <v>222</v>
      </c>
      <c r="G133" s="228">
        <v>0</v>
      </c>
      <c r="H133" s="158">
        <v>100</v>
      </c>
      <c r="I133" s="117">
        <f t="shared" si="4"/>
        <v>100</v>
      </c>
      <c r="J133" s="20"/>
    </row>
    <row r="134" spans="1:10" ht="13.5" thickBot="1">
      <c r="A134" s="404"/>
      <c r="B134" s="871"/>
      <c r="C134" s="872">
        <v>2212</v>
      </c>
      <c r="D134" s="872"/>
      <c r="E134" s="873" t="s">
        <v>276</v>
      </c>
      <c r="F134" s="874" t="s">
        <v>61</v>
      </c>
      <c r="G134" s="875">
        <v>0</v>
      </c>
      <c r="H134" s="875">
        <v>100</v>
      </c>
      <c r="I134" s="405">
        <f t="shared" si="4"/>
        <v>100</v>
      </c>
      <c r="J134" s="20"/>
    </row>
    <row r="135" spans="1:10" ht="22.5">
      <c r="A135" s="105" t="s">
        <v>3</v>
      </c>
      <c r="B135" s="498" t="s">
        <v>418</v>
      </c>
      <c r="C135" s="80" t="s">
        <v>4</v>
      </c>
      <c r="D135" s="80" t="s">
        <v>4</v>
      </c>
      <c r="E135" s="163" t="s">
        <v>4</v>
      </c>
      <c r="F135" s="75" t="s">
        <v>223</v>
      </c>
      <c r="G135" s="248">
        <v>0</v>
      </c>
      <c r="H135" s="358">
        <v>100</v>
      </c>
      <c r="I135" s="406">
        <f t="shared" si="4"/>
        <v>100</v>
      </c>
      <c r="J135" s="20"/>
    </row>
    <row r="136" spans="1:10" ht="13.5" thickBot="1">
      <c r="A136" s="876"/>
      <c r="B136" s="877"/>
      <c r="C136" s="870">
        <v>2212</v>
      </c>
      <c r="D136" s="870">
        <v>6121</v>
      </c>
      <c r="E136" s="878" t="s">
        <v>279</v>
      </c>
      <c r="F136" s="879" t="s">
        <v>61</v>
      </c>
      <c r="G136" s="880">
        <v>0</v>
      </c>
      <c r="H136" s="880">
        <v>100</v>
      </c>
      <c r="I136" s="881">
        <f t="shared" si="4"/>
        <v>100</v>
      </c>
      <c r="J136" s="20"/>
    </row>
    <row r="137" spans="1:10" ht="22.5">
      <c r="A137" s="267" t="s">
        <v>3</v>
      </c>
      <c r="B137" s="495" t="s">
        <v>426</v>
      </c>
      <c r="C137" s="394" t="s">
        <v>4</v>
      </c>
      <c r="D137" s="394" t="s">
        <v>4</v>
      </c>
      <c r="E137" s="241" t="s">
        <v>4</v>
      </c>
      <c r="F137" s="408" t="s">
        <v>224</v>
      </c>
      <c r="G137" s="366">
        <v>0</v>
      </c>
      <c r="H137" s="362">
        <v>100</v>
      </c>
      <c r="I137" s="364">
        <f t="shared" si="4"/>
        <v>100</v>
      </c>
      <c r="J137" s="20"/>
    </row>
    <row r="138" spans="1:10" ht="13.5" thickBot="1">
      <c r="A138" s="404"/>
      <c r="B138" s="871"/>
      <c r="C138" s="872">
        <v>2212</v>
      </c>
      <c r="D138" s="872">
        <v>6121</v>
      </c>
      <c r="E138" s="873" t="s">
        <v>279</v>
      </c>
      <c r="F138" s="874" t="s">
        <v>61</v>
      </c>
      <c r="G138" s="875">
        <v>0</v>
      </c>
      <c r="H138" s="875">
        <v>100</v>
      </c>
      <c r="I138" s="405">
        <f t="shared" si="4"/>
        <v>100</v>
      </c>
      <c r="J138" s="20"/>
    </row>
    <row r="139" spans="1:10" ht="12.75">
      <c r="A139" s="275" t="s">
        <v>3</v>
      </c>
      <c r="B139" s="499" t="s">
        <v>436</v>
      </c>
      <c r="C139" s="284" t="s">
        <v>4</v>
      </c>
      <c r="D139" s="284" t="s">
        <v>4</v>
      </c>
      <c r="E139" s="246" t="s">
        <v>4</v>
      </c>
      <c r="F139" s="390" t="s">
        <v>232</v>
      </c>
      <c r="G139" s="391">
        <v>0</v>
      </c>
      <c r="H139" s="392">
        <v>100</v>
      </c>
      <c r="I139" s="393">
        <f t="shared" si="4"/>
        <v>100</v>
      </c>
      <c r="J139" s="20"/>
    </row>
    <row r="140" spans="1:10" ht="13.5" thickBot="1">
      <c r="A140" s="404"/>
      <c r="B140" s="871"/>
      <c r="C140" s="872">
        <v>3523</v>
      </c>
      <c r="D140" s="872">
        <v>6121</v>
      </c>
      <c r="E140" s="873" t="s">
        <v>276</v>
      </c>
      <c r="F140" s="874" t="s">
        <v>61</v>
      </c>
      <c r="G140" s="875">
        <v>0</v>
      </c>
      <c r="H140" s="875">
        <v>100</v>
      </c>
      <c r="I140" s="405">
        <f t="shared" si="4"/>
        <v>100</v>
      </c>
      <c r="J140" s="20"/>
    </row>
    <row r="141" spans="1:10" ht="22.5">
      <c r="A141" s="275" t="s">
        <v>3</v>
      </c>
      <c r="B141" s="499" t="s">
        <v>424</v>
      </c>
      <c r="C141" s="284" t="s">
        <v>4</v>
      </c>
      <c r="D141" s="284" t="s">
        <v>4</v>
      </c>
      <c r="E141" s="246" t="s">
        <v>4</v>
      </c>
      <c r="F141" s="390" t="s">
        <v>225</v>
      </c>
      <c r="G141" s="391">
        <v>0</v>
      </c>
      <c r="H141" s="392">
        <v>135</v>
      </c>
      <c r="I141" s="393">
        <f t="shared" si="4"/>
        <v>135</v>
      </c>
      <c r="J141" s="20"/>
    </row>
    <row r="142" spans="1:10" ht="13.5" thickBot="1">
      <c r="A142" s="404"/>
      <c r="B142" s="871"/>
      <c r="C142" s="872">
        <v>3315</v>
      </c>
      <c r="D142" s="872">
        <v>6121</v>
      </c>
      <c r="E142" s="873" t="s">
        <v>276</v>
      </c>
      <c r="F142" s="874" t="s">
        <v>61</v>
      </c>
      <c r="G142" s="875">
        <v>0</v>
      </c>
      <c r="H142" s="875">
        <v>135</v>
      </c>
      <c r="I142" s="405">
        <f t="shared" si="4"/>
        <v>135</v>
      </c>
      <c r="J142" s="20"/>
    </row>
    <row r="143" spans="1:10" ht="12.75">
      <c r="A143" s="275" t="s">
        <v>3</v>
      </c>
      <c r="B143" s="499" t="s">
        <v>423</v>
      </c>
      <c r="C143" s="284" t="s">
        <v>4</v>
      </c>
      <c r="D143" s="284" t="s">
        <v>4</v>
      </c>
      <c r="E143" s="246" t="s">
        <v>4</v>
      </c>
      <c r="F143" s="390" t="s">
        <v>233</v>
      </c>
      <c r="G143" s="391">
        <v>0</v>
      </c>
      <c r="H143" s="392">
        <v>390</v>
      </c>
      <c r="I143" s="393">
        <f t="shared" si="4"/>
        <v>390</v>
      </c>
      <c r="J143" s="20"/>
    </row>
    <row r="144" spans="1:10" ht="13.5" thickBot="1">
      <c r="A144" s="404"/>
      <c r="B144" s="871"/>
      <c r="C144" s="872">
        <v>3745</v>
      </c>
      <c r="D144" s="872">
        <v>6121</v>
      </c>
      <c r="E144" s="873" t="s">
        <v>279</v>
      </c>
      <c r="F144" s="874" t="s">
        <v>61</v>
      </c>
      <c r="G144" s="875">
        <v>0</v>
      </c>
      <c r="H144" s="875">
        <v>390</v>
      </c>
      <c r="I144" s="405">
        <f t="shared" si="4"/>
        <v>390</v>
      </c>
      <c r="J144" s="20"/>
    </row>
    <row r="145" spans="1:10" ht="12.75">
      <c r="A145" s="275" t="s">
        <v>3</v>
      </c>
      <c r="B145" s="499" t="s">
        <v>422</v>
      </c>
      <c r="C145" s="284" t="s">
        <v>4</v>
      </c>
      <c r="D145" s="284" t="s">
        <v>4</v>
      </c>
      <c r="E145" s="246" t="s">
        <v>4</v>
      </c>
      <c r="F145" s="390" t="s">
        <v>231</v>
      </c>
      <c r="G145" s="391">
        <v>0</v>
      </c>
      <c r="H145" s="392">
        <v>385</v>
      </c>
      <c r="I145" s="393">
        <f t="shared" si="4"/>
        <v>385</v>
      </c>
      <c r="J145" s="20"/>
    </row>
    <row r="146" spans="1:11" ht="13.5" thickBot="1">
      <c r="A146" s="404"/>
      <c r="B146" s="871"/>
      <c r="C146" s="872">
        <v>3636</v>
      </c>
      <c r="D146" s="872">
        <v>6121</v>
      </c>
      <c r="E146" s="873" t="s">
        <v>280</v>
      </c>
      <c r="F146" s="874" t="s">
        <v>61</v>
      </c>
      <c r="G146" s="875">
        <v>0</v>
      </c>
      <c r="H146" s="875">
        <v>385</v>
      </c>
      <c r="I146" s="405">
        <f t="shared" si="4"/>
        <v>385</v>
      </c>
      <c r="J146" s="20"/>
      <c r="K146" s="20"/>
    </row>
    <row r="147" spans="1:12" ht="13.5" thickBot="1">
      <c r="A147" s="221" t="s">
        <v>5</v>
      </c>
      <c r="B147" s="222" t="s">
        <v>4</v>
      </c>
      <c r="C147" s="148" t="s">
        <v>4</v>
      </c>
      <c r="D147" s="149" t="s">
        <v>4</v>
      </c>
      <c r="E147" s="148"/>
      <c r="F147" s="150" t="s">
        <v>117</v>
      </c>
      <c r="G147" s="151">
        <f>SUM(G148+G157+G164+G216+G173+G302+G328+G366)</f>
        <v>4650</v>
      </c>
      <c r="H147" s="152">
        <f>H148+H153+H155+H157+H162+H164+H169+H171+H173+H178+H180+H183+H186+H189+H192+H195+H198+H201+H204+H207+H210+H213+H216+H221+H224+H227+H230+H233+H236+H239+H242+H245+H248+H251+H254+H257+H260+H263+H266+H269+H272+H275+H278+H281+H284+H287+H290+H293+H296+H299+H302+H307+H310+H313+H316+H319+H322+H325+H328+H333+H336+H339+H342+H345+H348+H351+H354+H357+H360+H363+H366</f>
        <v>76691.94551999998</v>
      </c>
      <c r="I147" s="194">
        <f>G147+H147</f>
        <v>81341.94551999998</v>
      </c>
      <c r="J147" s="741"/>
      <c r="L147" s="359"/>
    </row>
    <row r="148" spans="1:10" ht="22.5">
      <c r="A148" s="482" t="s">
        <v>5</v>
      </c>
      <c r="B148" s="483" t="s">
        <v>118</v>
      </c>
      <c r="C148" s="484" t="s">
        <v>4</v>
      </c>
      <c r="D148" s="484" t="s">
        <v>4</v>
      </c>
      <c r="E148" s="146" t="s">
        <v>4</v>
      </c>
      <c r="F148" s="485" t="s">
        <v>119</v>
      </c>
      <c r="G148" s="486">
        <f>SUM(G149:G152)</f>
        <v>0</v>
      </c>
      <c r="H148" s="478">
        <v>15130.04193</v>
      </c>
      <c r="I148" s="479">
        <v>15133.92593</v>
      </c>
      <c r="J148" s="480"/>
    </row>
    <row r="149" spans="1:11" ht="12.75">
      <c r="A149" s="882"/>
      <c r="B149" s="139"/>
      <c r="C149" s="601">
        <v>3299</v>
      </c>
      <c r="D149" s="601">
        <v>5901</v>
      </c>
      <c r="E149" s="601">
        <v>32133006</v>
      </c>
      <c r="F149" s="601" t="s">
        <v>102</v>
      </c>
      <c r="G149" s="688">
        <v>0</v>
      </c>
      <c r="H149" s="883">
        <f>H148-H150</f>
        <v>2269.5062899999994</v>
      </c>
      <c r="I149" s="884">
        <f>G149+H149</f>
        <v>2269.5062899999994</v>
      </c>
      <c r="J149" s="808"/>
      <c r="K149" s="359"/>
    </row>
    <row r="150" spans="1:10" ht="12.75">
      <c r="A150" s="882"/>
      <c r="B150" s="139"/>
      <c r="C150" s="601">
        <v>3299</v>
      </c>
      <c r="D150" s="601">
        <v>5901</v>
      </c>
      <c r="E150" s="601">
        <v>32533006</v>
      </c>
      <c r="F150" s="601" t="s">
        <v>102</v>
      </c>
      <c r="G150" s="688">
        <v>0</v>
      </c>
      <c r="H150" s="883">
        <v>12860.53564</v>
      </c>
      <c r="I150" s="884">
        <f t="shared" si="4"/>
        <v>12860.53564</v>
      </c>
      <c r="J150" s="808"/>
    </row>
    <row r="151" spans="1:10" ht="12.75">
      <c r="A151" s="882"/>
      <c r="B151" s="139"/>
      <c r="C151" s="601">
        <v>3299</v>
      </c>
      <c r="D151" s="601">
        <v>6901</v>
      </c>
      <c r="E151" s="601">
        <v>32133006</v>
      </c>
      <c r="F151" s="601" t="s">
        <v>120</v>
      </c>
      <c r="G151" s="688">
        <v>0</v>
      </c>
      <c r="H151" s="885">
        <v>0</v>
      </c>
      <c r="I151" s="690">
        <f t="shared" si="4"/>
        <v>0</v>
      </c>
      <c r="J151" s="808"/>
    </row>
    <row r="152" spans="1:10" ht="12.75">
      <c r="A152" s="882"/>
      <c r="B152" s="139"/>
      <c r="C152" s="601">
        <v>3299</v>
      </c>
      <c r="D152" s="601">
        <v>6901</v>
      </c>
      <c r="E152" s="601">
        <v>32533006</v>
      </c>
      <c r="F152" s="601" t="s">
        <v>120</v>
      </c>
      <c r="G152" s="688">
        <v>0</v>
      </c>
      <c r="H152" s="885">
        <v>0</v>
      </c>
      <c r="I152" s="690">
        <f t="shared" si="4"/>
        <v>0</v>
      </c>
      <c r="J152" s="741"/>
    </row>
    <row r="153" spans="1:10" ht="33.75">
      <c r="A153" s="886" t="s">
        <v>5</v>
      </c>
      <c r="B153" s="887">
        <v>1751220000</v>
      </c>
      <c r="C153" s="888" t="s">
        <v>4</v>
      </c>
      <c r="D153" s="888" t="s">
        <v>4</v>
      </c>
      <c r="E153" s="889" t="s">
        <v>4</v>
      </c>
      <c r="F153" s="890" t="s">
        <v>281</v>
      </c>
      <c r="G153" s="891">
        <v>0</v>
      </c>
      <c r="H153" s="892">
        <v>19.09917</v>
      </c>
      <c r="I153" s="893">
        <f t="shared" si="4"/>
        <v>19.09917</v>
      </c>
      <c r="J153" s="741"/>
    </row>
    <row r="154" spans="1:10" ht="12.75">
      <c r="A154" s="894"/>
      <c r="B154" s="895"/>
      <c r="C154" s="896">
        <v>6409</v>
      </c>
      <c r="D154" s="896">
        <v>5363</v>
      </c>
      <c r="E154" s="897" t="s">
        <v>20</v>
      </c>
      <c r="F154" s="574" t="s">
        <v>282</v>
      </c>
      <c r="G154" s="688">
        <v>0</v>
      </c>
      <c r="H154" s="883">
        <v>19.09977</v>
      </c>
      <c r="I154" s="884">
        <f t="shared" si="4"/>
        <v>19.09977</v>
      </c>
      <c r="J154" s="741"/>
    </row>
    <row r="155" spans="1:10" ht="33.75">
      <c r="A155" s="886" t="s">
        <v>5</v>
      </c>
      <c r="B155" s="887">
        <v>1751190000</v>
      </c>
      <c r="C155" s="888" t="s">
        <v>4</v>
      </c>
      <c r="D155" s="888" t="s">
        <v>4</v>
      </c>
      <c r="E155" s="889" t="s">
        <v>4</v>
      </c>
      <c r="F155" s="890" t="s">
        <v>283</v>
      </c>
      <c r="G155" s="891">
        <v>0</v>
      </c>
      <c r="H155" s="892">
        <v>3.884</v>
      </c>
      <c r="I155" s="893">
        <f>G155+H155</f>
        <v>3.884</v>
      </c>
      <c r="J155" s="741"/>
    </row>
    <row r="156" spans="1:10" ht="12.75">
      <c r="A156" s="894"/>
      <c r="B156" s="898"/>
      <c r="C156" s="896">
        <v>6409</v>
      </c>
      <c r="D156" s="896">
        <v>5363</v>
      </c>
      <c r="E156" s="897" t="s">
        <v>20</v>
      </c>
      <c r="F156" s="574" t="s">
        <v>284</v>
      </c>
      <c r="G156" s="688">
        <v>0</v>
      </c>
      <c r="H156" s="883">
        <v>3.884</v>
      </c>
      <c r="I156" s="884">
        <f>G156+H156</f>
        <v>3.884</v>
      </c>
      <c r="J156" s="741"/>
    </row>
    <row r="157" spans="1:10" ht="33.75">
      <c r="A157" s="899" t="s">
        <v>5</v>
      </c>
      <c r="B157" s="900" t="s">
        <v>121</v>
      </c>
      <c r="C157" s="901" t="s">
        <v>4</v>
      </c>
      <c r="D157" s="901" t="s">
        <v>4</v>
      </c>
      <c r="E157" s="902" t="s">
        <v>4</v>
      </c>
      <c r="F157" s="903" t="s">
        <v>122</v>
      </c>
      <c r="G157" s="891">
        <v>0</v>
      </c>
      <c r="H157" s="904">
        <v>3969.09191</v>
      </c>
      <c r="I157" s="905">
        <f t="shared" si="4"/>
        <v>3969.09191</v>
      </c>
      <c r="J157" s="480"/>
    </row>
    <row r="158" spans="1:10" ht="12.75">
      <c r="A158" s="882"/>
      <c r="B158" s="139"/>
      <c r="C158" s="844">
        <v>3299</v>
      </c>
      <c r="D158" s="844">
        <v>5901</v>
      </c>
      <c r="E158" s="845">
        <v>32133006</v>
      </c>
      <c r="F158" s="856" t="s">
        <v>123</v>
      </c>
      <c r="G158" s="688">
        <v>0</v>
      </c>
      <c r="H158" s="883">
        <f>H157-H159</f>
        <v>595.3637899999999</v>
      </c>
      <c r="I158" s="884">
        <f t="shared" si="4"/>
        <v>595.3637899999999</v>
      </c>
      <c r="J158" s="808"/>
    </row>
    <row r="159" spans="1:11" ht="12.75">
      <c r="A159" s="882"/>
      <c r="B159" s="139"/>
      <c r="C159" s="844">
        <v>3299</v>
      </c>
      <c r="D159" s="844">
        <v>5901</v>
      </c>
      <c r="E159" s="845">
        <v>32533006</v>
      </c>
      <c r="F159" s="856" t="s">
        <v>124</v>
      </c>
      <c r="G159" s="688">
        <v>0</v>
      </c>
      <c r="H159" s="883">
        <v>3373.72812</v>
      </c>
      <c r="I159" s="884">
        <f t="shared" si="4"/>
        <v>3373.72812</v>
      </c>
      <c r="J159" s="808"/>
      <c r="K159" s="359"/>
    </row>
    <row r="160" spans="1:10" ht="12.75">
      <c r="A160" s="882"/>
      <c r="B160" s="139"/>
      <c r="C160" s="844">
        <v>3299</v>
      </c>
      <c r="D160" s="844">
        <v>6901</v>
      </c>
      <c r="E160" s="845">
        <v>32133006</v>
      </c>
      <c r="F160" s="601" t="s">
        <v>120</v>
      </c>
      <c r="G160" s="688">
        <v>0</v>
      </c>
      <c r="H160" s="885">
        <v>0</v>
      </c>
      <c r="I160" s="690">
        <f t="shared" si="4"/>
        <v>0</v>
      </c>
      <c r="J160" s="741"/>
    </row>
    <row r="161" spans="1:10" ht="12.75">
      <c r="A161" s="882"/>
      <c r="B161" s="139"/>
      <c r="C161" s="844">
        <v>3299</v>
      </c>
      <c r="D161" s="844">
        <v>6901</v>
      </c>
      <c r="E161" s="845" t="s">
        <v>125</v>
      </c>
      <c r="F161" s="601" t="s">
        <v>126</v>
      </c>
      <c r="G161" s="688">
        <v>0</v>
      </c>
      <c r="H161" s="885">
        <v>0</v>
      </c>
      <c r="I161" s="690">
        <f t="shared" si="4"/>
        <v>0</v>
      </c>
      <c r="J161" s="741"/>
    </row>
    <row r="162" spans="1:10" ht="33.75">
      <c r="A162" s="886" t="s">
        <v>5</v>
      </c>
      <c r="B162" s="887">
        <v>1751103417</v>
      </c>
      <c r="C162" s="887" t="s">
        <v>4</v>
      </c>
      <c r="D162" s="887" t="s">
        <v>4</v>
      </c>
      <c r="E162" s="889" t="s">
        <v>4</v>
      </c>
      <c r="F162" s="890" t="s">
        <v>285</v>
      </c>
      <c r="G162" s="891">
        <v>0</v>
      </c>
      <c r="H162" s="892">
        <f>16.17/1000</f>
        <v>0.01617</v>
      </c>
      <c r="I162" s="893">
        <f t="shared" si="4"/>
        <v>0.01617</v>
      </c>
      <c r="J162" s="741"/>
    </row>
    <row r="163" spans="1:10" ht="12.75">
      <c r="A163" s="906"/>
      <c r="B163" s="907"/>
      <c r="C163" s="896">
        <v>6409</v>
      </c>
      <c r="D163" s="896">
        <v>5363</v>
      </c>
      <c r="E163" s="897"/>
      <c r="F163" s="574" t="s">
        <v>286</v>
      </c>
      <c r="G163" s="688">
        <v>0</v>
      </c>
      <c r="H163" s="883">
        <v>0.01617</v>
      </c>
      <c r="I163" s="884">
        <f t="shared" si="4"/>
        <v>0.01617</v>
      </c>
      <c r="J163" s="741"/>
    </row>
    <row r="164" spans="1:10" ht="22.5">
      <c r="A164" s="899" t="s">
        <v>5</v>
      </c>
      <c r="B164" s="900" t="s">
        <v>127</v>
      </c>
      <c r="C164" s="901" t="s">
        <v>4</v>
      </c>
      <c r="D164" s="901" t="s">
        <v>4</v>
      </c>
      <c r="E164" s="902" t="s">
        <v>4</v>
      </c>
      <c r="F164" s="903" t="s">
        <v>128</v>
      </c>
      <c r="G164" s="891">
        <v>0</v>
      </c>
      <c r="H164" s="904">
        <v>9959.06124</v>
      </c>
      <c r="I164" s="905">
        <f>H164</f>
        <v>9959.06124</v>
      </c>
      <c r="J164" s="480"/>
    </row>
    <row r="165" spans="1:10" ht="12.75">
      <c r="A165" s="882"/>
      <c r="B165" s="139"/>
      <c r="C165" s="844">
        <v>3299</v>
      </c>
      <c r="D165" s="844">
        <v>5901</v>
      </c>
      <c r="E165" s="845">
        <v>32133006</v>
      </c>
      <c r="F165" s="856" t="s">
        <v>123</v>
      </c>
      <c r="G165" s="688">
        <v>0</v>
      </c>
      <c r="H165" s="883">
        <f>H164-H166</f>
        <v>1493.859190000001</v>
      </c>
      <c r="I165" s="884">
        <f t="shared" si="4"/>
        <v>1493.859190000001</v>
      </c>
      <c r="J165" s="741"/>
    </row>
    <row r="166" spans="1:10" ht="12.75">
      <c r="A166" s="882"/>
      <c r="B166" s="139"/>
      <c r="C166" s="844">
        <v>3299</v>
      </c>
      <c r="D166" s="844">
        <v>5901</v>
      </c>
      <c r="E166" s="845">
        <v>32533006</v>
      </c>
      <c r="F166" s="856" t="s">
        <v>124</v>
      </c>
      <c r="G166" s="688">
        <v>0</v>
      </c>
      <c r="H166" s="883">
        <v>8465.20205</v>
      </c>
      <c r="I166" s="884">
        <f t="shared" si="4"/>
        <v>8465.20205</v>
      </c>
      <c r="J166" s="808"/>
    </row>
    <row r="167" spans="1:10" ht="12.75">
      <c r="A167" s="882"/>
      <c r="B167" s="139"/>
      <c r="C167" s="844">
        <v>3299</v>
      </c>
      <c r="D167" s="844">
        <v>6901</v>
      </c>
      <c r="E167" s="845">
        <v>32133006</v>
      </c>
      <c r="F167" s="856" t="s">
        <v>129</v>
      </c>
      <c r="G167" s="688">
        <v>0</v>
      </c>
      <c r="H167" s="885">
        <v>0</v>
      </c>
      <c r="I167" s="690">
        <f t="shared" si="4"/>
        <v>0</v>
      </c>
      <c r="J167" s="741"/>
    </row>
    <row r="168" spans="1:10" ht="12.75">
      <c r="A168" s="882"/>
      <c r="B168" s="139"/>
      <c r="C168" s="844">
        <v>3299</v>
      </c>
      <c r="D168" s="844">
        <v>6901</v>
      </c>
      <c r="E168" s="845">
        <v>32533006</v>
      </c>
      <c r="F168" s="856" t="s">
        <v>129</v>
      </c>
      <c r="G168" s="688">
        <v>0</v>
      </c>
      <c r="H168" s="885">
        <v>0</v>
      </c>
      <c r="I168" s="690">
        <f t="shared" si="4"/>
        <v>0</v>
      </c>
      <c r="J168" s="741"/>
    </row>
    <row r="169" spans="1:10" ht="22.5">
      <c r="A169" s="886" t="s">
        <v>5</v>
      </c>
      <c r="B169" s="887">
        <v>1751410000</v>
      </c>
      <c r="C169" s="888" t="s">
        <v>4</v>
      </c>
      <c r="D169" s="888" t="s">
        <v>4</v>
      </c>
      <c r="E169" s="889" t="s">
        <v>4</v>
      </c>
      <c r="F169" s="890" t="s">
        <v>287</v>
      </c>
      <c r="G169" s="891">
        <v>0</v>
      </c>
      <c r="H169" s="892">
        <v>0.83846</v>
      </c>
      <c r="I169" s="893">
        <f t="shared" si="4"/>
        <v>0.83846</v>
      </c>
      <c r="J169" s="741"/>
    </row>
    <row r="170" spans="1:10" ht="12.75">
      <c r="A170" s="894"/>
      <c r="B170" s="895"/>
      <c r="C170" s="896">
        <v>6406</v>
      </c>
      <c r="D170" s="896">
        <v>5363</v>
      </c>
      <c r="E170" s="908"/>
      <c r="F170" s="574" t="s">
        <v>288</v>
      </c>
      <c r="G170" s="688">
        <v>0</v>
      </c>
      <c r="H170" s="883">
        <v>0.83846</v>
      </c>
      <c r="I170" s="884">
        <f t="shared" si="4"/>
        <v>0.83846</v>
      </c>
      <c r="J170" s="741"/>
    </row>
    <row r="171" spans="1:10" ht="22.5">
      <c r="A171" s="909" t="s">
        <v>5</v>
      </c>
      <c r="B171" s="910">
        <v>1751676035</v>
      </c>
      <c r="C171" s="910" t="s">
        <v>4</v>
      </c>
      <c r="D171" s="910" t="s">
        <v>4</v>
      </c>
      <c r="E171" s="911" t="s">
        <v>4</v>
      </c>
      <c r="F171" s="912" t="s">
        <v>289</v>
      </c>
      <c r="G171" s="891">
        <v>0</v>
      </c>
      <c r="H171" s="892">
        <f>H172</f>
        <v>0.00032</v>
      </c>
      <c r="I171" s="893">
        <f>I172</f>
        <v>0.00032</v>
      </c>
      <c r="J171" s="741"/>
    </row>
    <row r="172" spans="1:10" ht="12.75">
      <c r="A172" s="913"/>
      <c r="B172" s="914"/>
      <c r="C172" s="896">
        <v>6409</v>
      </c>
      <c r="D172" s="915">
        <v>5363</v>
      </c>
      <c r="E172" s="896"/>
      <c r="F172" s="574" t="s">
        <v>290</v>
      </c>
      <c r="G172" s="688">
        <v>0</v>
      </c>
      <c r="H172" s="883">
        <v>0.00032</v>
      </c>
      <c r="I172" s="884">
        <f>H172</f>
        <v>0.00032</v>
      </c>
      <c r="J172" s="741"/>
    </row>
    <row r="173" spans="1:12" ht="12.75">
      <c r="A173" s="916" t="s">
        <v>5</v>
      </c>
      <c r="B173" s="917" t="s">
        <v>130</v>
      </c>
      <c r="C173" s="918" t="s">
        <v>4</v>
      </c>
      <c r="D173" s="918" t="s">
        <v>4</v>
      </c>
      <c r="E173" s="918" t="s">
        <v>4</v>
      </c>
      <c r="F173" s="919" t="s">
        <v>131</v>
      </c>
      <c r="G173" s="920">
        <v>0</v>
      </c>
      <c r="H173" s="904">
        <v>11171.234129999997</v>
      </c>
      <c r="I173" s="905">
        <f>H173</f>
        <v>11171.234129999997</v>
      </c>
      <c r="J173" s="480"/>
      <c r="K173" s="480"/>
      <c r="L173" s="359"/>
    </row>
    <row r="174" spans="1:11" ht="12.75">
      <c r="A174" s="921"/>
      <c r="B174" s="922"/>
      <c r="C174" s="923">
        <v>3639</v>
      </c>
      <c r="D174" s="923">
        <v>5901</v>
      </c>
      <c r="E174" s="923">
        <v>32133012</v>
      </c>
      <c r="F174" s="923" t="s">
        <v>102</v>
      </c>
      <c r="G174" s="773">
        <v>0</v>
      </c>
      <c r="H174" s="883">
        <f>H173-H175</f>
        <v>1675.6851199999965</v>
      </c>
      <c r="I174" s="884">
        <f>H174</f>
        <v>1675.6851199999965</v>
      </c>
      <c r="J174" s="808"/>
      <c r="K174" s="481"/>
    </row>
    <row r="175" spans="1:11" ht="12.75">
      <c r="A175" s="921"/>
      <c r="B175" s="922"/>
      <c r="C175" s="923">
        <v>3639</v>
      </c>
      <c r="D175" s="923">
        <v>5901</v>
      </c>
      <c r="E175" s="923">
        <v>32533012</v>
      </c>
      <c r="F175" s="923" t="s">
        <v>102</v>
      </c>
      <c r="G175" s="773">
        <v>0</v>
      </c>
      <c r="H175" s="883">
        <v>9495.54901</v>
      </c>
      <c r="I175" s="884">
        <f>H175</f>
        <v>9495.54901</v>
      </c>
      <c r="J175" s="808"/>
      <c r="K175" s="481"/>
    </row>
    <row r="176" spans="1:10" ht="12.75">
      <c r="A176" s="921"/>
      <c r="B176" s="922"/>
      <c r="C176" s="923">
        <v>3639</v>
      </c>
      <c r="D176" s="923">
        <v>6901</v>
      </c>
      <c r="E176" s="923">
        <v>32133887</v>
      </c>
      <c r="F176" s="923" t="s">
        <v>120</v>
      </c>
      <c r="G176" s="773">
        <v>0</v>
      </c>
      <c r="H176" s="155">
        <v>0</v>
      </c>
      <c r="I176" s="774">
        <f>G176+H176</f>
        <v>0</v>
      </c>
      <c r="J176" s="741"/>
    </row>
    <row r="177" spans="1:10" ht="12.75">
      <c r="A177" s="921"/>
      <c r="B177" s="922"/>
      <c r="C177" s="923">
        <v>3639</v>
      </c>
      <c r="D177" s="923">
        <v>6901</v>
      </c>
      <c r="E177" s="923">
        <v>32533887</v>
      </c>
      <c r="F177" s="923" t="s">
        <v>120</v>
      </c>
      <c r="G177" s="773">
        <v>0</v>
      </c>
      <c r="H177" s="155">
        <v>0</v>
      </c>
      <c r="I177" s="774">
        <f>G177+H177</f>
        <v>0</v>
      </c>
      <c r="J177" s="741"/>
    </row>
    <row r="178" spans="1:10" ht="33.75">
      <c r="A178" s="924" t="s">
        <v>5</v>
      </c>
      <c r="B178" s="925" t="s">
        <v>291</v>
      </c>
      <c r="C178" s="926" t="s">
        <v>4</v>
      </c>
      <c r="D178" s="926" t="s">
        <v>4</v>
      </c>
      <c r="E178" s="926" t="s">
        <v>4</v>
      </c>
      <c r="F178" s="927" t="s">
        <v>292</v>
      </c>
      <c r="G178" s="920">
        <v>0</v>
      </c>
      <c r="H178" s="892">
        <v>19.718</v>
      </c>
      <c r="I178" s="893">
        <f>I179</f>
        <v>19.718</v>
      </c>
      <c r="J178" s="741"/>
    </row>
    <row r="179" spans="1:10" ht="12.75">
      <c r="A179" s="928"/>
      <c r="B179" s="929"/>
      <c r="C179" s="930">
        <v>6409</v>
      </c>
      <c r="D179" s="930">
        <v>5363</v>
      </c>
      <c r="E179" s="931" t="s">
        <v>20</v>
      </c>
      <c r="F179" s="932" t="s">
        <v>284</v>
      </c>
      <c r="G179" s="773">
        <v>0</v>
      </c>
      <c r="H179" s="883">
        <v>19.718</v>
      </c>
      <c r="I179" s="884">
        <f>H179</f>
        <v>19.718</v>
      </c>
      <c r="J179" s="741"/>
    </row>
    <row r="180" spans="1:10" ht="45">
      <c r="A180" s="933" t="s">
        <v>5</v>
      </c>
      <c r="B180" s="934">
        <v>1752231418</v>
      </c>
      <c r="C180" s="934" t="s">
        <v>4</v>
      </c>
      <c r="D180" s="934" t="s">
        <v>4</v>
      </c>
      <c r="E180" s="935" t="s">
        <v>4</v>
      </c>
      <c r="F180" s="936" t="s">
        <v>293</v>
      </c>
      <c r="G180" s="920">
        <v>0</v>
      </c>
      <c r="H180" s="892">
        <v>431.98462</v>
      </c>
      <c r="I180" s="893">
        <f>I181+I182</f>
        <v>431.98462</v>
      </c>
      <c r="J180" s="741"/>
    </row>
    <row r="181" spans="1:10" ht="22.5">
      <c r="A181" s="937"/>
      <c r="B181" s="938"/>
      <c r="C181" s="939">
        <v>3299</v>
      </c>
      <c r="D181" s="940">
        <v>5336</v>
      </c>
      <c r="E181" s="897" t="s">
        <v>294</v>
      </c>
      <c r="F181" s="941" t="s">
        <v>295</v>
      </c>
      <c r="G181" s="773">
        <v>0</v>
      </c>
      <c r="H181" s="883">
        <f>H180-H182</f>
        <v>65.19801999999999</v>
      </c>
      <c r="I181" s="884">
        <f>H181</f>
        <v>65.19801999999999</v>
      </c>
      <c r="J181" s="741"/>
    </row>
    <row r="182" spans="1:10" ht="22.5">
      <c r="A182" s="937"/>
      <c r="B182" s="938"/>
      <c r="C182" s="939">
        <v>3299</v>
      </c>
      <c r="D182" s="940">
        <v>5336</v>
      </c>
      <c r="E182" s="897" t="s">
        <v>296</v>
      </c>
      <c r="F182" s="941" t="s">
        <v>295</v>
      </c>
      <c r="G182" s="773">
        <v>0</v>
      </c>
      <c r="H182" s="883">
        <v>366.7866</v>
      </c>
      <c r="I182" s="884">
        <f>H182</f>
        <v>366.7866</v>
      </c>
      <c r="J182" s="741"/>
    </row>
    <row r="183" spans="1:10" ht="45">
      <c r="A183" s="933" t="s">
        <v>5</v>
      </c>
      <c r="B183" s="934">
        <v>1752221433</v>
      </c>
      <c r="C183" s="934" t="s">
        <v>4</v>
      </c>
      <c r="D183" s="934" t="s">
        <v>4</v>
      </c>
      <c r="E183" s="935" t="s">
        <v>4</v>
      </c>
      <c r="F183" s="936" t="s">
        <v>297</v>
      </c>
      <c r="G183" s="920">
        <v>0</v>
      </c>
      <c r="H183" s="892">
        <v>1046.80633</v>
      </c>
      <c r="I183" s="893">
        <f>I184+I185</f>
        <v>1046.80633</v>
      </c>
      <c r="J183" s="741"/>
    </row>
    <row r="184" spans="1:10" ht="22.5">
      <c r="A184" s="937"/>
      <c r="B184" s="938"/>
      <c r="C184" s="939">
        <v>3299</v>
      </c>
      <c r="D184" s="940">
        <v>5336</v>
      </c>
      <c r="E184" s="897" t="s">
        <v>294</v>
      </c>
      <c r="F184" s="941" t="s">
        <v>295</v>
      </c>
      <c r="G184" s="773">
        <v>0</v>
      </c>
      <c r="H184" s="883">
        <f>H183-H185</f>
        <v>157.02094999999986</v>
      </c>
      <c r="I184" s="884">
        <f aca="true" t="shared" si="5" ref="I184:I215">H184</f>
        <v>157.02094999999986</v>
      </c>
      <c r="J184" s="741"/>
    </row>
    <row r="185" spans="1:10" ht="22.5">
      <c r="A185" s="937"/>
      <c r="B185" s="938"/>
      <c r="C185" s="939">
        <v>3299</v>
      </c>
      <c r="D185" s="940">
        <v>5336</v>
      </c>
      <c r="E185" s="897" t="s">
        <v>296</v>
      </c>
      <c r="F185" s="941" t="s">
        <v>295</v>
      </c>
      <c r="G185" s="773">
        <v>0</v>
      </c>
      <c r="H185" s="883">
        <v>889.78538</v>
      </c>
      <c r="I185" s="884">
        <f t="shared" si="5"/>
        <v>889.78538</v>
      </c>
      <c r="J185" s="741"/>
    </row>
    <row r="186" spans="1:10" ht="33.75">
      <c r="A186" s="933" t="s">
        <v>5</v>
      </c>
      <c r="B186" s="934">
        <v>1752361443</v>
      </c>
      <c r="C186" s="934" t="s">
        <v>4</v>
      </c>
      <c r="D186" s="934" t="s">
        <v>4</v>
      </c>
      <c r="E186" s="935" t="s">
        <v>4</v>
      </c>
      <c r="F186" s="936" t="s">
        <v>298</v>
      </c>
      <c r="G186" s="920">
        <v>0</v>
      </c>
      <c r="H186" s="892">
        <v>382.297</v>
      </c>
      <c r="I186" s="893">
        <f>I187+I188</f>
        <v>382.297</v>
      </c>
      <c r="J186" s="741"/>
    </row>
    <row r="187" spans="1:10" ht="22.5">
      <c r="A187" s="937"/>
      <c r="B187" s="938"/>
      <c r="C187" s="939">
        <v>3299</v>
      </c>
      <c r="D187" s="940">
        <v>5336</v>
      </c>
      <c r="E187" s="897" t="s">
        <v>294</v>
      </c>
      <c r="F187" s="941" t="s">
        <v>295</v>
      </c>
      <c r="G187" s="773">
        <v>0</v>
      </c>
      <c r="H187" s="883">
        <f>H186-H188</f>
        <v>57.34455000000003</v>
      </c>
      <c r="I187" s="884">
        <f>H187</f>
        <v>57.34455000000003</v>
      </c>
      <c r="J187" s="741"/>
    </row>
    <row r="188" spans="1:10" ht="22.5">
      <c r="A188" s="937"/>
      <c r="B188" s="938"/>
      <c r="C188" s="939">
        <v>3299</v>
      </c>
      <c r="D188" s="940">
        <v>5336</v>
      </c>
      <c r="E188" s="897" t="s">
        <v>296</v>
      </c>
      <c r="F188" s="941" t="s">
        <v>295</v>
      </c>
      <c r="G188" s="773">
        <v>0</v>
      </c>
      <c r="H188" s="883">
        <v>324.95245</v>
      </c>
      <c r="I188" s="884">
        <f>H188</f>
        <v>324.95245</v>
      </c>
      <c r="J188" s="741"/>
    </row>
    <row r="189" spans="1:10" ht="22.5">
      <c r="A189" s="933" t="s">
        <v>5</v>
      </c>
      <c r="B189" s="934">
        <v>1752370000</v>
      </c>
      <c r="C189" s="934" t="s">
        <v>4</v>
      </c>
      <c r="D189" s="934" t="s">
        <v>4</v>
      </c>
      <c r="E189" s="935" t="s">
        <v>4</v>
      </c>
      <c r="F189" s="936" t="s">
        <v>299</v>
      </c>
      <c r="G189" s="920">
        <v>0</v>
      </c>
      <c r="H189" s="892">
        <v>1049.68877</v>
      </c>
      <c r="I189" s="893">
        <f t="shared" si="5"/>
        <v>1049.68877</v>
      </c>
      <c r="J189" s="741"/>
    </row>
    <row r="190" spans="1:10" ht="12.75">
      <c r="A190" s="937"/>
      <c r="B190" s="938"/>
      <c r="C190" s="940">
        <v>3299</v>
      </c>
      <c r="D190" s="940">
        <v>5222</v>
      </c>
      <c r="E190" s="940">
        <v>32133012</v>
      </c>
      <c r="F190" s="940" t="s">
        <v>300</v>
      </c>
      <c r="G190" s="773">
        <v>0</v>
      </c>
      <c r="H190" s="883">
        <f>H189-H191</f>
        <v>157.45331999999996</v>
      </c>
      <c r="I190" s="884">
        <f t="shared" si="5"/>
        <v>157.45331999999996</v>
      </c>
      <c r="J190" s="741"/>
    </row>
    <row r="191" spans="1:10" ht="12.75">
      <c r="A191" s="937"/>
      <c r="B191" s="938"/>
      <c r="C191" s="940">
        <v>3299</v>
      </c>
      <c r="D191" s="940">
        <v>5222</v>
      </c>
      <c r="E191" s="940">
        <v>32533012</v>
      </c>
      <c r="F191" s="940" t="s">
        <v>300</v>
      </c>
      <c r="G191" s="773">
        <v>0</v>
      </c>
      <c r="H191" s="883">
        <v>892.23545</v>
      </c>
      <c r="I191" s="884">
        <f t="shared" si="5"/>
        <v>892.23545</v>
      </c>
      <c r="J191" s="741"/>
    </row>
    <row r="192" spans="1:10" ht="33.75">
      <c r="A192" s="933" t="s">
        <v>5</v>
      </c>
      <c r="B192" s="934">
        <v>1752381437</v>
      </c>
      <c r="C192" s="934" t="s">
        <v>4</v>
      </c>
      <c r="D192" s="934" t="s">
        <v>4</v>
      </c>
      <c r="E192" s="935" t="s">
        <v>4</v>
      </c>
      <c r="F192" s="936" t="s">
        <v>301</v>
      </c>
      <c r="G192" s="920">
        <v>0</v>
      </c>
      <c r="H192" s="892">
        <v>151.54622</v>
      </c>
      <c r="I192" s="893">
        <f t="shared" si="5"/>
        <v>151.54622</v>
      </c>
      <c r="J192" s="741"/>
    </row>
    <row r="193" spans="1:10" ht="22.5">
      <c r="A193" s="937"/>
      <c r="B193" s="938"/>
      <c r="C193" s="939">
        <v>3299</v>
      </c>
      <c r="D193" s="940">
        <v>5336</v>
      </c>
      <c r="E193" s="897" t="s">
        <v>294</v>
      </c>
      <c r="F193" s="941" t="s">
        <v>295</v>
      </c>
      <c r="G193" s="773">
        <v>0</v>
      </c>
      <c r="H193" s="883">
        <f>H192-H194</f>
        <v>22.73194000000001</v>
      </c>
      <c r="I193" s="884">
        <f t="shared" si="5"/>
        <v>22.73194000000001</v>
      </c>
      <c r="J193" s="741"/>
    </row>
    <row r="194" spans="1:10" ht="22.5">
      <c r="A194" s="937"/>
      <c r="B194" s="938"/>
      <c r="C194" s="939">
        <v>3299</v>
      </c>
      <c r="D194" s="940">
        <v>5336</v>
      </c>
      <c r="E194" s="897" t="s">
        <v>296</v>
      </c>
      <c r="F194" s="941" t="s">
        <v>295</v>
      </c>
      <c r="G194" s="773">
        <v>0</v>
      </c>
      <c r="H194" s="883">
        <v>128.81428</v>
      </c>
      <c r="I194" s="884">
        <f t="shared" si="5"/>
        <v>128.81428</v>
      </c>
      <c r="J194" s="741"/>
    </row>
    <row r="195" spans="1:10" ht="22.5">
      <c r="A195" s="933" t="s">
        <v>5</v>
      </c>
      <c r="B195" s="934">
        <v>1752410000</v>
      </c>
      <c r="C195" s="934" t="s">
        <v>4</v>
      </c>
      <c r="D195" s="934" t="s">
        <v>4</v>
      </c>
      <c r="E195" s="935" t="s">
        <v>4</v>
      </c>
      <c r="F195" s="936" t="s">
        <v>302</v>
      </c>
      <c r="G195" s="920">
        <v>0</v>
      </c>
      <c r="H195" s="892">
        <v>67.52416</v>
      </c>
      <c r="I195" s="893">
        <f t="shared" si="5"/>
        <v>67.52416</v>
      </c>
      <c r="J195" s="741"/>
    </row>
    <row r="196" spans="1:10" ht="22.5">
      <c r="A196" s="937"/>
      <c r="B196" s="938"/>
      <c r="C196" s="940">
        <v>3299</v>
      </c>
      <c r="D196" s="940">
        <v>5213</v>
      </c>
      <c r="E196" s="940">
        <v>32133012</v>
      </c>
      <c r="F196" s="941" t="s">
        <v>303</v>
      </c>
      <c r="G196" s="773">
        <v>0</v>
      </c>
      <c r="H196" s="942">
        <f>H195-H197</f>
        <v>10.128629999999994</v>
      </c>
      <c r="I196" s="943">
        <f t="shared" si="5"/>
        <v>10.128629999999994</v>
      </c>
      <c r="J196" s="741"/>
    </row>
    <row r="197" spans="1:10" ht="22.5">
      <c r="A197" s="937"/>
      <c r="B197" s="938"/>
      <c r="C197" s="940">
        <v>3299</v>
      </c>
      <c r="D197" s="940">
        <v>5213</v>
      </c>
      <c r="E197" s="940">
        <v>32533012</v>
      </c>
      <c r="F197" s="941" t="s">
        <v>303</v>
      </c>
      <c r="G197" s="773">
        <v>0</v>
      </c>
      <c r="H197" s="942">
        <v>57.39553</v>
      </c>
      <c r="I197" s="943">
        <f t="shared" si="5"/>
        <v>57.39553</v>
      </c>
      <c r="J197" s="741"/>
    </row>
    <row r="198" spans="1:10" ht="45">
      <c r="A198" s="933" t="s">
        <v>5</v>
      </c>
      <c r="B198" s="934">
        <v>1752431448</v>
      </c>
      <c r="C198" s="934" t="s">
        <v>4</v>
      </c>
      <c r="D198" s="934" t="s">
        <v>4</v>
      </c>
      <c r="E198" s="935" t="s">
        <v>4</v>
      </c>
      <c r="F198" s="936" t="s">
        <v>304</v>
      </c>
      <c r="G198" s="920">
        <v>0</v>
      </c>
      <c r="H198" s="892">
        <v>281.41119</v>
      </c>
      <c r="I198" s="893">
        <f t="shared" si="5"/>
        <v>281.41119</v>
      </c>
      <c r="J198" s="741"/>
    </row>
    <row r="199" spans="1:10" ht="22.5">
      <c r="A199" s="937"/>
      <c r="B199" s="938"/>
      <c r="C199" s="939">
        <v>3299</v>
      </c>
      <c r="D199" s="944">
        <v>5336</v>
      </c>
      <c r="E199" s="897" t="s">
        <v>294</v>
      </c>
      <c r="F199" s="941" t="s">
        <v>295</v>
      </c>
      <c r="G199" s="773">
        <v>0</v>
      </c>
      <c r="H199" s="883">
        <f>H198-H200</f>
        <v>42.21167999999997</v>
      </c>
      <c r="I199" s="884">
        <f t="shared" si="5"/>
        <v>42.21167999999997</v>
      </c>
      <c r="J199" s="741"/>
    </row>
    <row r="200" spans="1:10" ht="22.5">
      <c r="A200" s="937"/>
      <c r="B200" s="938"/>
      <c r="C200" s="939">
        <v>3299</v>
      </c>
      <c r="D200" s="944">
        <v>5336</v>
      </c>
      <c r="E200" s="897" t="s">
        <v>296</v>
      </c>
      <c r="F200" s="941" t="s">
        <v>295</v>
      </c>
      <c r="G200" s="773">
        <v>0</v>
      </c>
      <c r="H200" s="883">
        <v>239.19951</v>
      </c>
      <c r="I200" s="884">
        <f t="shared" si="5"/>
        <v>239.19951</v>
      </c>
      <c r="J200" s="741"/>
    </row>
    <row r="201" spans="1:10" ht="33.75">
      <c r="A201" s="933" t="s">
        <v>5</v>
      </c>
      <c r="B201" s="934">
        <v>1752443901</v>
      </c>
      <c r="C201" s="934" t="s">
        <v>4</v>
      </c>
      <c r="D201" s="934" t="s">
        <v>4</v>
      </c>
      <c r="E201" s="935" t="s">
        <v>4</v>
      </c>
      <c r="F201" s="936" t="s">
        <v>305</v>
      </c>
      <c r="G201" s="920">
        <v>0</v>
      </c>
      <c r="H201" s="892">
        <v>437.6388</v>
      </c>
      <c r="I201" s="893">
        <f t="shared" si="5"/>
        <v>437.6388</v>
      </c>
      <c r="J201" s="741"/>
    </row>
    <row r="202" spans="1:10" ht="22.5">
      <c r="A202" s="937"/>
      <c r="B202" s="938"/>
      <c r="C202" s="939">
        <v>3299</v>
      </c>
      <c r="D202" s="944">
        <v>5321</v>
      </c>
      <c r="E202" s="940">
        <v>32133012</v>
      </c>
      <c r="F202" s="941" t="s">
        <v>306</v>
      </c>
      <c r="G202" s="773">
        <v>0</v>
      </c>
      <c r="H202" s="883">
        <f>H201-H203</f>
        <v>65.64582000000001</v>
      </c>
      <c r="I202" s="884">
        <f t="shared" si="5"/>
        <v>65.64582000000001</v>
      </c>
      <c r="J202" s="741"/>
    </row>
    <row r="203" spans="1:10" ht="22.5">
      <c r="A203" s="937"/>
      <c r="B203" s="938"/>
      <c r="C203" s="939">
        <v>3299</v>
      </c>
      <c r="D203" s="944">
        <v>5321</v>
      </c>
      <c r="E203" s="940">
        <v>32533012</v>
      </c>
      <c r="F203" s="941" t="s">
        <v>306</v>
      </c>
      <c r="G203" s="773">
        <v>0</v>
      </c>
      <c r="H203" s="883">
        <v>371.99298</v>
      </c>
      <c r="I203" s="884">
        <f t="shared" si="5"/>
        <v>371.99298</v>
      </c>
      <c r="J203" s="741"/>
    </row>
    <row r="204" spans="1:10" ht="22.5">
      <c r="A204" s="933" t="s">
        <v>5</v>
      </c>
      <c r="B204" s="934">
        <v>1752450000</v>
      </c>
      <c r="C204" s="934" t="s">
        <v>4</v>
      </c>
      <c r="D204" s="934" t="s">
        <v>4</v>
      </c>
      <c r="E204" s="935" t="s">
        <v>4</v>
      </c>
      <c r="F204" s="936" t="s">
        <v>307</v>
      </c>
      <c r="G204" s="920">
        <v>0</v>
      </c>
      <c r="H204" s="892">
        <v>747.36059</v>
      </c>
      <c r="I204" s="893">
        <f t="shared" si="5"/>
        <v>747.36059</v>
      </c>
      <c r="J204" s="741"/>
    </row>
    <row r="205" spans="1:10" ht="22.5">
      <c r="A205" s="937"/>
      <c r="B205" s="938"/>
      <c r="C205" s="940">
        <v>3299</v>
      </c>
      <c r="D205" s="940">
        <v>5213</v>
      </c>
      <c r="E205" s="940">
        <v>32133012</v>
      </c>
      <c r="F205" s="941" t="s">
        <v>303</v>
      </c>
      <c r="G205" s="773">
        <v>0</v>
      </c>
      <c r="H205" s="883">
        <f>H204-H206</f>
        <v>112.10409000000004</v>
      </c>
      <c r="I205" s="884">
        <f t="shared" si="5"/>
        <v>112.10409000000004</v>
      </c>
      <c r="J205" s="741"/>
    </row>
    <row r="206" spans="1:10" ht="22.5">
      <c r="A206" s="937"/>
      <c r="B206" s="938"/>
      <c r="C206" s="940">
        <v>3299</v>
      </c>
      <c r="D206" s="940">
        <v>5213</v>
      </c>
      <c r="E206" s="940">
        <v>32533012</v>
      </c>
      <c r="F206" s="941" t="s">
        <v>303</v>
      </c>
      <c r="G206" s="773">
        <v>0</v>
      </c>
      <c r="H206" s="883">
        <v>635.2565</v>
      </c>
      <c r="I206" s="884">
        <f t="shared" si="5"/>
        <v>635.2565</v>
      </c>
      <c r="J206" s="741"/>
    </row>
    <row r="207" spans="1:10" ht="22.5">
      <c r="A207" s="933" t="s">
        <v>5</v>
      </c>
      <c r="B207" s="934">
        <v>1752460000</v>
      </c>
      <c r="C207" s="934" t="s">
        <v>4</v>
      </c>
      <c r="D207" s="934" t="s">
        <v>4</v>
      </c>
      <c r="E207" s="935" t="s">
        <v>4</v>
      </c>
      <c r="F207" s="936" t="s">
        <v>308</v>
      </c>
      <c r="G207" s="920">
        <v>0</v>
      </c>
      <c r="H207" s="892">
        <v>475.58478</v>
      </c>
      <c r="I207" s="893">
        <f t="shared" si="5"/>
        <v>475.58478</v>
      </c>
      <c r="J207" s="741"/>
    </row>
    <row r="208" spans="1:10" ht="22.5">
      <c r="A208" s="937"/>
      <c r="B208" s="938"/>
      <c r="C208" s="940">
        <v>3299</v>
      </c>
      <c r="D208" s="940">
        <v>5213</v>
      </c>
      <c r="E208" s="940">
        <v>32133012</v>
      </c>
      <c r="F208" s="941" t="s">
        <v>303</v>
      </c>
      <c r="G208" s="773">
        <v>0</v>
      </c>
      <c r="H208" s="883">
        <f>H207-H209</f>
        <v>71.33772000000005</v>
      </c>
      <c r="I208" s="884">
        <f t="shared" si="5"/>
        <v>71.33772000000005</v>
      </c>
      <c r="J208" s="741"/>
    </row>
    <row r="209" spans="1:10" ht="22.5">
      <c r="A209" s="937"/>
      <c r="B209" s="938"/>
      <c r="C209" s="940">
        <v>3299</v>
      </c>
      <c r="D209" s="940">
        <v>5213</v>
      </c>
      <c r="E209" s="940">
        <v>32533012</v>
      </c>
      <c r="F209" s="941" t="s">
        <v>303</v>
      </c>
      <c r="G209" s="773">
        <v>0</v>
      </c>
      <c r="H209" s="883">
        <v>404.24706</v>
      </c>
      <c r="I209" s="884">
        <f t="shared" si="5"/>
        <v>404.24706</v>
      </c>
      <c r="J209" s="741"/>
    </row>
    <row r="210" spans="1:10" ht="22.5">
      <c r="A210" s="933" t="s">
        <v>5</v>
      </c>
      <c r="B210" s="934">
        <v>1752480000</v>
      </c>
      <c r="C210" s="934" t="s">
        <v>4</v>
      </c>
      <c r="D210" s="934" t="s">
        <v>4</v>
      </c>
      <c r="E210" s="935" t="s">
        <v>4</v>
      </c>
      <c r="F210" s="936" t="s">
        <v>309</v>
      </c>
      <c r="G210" s="920">
        <v>0</v>
      </c>
      <c r="H210" s="892">
        <v>198.42948</v>
      </c>
      <c r="I210" s="893">
        <f t="shared" si="5"/>
        <v>198.42948</v>
      </c>
      <c r="J210" s="741"/>
    </row>
    <row r="211" spans="1:10" ht="22.5">
      <c r="A211" s="937"/>
      <c r="B211" s="938"/>
      <c r="C211" s="940">
        <v>3299</v>
      </c>
      <c r="D211" s="940">
        <v>5213</v>
      </c>
      <c r="E211" s="940">
        <v>32133012</v>
      </c>
      <c r="F211" s="941" t="s">
        <v>303</v>
      </c>
      <c r="G211" s="773">
        <v>0</v>
      </c>
      <c r="H211" s="883">
        <f>H210-H212</f>
        <v>29.764430000000004</v>
      </c>
      <c r="I211" s="884">
        <f t="shared" si="5"/>
        <v>29.764430000000004</v>
      </c>
      <c r="J211" s="741"/>
    </row>
    <row r="212" spans="1:10" ht="22.5">
      <c r="A212" s="937"/>
      <c r="B212" s="938"/>
      <c r="C212" s="940">
        <v>3299</v>
      </c>
      <c r="D212" s="940">
        <v>5213</v>
      </c>
      <c r="E212" s="940">
        <v>32533012</v>
      </c>
      <c r="F212" s="941" t="s">
        <v>303</v>
      </c>
      <c r="G212" s="773">
        <v>0</v>
      </c>
      <c r="H212" s="883">
        <v>168.66505</v>
      </c>
      <c r="I212" s="884">
        <f t="shared" si="5"/>
        <v>168.66505</v>
      </c>
      <c r="J212" s="741"/>
    </row>
    <row r="213" spans="1:10" ht="33.75">
      <c r="A213" s="933" t="s">
        <v>5</v>
      </c>
      <c r="B213" s="934">
        <v>1752500000</v>
      </c>
      <c r="C213" s="934" t="s">
        <v>4</v>
      </c>
      <c r="D213" s="934" t="s">
        <v>4</v>
      </c>
      <c r="E213" s="935" t="s">
        <v>4</v>
      </c>
      <c r="F213" s="936" t="s">
        <v>310</v>
      </c>
      <c r="G213" s="920">
        <v>0</v>
      </c>
      <c r="H213" s="892">
        <v>298.58057</v>
      </c>
      <c r="I213" s="893">
        <f t="shared" si="5"/>
        <v>298.58057</v>
      </c>
      <c r="J213" s="741"/>
    </row>
    <row r="214" spans="1:10" ht="22.5">
      <c r="A214" s="937"/>
      <c r="B214" s="938"/>
      <c r="C214" s="940">
        <v>3299</v>
      </c>
      <c r="D214" s="940">
        <v>5229</v>
      </c>
      <c r="E214" s="940">
        <v>32133012</v>
      </c>
      <c r="F214" s="945" t="s">
        <v>311</v>
      </c>
      <c r="G214" s="773">
        <v>0</v>
      </c>
      <c r="H214" s="883">
        <f>H213-H215</f>
        <v>44.787090000000035</v>
      </c>
      <c r="I214" s="884">
        <f t="shared" si="5"/>
        <v>44.787090000000035</v>
      </c>
      <c r="J214" s="741"/>
    </row>
    <row r="215" spans="1:10" ht="22.5">
      <c r="A215" s="937"/>
      <c r="B215" s="938"/>
      <c r="C215" s="940">
        <v>3299</v>
      </c>
      <c r="D215" s="940">
        <v>5229</v>
      </c>
      <c r="E215" s="940">
        <v>32533012</v>
      </c>
      <c r="F215" s="945" t="s">
        <v>311</v>
      </c>
      <c r="G215" s="773">
        <v>0</v>
      </c>
      <c r="H215" s="883">
        <v>253.79348</v>
      </c>
      <c r="I215" s="884">
        <f t="shared" si="5"/>
        <v>253.79348</v>
      </c>
      <c r="J215" s="741"/>
    </row>
    <row r="216" spans="1:10" ht="22.5">
      <c r="A216" s="899" t="s">
        <v>5</v>
      </c>
      <c r="B216" s="900" t="s">
        <v>132</v>
      </c>
      <c r="C216" s="901" t="s">
        <v>4</v>
      </c>
      <c r="D216" s="901" t="s">
        <v>4</v>
      </c>
      <c r="E216" s="902" t="s">
        <v>4</v>
      </c>
      <c r="F216" s="946" t="s">
        <v>133</v>
      </c>
      <c r="G216" s="891">
        <f>SUM(G217:G220)</f>
        <v>0</v>
      </c>
      <c r="H216" s="904">
        <v>240.77731</v>
      </c>
      <c r="I216" s="947">
        <f>G216+H216</f>
        <v>240.77731</v>
      </c>
      <c r="J216" s="480"/>
    </row>
    <row r="217" spans="1:10" ht="12.75">
      <c r="A217" s="882"/>
      <c r="B217" s="139"/>
      <c r="C217" s="601">
        <v>3299</v>
      </c>
      <c r="D217" s="601">
        <v>5901</v>
      </c>
      <c r="E217" s="601">
        <v>32133030</v>
      </c>
      <c r="F217" s="601" t="s">
        <v>123</v>
      </c>
      <c r="G217" s="948">
        <v>0</v>
      </c>
      <c r="H217" s="883">
        <f>H216-H218</f>
        <v>36.116600000000005</v>
      </c>
      <c r="I217" s="884">
        <f>G217+H217</f>
        <v>36.116600000000005</v>
      </c>
      <c r="J217" s="808"/>
    </row>
    <row r="218" spans="1:10" ht="12.75">
      <c r="A218" s="882"/>
      <c r="B218" s="139"/>
      <c r="C218" s="601">
        <v>3299</v>
      </c>
      <c r="D218" s="601">
        <v>5901</v>
      </c>
      <c r="E218" s="601">
        <v>32533030</v>
      </c>
      <c r="F218" s="601" t="s">
        <v>123</v>
      </c>
      <c r="G218" s="948">
        <v>0</v>
      </c>
      <c r="H218" s="883">
        <v>204.66071</v>
      </c>
      <c r="I218" s="884">
        <f>G218+H218</f>
        <v>204.66071</v>
      </c>
      <c r="J218" s="808"/>
    </row>
    <row r="219" spans="1:10" ht="12.75">
      <c r="A219" s="882"/>
      <c r="B219" s="139"/>
      <c r="C219" s="601">
        <v>3299</v>
      </c>
      <c r="D219" s="601">
        <v>6901</v>
      </c>
      <c r="E219" s="601">
        <v>32133926</v>
      </c>
      <c r="F219" s="601" t="s">
        <v>126</v>
      </c>
      <c r="G219" s="948">
        <v>0</v>
      </c>
      <c r="H219" s="885">
        <v>0</v>
      </c>
      <c r="I219" s="949">
        <f>G219+H219</f>
        <v>0</v>
      </c>
      <c r="J219" s="741"/>
    </row>
    <row r="220" spans="1:10" ht="12.75">
      <c r="A220" s="882"/>
      <c r="B220" s="845"/>
      <c r="C220" s="601">
        <v>3299</v>
      </c>
      <c r="D220" s="601">
        <v>6901</v>
      </c>
      <c r="E220" s="601">
        <v>32533926</v>
      </c>
      <c r="F220" s="601" t="s">
        <v>126</v>
      </c>
      <c r="G220" s="948">
        <v>0</v>
      </c>
      <c r="H220" s="885">
        <v>0</v>
      </c>
      <c r="I220" s="949">
        <f>G220+H220</f>
        <v>0</v>
      </c>
      <c r="J220" s="741"/>
    </row>
    <row r="221" spans="1:10" ht="22.5">
      <c r="A221" s="899" t="s">
        <v>5</v>
      </c>
      <c r="B221" s="950" t="s">
        <v>312</v>
      </c>
      <c r="C221" s="901" t="s">
        <v>4</v>
      </c>
      <c r="D221" s="901" t="s">
        <v>4</v>
      </c>
      <c r="E221" s="950" t="s">
        <v>4</v>
      </c>
      <c r="F221" s="903" t="s">
        <v>313</v>
      </c>
      <c r="G221" s="891">
        <f>SUM(G222:G231)</f>
        <v>0</v>
      </c>
      <c r="H221" s="892">
        <v>400</v>
      </c>
      <c r="I221" s="893">
        <f aca="true" t="shared" si="6" ref="I221:I284">H221</f>
        <v>400</v>
      </c>
      <c r="J221" s="741"/>
    </row>
    <row r="222" spans="1:10" ht="22.5">
      <c r="A222" s="882"/>
      <c r="B222" s="845"/>
      <c r="C222" s="844"/>
      <c r="D222" s="923">
        <v>5336</v>
      </c>
      <c r="E222" s="951" t="s">
        <v>314</v>
      </c>
      <c r="F222" s="952" t="s">
        <v>315</v>
      </c>
      <c r="G222" s="948">
        <v>0</v>
      </c>
      <c r="H222" s="883">
        <f>H221-H223</f>
        <v>60</v>
      </c>
      <c r="I222" s="884">
        <f t="shared" si="6"/>
        <v>60</v>
      </c>
      <c r="J222" s="741"/>
    </row>
    <row r="223" spans="1:10" ht="22.5">
      <c r="A223" s="882"/>
      <c r="B223" s="845"/>
      <c r="C223" s="844"/>
      <c r="D223" s="923">
        <v>5336</v>
      </c>
      <c r="E223" s="951" t="s">
        <v>316</v>
      </c>
      <c r="F223" s="952" t="s">
        <v>315</v>
      </c>
      <c r="G223" s="948">
        <v>0</v>
      </c>
      <c r="H223" s="883">
        <v>340</v>
      </c>
      <c r="I223" s="884">
        <f t="shared" si="6"/>
        <v>340</v>
      </c>
      <c r="J223" s="741"/>
    </row>
    <row r="224" spans="1:10" ht="33.75">
      <c r="A224" s="899" t="s">
        <v>5</v>
      </c>
      <c r="B224" s="950" t="s">
        <v>317</v>
      </c>
      <c r="C224" s="901" t="s">
        <v>4</v>
      </c>
      <c r="D224" s="901" t="s">
        <v>4</v>
      </c>
      <c r="E224" s="950" t="s">
        <v>4</v>
      </c>
      <c r="F224" s="903" t="s">
        <v>318</v>
      </c>
      <c r="G224" s="891">
        <f>SUM(G225:G240)</f>
        <v>0</v>
      </c>
      <c r="H224" s="892">
        <v>700</v>
      </c>
      <c r="I224" s="893">
        <f t="shared" si="6"/>
        <v>700</v>
      </c>
      <c r="J224" s="741"/>
    </row>
    <row r="225" spans="1:10" ht="12.75">
      <c r="A225" s="882"/>
      <c r="B225" s="845"/>
      <c r="C225" s="844">
        <v>3299</v>
      </c>
      <c r="D225" s="923">
        <v>5321</v>
      </c>
      <c r="E225" s="951" t="s">
        <v>314</v>
      </c>
      <c r="F225" s="952" t="s">
        <v>319</v>
      </c>
      <c r="G225" s="948">
        <v>0</v>
      </c>
      <c r="H225" s="883">
        <f>H224-H226</f>
        <v>105</v>
      </c>
      <c r="I225" s="884">
        <f t="shared" si="6"/>
        <v>105</v>
      </c>
      <c r="J225" s="741"/>
    </row>
    <row r="226" spans="1:10" ht="12.75">
      <c r="A226" s="882"/>
      <c r="B226" s="845"/>
      <c r="C226" s="844">
        <v>3299</v>
      </c>
      <c r="D226" s="923">
        <v>5321</v>
      </c>
      <c r="E226" s="951" t="s">
        <v>316</v>
      </c>
      <c r="F226" s="952" t="s">
        <v>319</v>
      </c>
      <c r="G226" s="948">
        <v>0</v>
      </c>
      <c r="H226" s="883">
        <v>595</v>
      </c>
      <c r="I226" s="884">
        <f t="shared" si="6"/>
        <v>595</v>
      </c>
      <c r="J226" s="741"/>
    </row>
    <row r="227" spans="1:10" ht="33.75">
      <c r="A227" s="933" t="s">
        <v>5</v>
      </c>
      <c r="B227" s="934" t="s">
        <v>320</v>
      </c>
      <c r="C227" s="934" t="s">
        <v>4</v>
      </c>
      <c r="D227" s="934" t="s">
        <v>4</v>
      </c>
      <c r="E227" s="935" t="s">
        <v>4</v>
      </c>
      <c r="F227" s="936" t="s">
        <v>321</v>
      </c>
      <c r="G227" s="891">
        <f>SUM(G228:G241)</f>
        <v>0</v>
      </c>
      <c r="H227" s="892">
        <v>210</v>
      </c>
      <c r="I227" s="893">
        <f t="shared" si="6"/>
        <v>210</v>
      </c>
      <c r="J227" s="741"/>
    </row>
    <row r="228" spans="1:10" ht="22.5">
      <c r="A228" s="953"/>
      <c r="B228" s="954"/>
      <c r="C228" s="955">
        <v>3299</v>
      </c>
      <c r="D228" s="956">
        <v>5336</v>
      </c>
      <c r="E228" s="957" t="s">
        <v>314</v>
      </c>
      <c r="F228" s="932" t="s">
        <v>315</v>
      </c>
      <c r="G228" s="948">
        <v>0</v>
      </c>
      <c r="H228" s="883">
        <f>H227-H229</f>
        <v>31.5</v>
      </c>
      <c r="I228" s="884">
        <f t="shared" si="6"/>
        <v>31.5</v>
      </c>
      <c r="J228" s="741"/>
    </row>
    <row r="229" spans="1:10" ht="22.5">
      <c r="A229" s="953"/>
      <c r="B229" s="954"/>
      <c r="C229" s="955">
        <v>3299</v>
      </c>
      <c r="D229" s="956">
        <v>5336</v>
      </c>
      <c r="E229" s="957" t="s">
        <v>316</v>
      </c>
      <c r="F229" s="932" t="s">
        <v>315</v>
      </c>
      <c r="G229" s="948">
        <v>0</v>
      </c>
      <c r="H229" s="883">
        <v>178.5</v>
      </c>
      <c r="I229" s="884">
        <f t="shared" si="6"/>
        <v>178.5</v>
      </c>
      <c r="J229" s="741"/>
    </row>
    <row r="230" spans="1:10" ht="33.75">
      <c r="A230" s="899" t="s">
        <v>5</v>
      </c>
      <c r="B230" s="950" t="s">
        <v>322</v>
      </c>
      <c r="C230" s="901" t="s">
        <v>4</v>
      </c>
      <c r="D230" s="901" t="s">
        <v>4</v>
      </c>
      <c r="E230" s="950" t="s">
        <v>4</v>
      </c>
      <c r="F230" s="903" t="s">
        <v>323</v>
      </c>
      <c r="G230" s="891">
        <f>SUM(G231:G241)</f>
        <v>0</v>
      </c>
      <c r="H230" s="892">
        <v>85</v>
      </c>
      <c r="I230" s="893">
        <f t="shared" si="6"/>
        <v>85</v>
      </c>
      <c r="J230" s="741"/>
    </row>
    <row r="231" spans="1:10" ht="22.5">
      <c r="A231" s="921"/>
      <c r="B231" s="958"/>
      <c r="C231" s="844">
        <v>3299</v>
      </c>
      <c r="D231" s="923">
        <v>5336</v>
      </c>
      <c r="E231" s="951" t="s">
        <v>314</v>
      </c>
      <c r="F231" s="952" t="s">
        <v>315</v>
      </c>
      <c r="G231" s="948">
        <v>0</v>
      </c>
      <c r="H231" s="883">
        <f>H230-H232</f>
        <v>12.75</v>
      </c>
      <c r="I231" s="884">
        <f t="shared" si="6"/>
        <v>12.75</v>
      </c>
      <c r="J231" s="741"/>
    </row>
    <row r="232" spans="1:10" ht="22.5">
      <c r="A232" s="921"/>
      <c r="B232" s="958"/>
      <c r="C232" s="844">
        <v>3299</v>
      </c>
      <c r="D232" s="923">
        <v>5336</v>
      </c>
      <c r="E232" s="951" t="s">
        <v>316</v>
      </c>
      <c r="F232" s="952" t="s">
        <v>315</v>
      </c>
      <c r="G232" s="948">
        <v>0</v>
      </c>
      <c r="H232" s="883">
        <v>72.25</v>
      </c>
      <c r="I232" s="884">
        <f t="shared" si="6"/>
        <v>72.25</v>
      </c>
      <c r="J232" s="741"/>
    </row>
    <row r="233" spans="1:10" ht="22.5">
      <c r="A233" s="899" t="s">
        <v>5</v>
      </c>
      <c r="B233" s="950" t="s">
        <v>324</v>
      </c>
      <c r="C233" s="901" t="s">
        <v>4</v>
      </c>
      <c r="D233" s="901" t="s">
        <v>4</v>
      </c>
      <c r="E233" s="950" t="s">
        <v>4</v>
      </c>
      <c r="F233" s="903" t="s">
        <v>325</v>
      </c>
      <c r="G233" s="891">
        <f>SUM(G234:G247)</f>
        <v>0</v>
      </c>
      <c r="H233" s="892">
        <v>533.11905</v>
      </c>
      <c r="I233" s="893">
        <f t="shared" si="6"/>
        <v>533.11905</v>
      </c>
      <c r="J233" s="741"/>
    </row>
    <row r="234" spans="1:10" ht="12.75">
      <c r="A234" s="882"/>
      <c r="B234" s="845"/>
      <c r="C234" s="844">
        <v>3299</v>
      </c>
      <c r="D234" s="923">
        <v>5321</v>
      </c>
      <c r="E234" s="951" t="s">
        <v>314</v>
      </c>
      <c r="F234" s="952" t="s">
        <v>319</v>
      </c>
      <c r="G234" s="948">
        <v>0</v>
      </c>
      <c r="H234" s="883">
        <f>H233-H235</f>
        <v>79.96786000000003</v>
      </c>
      <c r="I234" s="884">
        <f t="shared" si="6"/>
        <v>79.96786000000003</v>
      </c>
      <c r="J234" s="741"/>
    </row>
    <row r="235" spans="1:10" ht="12.75">
      <c r="A235" s="882"/>
      <c r="B235" s="845"/>
      <c r="C235" s="844">
        <v>3299</v>
      </c>
      <c r="D235" s="923">
        <v>5321</v>
      </c>
      <c r="E235" s="951" t="s">
        <v>316</v>
      </c>
      <c r="F235" s="952" t="s">
        <v>319</v>
      </c>
      <c r="G235" s="948">
        <v>0</v>
      </c>
      <c r="H235" s="883">
        <v>453.15119</v>
      </c>
      <c r="I235" s="884">
        <f t="shared" si="6"/>
        <v>453.15119</v>
      </c>
      <c r="J235" s="741"/>
    </row>
    <row r="236" spans="1:10" ht="22.5">
      <c r="A236" s="899" t="s">
        <v>5</v>
      </c>
      <c r="B236" s="950" t="s">
        <v>326</v>
      </c>
      <c r="C236" s="901" t="s">
        <v>4</v>
      </c>
      <c r="D236" s="901" t="s">
        <v>4</v>
      </c>
      <c r="E236" s="950" t="s">
        <v>4</v>
      </c>
      <c r="F236" s="903" t="s">
        <v>327</v>
      </c>
      <c r="G236" s="891">
        <f>SUM(G237:G301)</f>
        <v>0</v>
      </c>
      <c r="H236" s="892">
        <v>2.3</v>
      </c>
      <c r="I236" s="893">
        <f t="shared" si="6"/>
        <v>2.3</v>
      </c>
      <c r="J236" s="741"/>
    </row>
    <row r="237" spans="1:10" ht="12.75">
      <c r="A237" s="882"/>
      <c r="B237" s="845"/>
      <c r="C237" s="844">
        <v>3299</v>
      </c>
      <c r="D237" s="923">
        <v>5221</v>
      </c>
      <c r="E237" s="951" t="s">
        <v>314</v>
      </c>
      <c r="F237" s="923" t="s">
        <v>328</v>
      </c>
      <c r="G237" s="948">
        <v>0</v>
      </c>
      <c r="H237" s="883">
        <f>H236-H238</f>
        <v>0.34499999999999975</v>
      </c>
      <c r="I237" s="884">
        <f t="shared" si="6"/>
        <v>0.34499999999999975</v>
      </c>
      <c r="J237" s="741"/>
    </row>
    <row r="238" spans="1:10" ht="12.75">
      <c r="A238" s="882"/>
      <c r="B238" s="845"/>
      <c r="C238" s="844">
        <v>3299</v>
      </c>
      <c r="D238" s="923">
        <v>5221</v>
      </c>
      <c r="E238" s="951" t="s">
        <v>316</v>
      </c>
      <c r="F238" s="923" t="s">
        <v>328</v>
      </c>
      <c r="G238" s="948">
        <v>0</v>
      </c>
      <c r="H238" s="883">
        <v>1.955</v>
      </c>
      <c r="I238" s="884">
        <f t="shared" si="6"/>
        <v>1.955</v>
      </c>
      <c r="J238" s="741"/>
    </row>
    <row r="239" spans="1:10" ht="22.5">
      <c r="A239" s="899" t="s">
        <v>5</v>
      </c>
      <c r="B239" s="950" t="s">
        <v>329</v>
      </c>
      <c r="C239" s="901" t="s">
        <v>4</v>
      </c>
      <c r="D239" s="901" t="s">
        <v>4</v>
      </c>
      <c r="E239" s="950" t="s">
        <v>4</v>
      </c>
      <c r="F239" s="903" t="s">
        <v>330</v>
      </c>
      <c r="G239" s="891">
        <f>SUM(G240:G247)</f>
        <v>0</v>
      </c>
      <c r="H239" s="892">
        <v>20</v>
      </c>
      <c r="I239" s="893">
        <f t="shared" si="6"/>
        <v>20</v>
      </c>
      <c r="J239" s="741"/>
    </row>
    <row r="240" spans="1:10" ht="12.75">
      <c r="A240" s="882"/>
      <c r="B240" s="845"/>
      <c r="C240" s="844">
        <v>3299</v>
      </c>
      <c r="D240" s="923">
        <v>5321</v>
      </c>
      <c r="E240" s="951" t="s">
        <v>314</v>
      </c>
      <c r="F240" s="923" t="s">
        <v>331</v>
      </c>
      <c r="G240" s="948">
        <v>0</v>
      </c>
      <c r="H240" s="883">
        <f>H239-H241</f>
        <v>3</v>
      </c>
      <c r="I240" s="884">
        <f t="shared" si="6"/>
        <v>3</v>
      </c>
      <c r="J240" s="741"/>
    </row>
    <row r="241" spans="1:10" ht="12.75">
      <c r="A241" s="882"/>
      <c r="B241" s="845"/>
      <c r="C241" s="844">
        <v>3299</v>
      </c>
      <c r="D241" s="923">
        <v>5321</v>
      </c>
      <c r="E241" s="951" t="s">
        <v>316</v>
      </c>
      <c r="F241" s="923" t="s">
        <v>331</v>
      </c>
      <c r="G241" s="948">
        <v>0</v>
      </c>
      <c r="H241" s="883">
        <v>17</v>
      </c>
      <c r="I241" s="884">
        <f t="shared" si="6"/>
        <v>17</v>
      </c>
      <c r="J241" s="741"/>
    </row>
    <row r="242" spans="1:10" ht="22.5">
      <c r="A242" s="899"/>
      <c r="B242" s="950" t="s">
        <v>332</v>
      </c>
      <c r="C242" s="901"/>
      <c r="D242" s="901"/>
      <c r="E242" s="950" t="s">
        <v>4</v>
      </c>
      <c r="F242" s="903" t="s">
        <v>333</v>
      </c>
      <c r="G242" s="891">
        <f>SUM(G243:G247)</f>
        <v>0</v>
      </c>
      <c r="H242" s="892">
        <v>2200</v>
      </c>
      <c r="I242" s="893">
        <f>H242</f>
        <v>2200</v>
      </c>
      <c r="J242" s="741"/>
    </row>
    <row r="243" spans="1:10" ht="12.75">
      <c r="A243" s="882"/>
      <c r="B243" s="845"/>
      <c r="C243" s="844">
        <v>3299</v>
      </c>
      <c r="D243" s="923">
        <v>5222</v>
      </c>
      <c r="E243" s="951" t="s">
        <v>314</v>
      </c>
      <c r="F243" s="923" t="s">
        <v>334</v>
      </c>
      <c r="G243" s="948">
        <v>0</v>
      </c>
      <c r="H243" s="883">
        <f>H242-H244</f>
        <v>330</v>
      </c>
      <c r="I243" s="884">
        <f>H243</f>
        <v>330</v>
      </c>
      <c r="J243" s="741"/>
    </row>
    <row r="244" spans="1:10" ht="12.75">
      <c r="A244" s="882"/>
      <c r="B244" s="845"/>
      <c r="C244" s="844">
        <v>3299</v>
      </c>
      <c r="D244" s="923">
        <v>5222</v>
      </c>
      <c r="E244" s="951" t="s">
        <v>316</v>
      </c>
      <c r="F244" s="923" t="s">
        <v>334</v>
      </c>
      <c r="G244" s="948">
        <v>0</v>
      </c>
      <c r="H244" s="883">
        <v>1870</v>
      </c>
      <c r="I244" s="884">
        <f>H244</f>
        <v>1870</v>
      </c>
      <c r="J244" s="741"/>
    </row>
    <row r="245" spans="1:10" ht="22.5">
      <c r="A245" s="899" t="s">
        <v>5</v>
      </c>
      <c r="B245" s="950" t="s">
        <v>335</v>
      </c>
      <c r="C245" s="901" t="s">
        <v>4</v>
      </c>
      <c r="D245" s="901" t="s">
        <v>4</v>
      </c>
      <c r="E245" s="950" t="s">
        <v>4</v>
      </c>
      <c r="F245" s="903" t="s">
        <v>336</v>
      </c>
      <c r="G245" s="891">
        <f>SUM(G246:G249)</f>
        <v>0</v>
      </c>
      <c r="H245" s="892">
        <v>590</v>
      </c>
      <c r="I245" s="893">
        <f t="shared" si="6"/>
        <v>590</v>
      </c>
      <c r="J245" s="741"/>
    </row>
    <row r="246" spans="1:10" ht="12.75">
      <c r="A246" s="882"/>
      <c r="B246" s="845"/>
      <c r="C246" s="844">
        <v>3299</v>
      </c>
      <c r="D246" s="923">
        <v>5332</v>
      </c>
      <c r="E246" s="951" t="s">
        <v>314</v>
      </c>
      <c r="F246" s="923" t="s">
        <v>337</v>
      </c>
      <c r="G246" s="948">
        <v>0</v>
      </c>
      <c r="H246" s="883">
        <f>H245-H247</f>
        <v>88.5</v>
      </c>
      <c r="I246" s="884">
        <f t="shared" si="6"/>
        <v>88.5</v>
      </c>
      <c r="J246" s="741"/>
    </row>
    <row r="247" spans="1:10" ht="12.75">
      <c r="A247" s="882"/>
      <c r="B247" s="845"/>
      <c r="C247" s="844">
        <v>3299</v>
      </c>
      <c r="D247" s="923">
        <v>5332</v>
      </c>
      <c r="E247" s="951" t="s">
        <v>316</v>
      </c>
      <c r="F247" s="923" t="s">
        <v>337</v>
      </c>
      <c r="G247" s="948">
        <v>0</v>
      </c>
      <c r="H247" s="883">
        <v>501.5</v>
      </c>
      <c r="I247" s="884">
        <f t="shared" si="6"/>
        <v>501.5</v>
      </c>
      <c r="J247" s="741"/>
    </row>
    <row r="248" spans="1:10" ht="33.75">
      <c r="A248" s="899" t="s">
        <v>5</v>
      </c>
      <c r="B248" s="950" t="s">
        <v>338</v>
      </c>
      <c r="C248" s="901" t="s">
        <v>4</v>
      </c>
      <c r="D248" s="901" t="s">
        <v>4</v>
      </c>
      <c r="E248" s="950" t="s">
        <v>4</v>
      </c>
      <c r="F248" s="903" t="s">
        <v>339</v>
      </c>
      <c r="G248" s="891">
        <f>SUM(G249:G301)</f>
        <v>0</v>
      </c>
      <c r="H248" s="892">
        <v>480</v>
      </c>
      <c r="I248" s="893">
        <f t="shared" si="6"/>
        <v>480</v>
      </c>
      <c r="J248" s="741"/>
    </row>
    <row r="249" spans="1:10" ht="22.5">
      <c r="A249" s="882"/>
      <c r="B249" s="845"/>
      <c r="C249" s="844">
        <v>3299</v>
      </c>
      <c r="D249" s="923">
        <v>5336</v>
      </c>
      <c r="E249" s="951" t="s">
        <v>314</v>
      </c>
      <c r="F249" s="952" t="s">
        <v>315</v>
      </c>
      <c r="G249" s="948">
        <v>0</v>
      </c>
      <c r="H249" s="883">
        <f>H248-H250</f>
        <v>72</v>
      </c>
      <c r="I249" s="884">
        <f t="shared" si="6"/>
        <v>72</v>
      </c>
      <c r="J249" s="741"/>
    </row>
    <row r="250" spans="1:10" ht="22.5">
      <c r="A250" s="882"/>
      <c r="B250" s="845"/>
      <c r="C250" s="844">
        <v>3299</v>
      </c>
      <c r="D250" s="923">
        <v>5336</v>
      </c>
      <c r="E250" s="951" t="s">
        <v>316</v>
      </c>
      <c r="F250" s="952" t="s">
        <v>315</v>
      </c>
      <c r="G250" s="948">
        <v>0</v>
      </c>
      <c r="H250" s="883">
        <v>408</v>
      </c>
      <c r="I250" s="884">
        <f t="shared" si="6"/>
        <v>408</v>
      </c>
      <c r="J250" s="741"/>
    </row>
    <row r="251" spans="1:10" ht="22.5">
      <c r="A251" s="899" t="s">
        <v>5</v>
      </c>
      <c r="B251" s="950" t="s">
        <v>340</v>
      </c>
      <c r="C251" s="901" t="s">
        <v>4</v>
      </c>
      <c r="D251" s="901" t="s">
        <v>4</v>
      </c>
      <c r="E251" s="950" t="s">
        <v>4</v>
      </c>
      <c r="F251" s="903" t="s">
        <v>341</v>
      </c>
      <c r="G251" s="891">
        <f>SUM(G252:G301)</f>
        <v>0</v>
      </c>
      <c r="H251" s="892">
        <v>890</v>
      </c>
      <c r="I251" s="893">
        <f t="shared" si="6"/>
        <v>890</v>
      </c>
      <c r="J251" s="741"/>
    </row>
    <row r="252" spans="1:10" ht="12.75">
      <c r="A252" s="882"/>
      <c r="B252" s="845"/>
      <c r="C252" s="844">
        <v>3299</v>
      </c>
      <c r="D252" s="923">
        <v>5332</v>
      </c>
      <c r="E252" s="951" t="s">
        <v>314</v>
      </c>
      <c r="F252" s="923" t="s">
        <v>337</v>
      </c>
      <c r="G252" s="948">
        <v>0</v>
      </c>
      <c r="H252" s="883">
        <f>H251-H253</f>
        <v>133.5</v>
      </c>
      <c r="I252" s="884">
        <f t="shared" si="6"/>
        <v>133.5</v>
      </c>
      <c r="J252" s="741"/>
    </row>
    <row r="253" spans="1:10" ht="12.75">
      <c r="A253" s="882"/>
      <c r="B253" s="845"/>
      <c r="C253" s="844">
        <v>3299</v>
      </c>
      <c r="D253" s="923">
        <v>5332</v>
      </c>
      <c r="E253" s="951" t="s">
        <v>316</v>
      </c>
      <c r="F253" s="923" t="s">
        <v>337</v>
      </c>
      <c r="G253" s="948">
        <v>0</v>
      </c>
      <c r="H253" s="883">
        <v>756.5</v>
      </c>
      <c r="I253" s="884">
        <f t="shared" si="6"/>
        <v>756.5</v>
      </c>
      <c r="J253" s="741"/>
    </row>
    <row r="254" spans="1:10" ht="22.5">
      <c r="A254" s="899" t="s">
        <v>5</v>
      </c>
      <c r="B254" s="950" t="s">
        <v>342</v>
      </c>
      <c r="C254" s="901" t="s">
        <v>4</v>
      </c>
      <c r="D254" s="901" t="s">
        <v>4</v>
      </c>
      <c r="E254" s="950" t="s">
        <v>4</v>
      </c>
      <c r="F254" s="903" t="s">
        <v>343</v>
      </c>
      <c r="G254" s="891">
        <f>SUM(G255:G304)</f>
        <v>0</v>
      </c>
      <c r="H254" s="892">
        <v>340</v>
      </c>
      <c r="I254" s="893">
        <f t="shared" si="6"/>
        <v>340</v>
      </c>
      <c r="J254" s="741"/>
    </row>
    <row r="255" spans="1:10" ht="12.75">
      <c r="A255" s="882"/>
      <c r="B255" s="845"/>
      <c r="C255" s="844">
        <v>3299</v>
      </c>
      <c r="D255" s="923">
        <v>5321</v>
      </c>
      <c r="E255" s="951" t="s">
        <v>314</v>
      </c>
      <c r="F255" s="952" t="s">
        <v>344</v>
      </c>
      <c r="G255" s="948">
        <v>0</v>
      </c>
      <c r="H255" s="883">
        <f>H254-H256</f>
        <v>51</v>
      </c>
      <c r="I255" s="884">
        <f t="shared" si="6"/>
        <v>51</v>
      </c>
      <c r="J255" s="741"/>
    </row>
    <row r="256" spans="1:10" ht="12.75">
      <c r="A256" s="882"/>
      <c r="B256" s="845"/>
      <c r="C256" s="844">
        <v>3299</v>
      </c>
      <c r="D256" s="923">
        <v>5321</v>
      </c>
      <c r="E256" s="951" t="s">
        <v>316</v>
      </c>
      <c r="F256" s="952" t="s">
        <v>344</v>
      </c>
      <c r="G256" s="948">
        <v>0</v>
      </c>
      <c r="H256" s="883">
        <v>289</v>
      </c>
      <c r="I256" s="884">
        <f t="shared" si="6"/>
        <v>289</v>
      </c>
      <c r="J256" s="741"/>
    </row>
    <row r="257" spans="1:10" ht="22.5">
      <c r="A257" s="899" t="s">
        <v>5</v>
      </c>
      <c r="B257" s="950" t="s">
        <v>345</v>
      </c>
      <c r="C257" s="901" t="s">
        <v>4</v>
      </c>
      <c r="D257" s="901" t="s">
        <v>4</v>
      </c>
      <c r="E257" s="950" t="s">
        <v>4</v>
      </c>
      <c r="F257" s="903" t="s">
        <v>346</v>
      </c>
      <c r="G257" s="891">
        <f>SUM(G258:G304)</f>
        <v>0</v>
      </c>
      <c r="H257" s="892">
        <v>1700</v>
      </c>
      <c r="I257" s="893">
        <f t="shared" si="6"/>
        <v>1700</v>
      </c>
      <c r="J257" s="741"/>
    </row>
    <row r="258" spans="1:10" ht="12.75">
      <c r="A258" s="882"/>
      <c r="B258" s="845"/>
      <c r="C258" s="844">
        <v>3299</v>
      </c>
      <c r="D258" s="923">
        <v>5222</v>
      </c>
      <c r="E258" s="951" t="s">
        <v>314</v>
      </c>
      <c r="F258" s="923" t="s">
        <v>334</v>
      </c>
      <c r="G258" s="948">
        <v>0</v>
      </c>
      <c r="H258" s="883">
        <f>H257-H259</f>
        <v>255</v>
      </c>
      <c r="I258" s="884">
        <f t="shared" si="6"/>
        <v>255</v>
      </c>
      <c r="J258" s="741"/>
    </row>
    <row r="259" spans="1:10" ht="12.75">
      <c r="A259" s="882"/>
      <c r="B259" s="845"/>
      <c r="C259" s="844">
        <v>3299</v>
      </c>
      <c r="D259" s="923">
        <v>5222</v>
      </c>
      <c r="E259" s="951" t="s">
        <v>316</v>
      </c>
      <c r="F259" s="923" t="s">
        <v>334</v>
      </c>
      <c r="G259" s="948">
        <v>0</v>
      </c>
      <c r="H259" s="883">
        <v>1445</v>
      </c>
      <c r="I259" s="884">
        <f t="shared" si="6"/>
        <v>1445</v>
      </c>
      <c r="J259" s="741"/>
    </row>
    <row r="260" spans="1:10" ht="33.75">
      <c r="A260" s="899" t="s">
        <v>5</v>
      </c>
      <c r="B260" s="950" t="s">
        <v>347</v>
      </c>
      <c r="C260" s="901" t="s">
        <v>4</v>
      </c>
      <c r="D260" s="901" t="s">
        <v>4</v>
      </c>
      <c r="E260" s="950" t="s">
        <v>4</v>
      </c>
      <c r="F260" s="903" t="s">
        <v>348</v>
      </c>
      <c r="G260" s="891">
        <f>SUM(G261:G307)</f>
        <v>0</v>
      </c>
      <c r="H260" s="892">
        <v>270</v>
      </c>
      <c r="I260" s="893">
        <f t="shared" si="6"/>
        <v>270</v>
      </c>
      <c r="J260" s="741"/>
    </row>
    <row r="261" spans="1:10" ht="22.5">
      <c r="A261" s="882"/>
      <c r="B261" s="845"/>
      <c r="C261" s="844">
        <v>3299</v>
      </c>
      <c r="D261" s="923">
        <v>5336</v>
      </c>
      <c r="E261" s="951" t="s">
        <v>314</v>
      </c>
      <c r="F261" s="952" t="s">
        <v>315</v>
      </c>
      <c r="G261" s="948">
        <v>0</v>
      </c>
      <c r="H261" s="883">
        <f>H260-H262</f>
        <v>40.5</v>
      </c>
      <c r="I261" s="884">
        <f t="shared" si="6"/>
        <v>40.5</v>
      </c>
      <c r="J261" s="741"/>
    </row>
    <row r="262" spans="1:10" ht="22.5">
      <c r="A262" s="882"/>
      <c r="B262" s="845"/>
      <c r="C262" s="844">
        <v>3299</v>
      </c>
      <c r="D262" s="923">
        <v>5336</v>
      </c>
      <c r="E262" s="951" t="s">
        <v>316</v>
      </c>
      <c r="F262" s="952" t="s">
        <v>315</v>
      </c>
      <c r="G262" s="948">
        <v>0</v>
      </c>
      <c r="H262" s="883">
        <v>229.5</v>
      </c>
      <c r="I262" s="884">
        <f t="shared" si="6"/>
        <v>229.5</v>
      </c>
      <c r="J262" s="741"/>
    </row>
    <row r="263" spans="1:10" ht="22.5">
      <c r="A263" s="899" t="s">
        <v>5</v>
      </c>
      <c r="B263" s="950" t="s">
        <v>349</v>
      </c>
      <c r="C263" s="901" t="s">
        <v>4</v>
      </c>
      <c r="D263" s="901" t="s">
        <v>4</v>
      </c>
      <c r="E263" s="950" t="s">
        <v>4</v>
      </c>
      <c r="F263" s="903" t="s">
        <v>350</v>
      </c>
      <c r="G263" s="959">
        <f>SUM(G264:G319)</f>
        <v>0</v>
      </c>
      <c r="H263" s="892">
        <v>300</v>
      </c>
      <c r="I263" s="893">
        <f t="shared" si="6"/>
        <v>300</v>
      </c>
      <c r="J263" s="741"/>
    </row>
    <row r="264" spans="1:10" ht="22.5">
      <c r="A264" s="882"/>
      <c r="B264" s="845"/>
      <c r="C264" s="844">
        <v>3299</v>
      </c>
      <c r="D264" s="923">
        <v>5221</v>
      </c>
      <c r="E264" s="951" t="s">
        <v>314</v>
      </c>
      <c r="F264" s="907" t="s">
        <v>351</v>
      </c>
      <c r="G264" s="169">
        <v>0</v>
      </c>
      <c r="H264" s="883">
        <f>H263-H265</f>
        <v>45</v>
      </c>
      <c r="I264" s="884">
        <f t="shared" si="6"/>
        <v>45</v>
      </c>
      <c r="J264" s="741"/>
    </row>
    <row r="265" spans="1:10" ht="22.5">
      <c r="A265" s="882"/>
      <c r="B265" s="845"/>
      <c r="C265" s="844">
        <v>3299</v>
      </c>
      <c r="D265" s="923">
        <v>5221</v>
      </c>
      <c r="E265" s="951" t="s">
        <v>316</v>
      </c>
      <c r="F265" s="907" t="s">
        <v>351</v>
      </c>
      <c r="G265" s="169">
        <v>0</v>
      </c>
      <c r="H265" s="883">
        <v>255</v>
      </c>
      <c r="I265" s="884">
        <f t="shared" si="6"/>
        <v>255</v>
      </c>
      <c r="J265" s="741"/>
    </row>
    <row r="266" spans="1:10" ht="22.5">
      <c r="A266" s="899" t="s">
        <v>5</v>
      </c>
      <c r="B266" s="950" t="s">
        <v>352</v>
      </c>
      <c r="C266" s="901" t="s">
        <v>4</v>
      </c>
      <c r="D266" s="901" t="s">
        <v>4</v>
      </c>
      <c r="E266" s="950" t="s">
        <v>4</v>
      </c>
      <c r="F266" s="903" t="s">
        <v>353</v>
      </c>
      <c r="G266" s="959">
        <f>SUM(G267:G322)</f>
        <v>0</v>
      </c>
      <c r="H266" s="892">
        <v>1084.70519</v>
      </c>
      <c r="I266" s="893">
        <f>H266</f>
        <v>1084.70519</v>
      </c>
      <c r="J266" s="741"/>
    </row>
    <row r="267" spans="1:10" ht="22.5">
      <c r="A267" s="882"/>
      <c r="B267" s="845"/>
      <c r="C267" s="844">
        <v>3299</v>
      </c>
      <c r="D267" s="923">
        <v>5213</v>
      </c>
      <c r="E267" s="951" t="s">
        <v>314</v>
      </c>
      <c r="F267" s="907" t="s">
        <v>354</v>
      </c>
      <c r="G267" s="169">
        <v>0</v>
      </c>
      <c r="H267" s="883">
        <f>H266-H268</f>
        <v>162.7057799999999</v>
      </c>
      <c r="I267" s="884">
        <f>H267</f>
        <v>162.7057799999999</v>
      </c>
      <c r="J267" s="741"/>
    </row>
    <row r="268" spans="1:10" ht="22.5">
      <c r="A268" s="882"/>
      <c r="B268" s="845"/>
      <c r="C268" s="844">
        <v>3299</v>
      </c>
      <c r="D268" s="923">
        <v>5213</v>
      </c>
      <c r="E268" s="951" t="s">
        <v>316</v>
      </c>
      <c r="F268" s="907" t="s">
        <v>354</v>
      </c>
      <c r="G268" s="169">
        <v>0</v>
      </c>
      <c r="H268" s="883">
        <v>921.99941</v>
      </c>
      <c r="I268" s="884">
        <f>H268</f>
        <v>921.99941</v>
      </c>
      <c r="J268" s="741"/>
    </row>
    <row r="269" spans="1:10" ht="22.5">
      <c r="A269" s="899" t="s">
        <v>5</v>
      </c>
      <c r="B269" s="950" t="s">
        <v>355</v>
      </c>
      <c r="C269" s="901" t="s">
        <v>4</v>
      </c>
      <c r="D269" s="901" t="s">
        <v>4</v>
      </c>
      <c r="E269" s="950" t="s">
        <v>4</v>
      </c>
      <c r="F269" s="903" t="s">
        <v>356</v>
      </c>
      <c r="G269" s="959">
        <f>SUM(G270:G322)</f>
        <v>0</v>
      </c>
      <c r="H269" s="892">
        <v>1500</v>
      </c>
      <c r="I269" s="893">
        <f t="shared" si="6"/>
        <v>1500</v>
      </c>
      <c r="J269" s="741"/>
    </row>
    <row r="270" spans="1:10" ht="22.5">
      <c r="A270" s="882"/>
      <c r="B270" s="845"/>
      <c r="C270" s="844">
        <v>3299</v>
      </c>
      <c r="D270" s="923">
        <v>5336</v>
      </c>
      <c r="E270" s="951" t="s">
        <v>314</v>
      </c>
      <c r="F270" s="952" t="s">
        <v>315</v>
      </c>
      <c r="G270" s="169">
        <v>0</v>
      </c>
      <c r="H270" s="883">
        <f>H269-H271</f>
        <v>225</v>
      </c>
      <c r="I270" s="884">
        <f t="shared" si="6"/>
        <v>225</v>
      </c>
      <c r="J270" s="741"/>
    </row>
    <row r="271" spans="1:10" ht="22.5">
      <c r="A271" s="882"/>
      <c r="B271" s="845"/>
      <c r="C271" s="844">
        <v>3299</v>
      </c>
      <c r="D271" s="923">
        <v>5336</v>
      </c>
      <c r="E271" s="951" t="s">
        <v>316</v>
      </c>
      <c r="F271" s="952" t="s">
        <v>315</v>
      </c>
      <c r="G271" s="169">
        <v>0</v>
      </c>
      <c r="H271" s="883">
        <v>1275</v>
      </c>
      <c r="I271" s="884">
        <f t="shared" si="6"/>
        <v>1275</v>
      </c>
      <c r="J271" s="741"/>
    </row>
    <row r="272" spans="1:10" ht="33.75">
      <c r="A272" s="899" t="s">
        <v>5</v>
      </c>
      <c r="B272" s="950" t="s">
        <v>357</v>
      </c>
      <c r="C272" s="901" t="s">
        <v>4</v>
      </c>
      <c r="D272" s="901" t="s">
        <v>4</v>
      </c>
      <c r="E272" s="950" t="s">
        <v>4</v>
      </c>
      <c r="F272" s="903" t="s">
        <v>358</v>
      </c>
      <c r="G272" s="959">
        <f>SUM(G273:G325)</f>
        <v>0</v>
      </c>
      <c r="H272" s="892">
        <v>460</v>
      </c>
      <c r="I272" s="893">
        <f t="shared" si="6"/>
        <v>460</v>
      </c>
      <c r="J272" s="741"/>
    </row>
    <row r="273" spans="1:10" ht="12.75">
      <c r="A273" s="882"/>
      <c r="B273" s="845"/>
      <c r="C273" s="844">
        <v>3299</v>
      </c>
      <c r="D273" s="923">
        <v>5321</v>
      </c>
      <c r="E273" s="951" t="s">
        <v>314</v>
      </c>
      <c r="F273" s="952" t="s">
        <v>344</v>
      </c>
      <c r="G273" s="169">
        <v>0</v>
      </c>
      <c r="H273" s="883">
        <f>H272-H274</f>
        <v>69</v>
      </c>
      <c r="I273" s="884">
        <f t="shared" si="6"/>
        <v>69</v>
      </c>
      <c r="J273" s="741"/>
    </row>
    <row r="274" spans="1:10" ht="12.75">
      <c r="A274" s="882"/>
      <c r="B274" s="845"/>
      <c r="C274" s="844">
        <v>3299</v>
      </c>
      <c r="D274" s="923">
        <v>5321</v>
      </c>
      <c r="E274" s="951" t="s">
        <v>316</v>
      </c>
      <c r="F274" s="952" t="s">
        <v>344</v>
      </c>
      <c r="G274" s="169">
        <v>0</v>
      </c>
      <c r="H274" s="883">
        <v>391</v>
      </c>
      <c r="I274" s="884">
        <f t="shared" si="6"/>
        <v>391</v>
      </c>
      <c r="J274" s="741"/>
    </row>
    <row r="275" spans="1:10" ht="22.5">
      <c r="A275" s="899" t="s">
        <v>5</v>
      </c>
      <c r="B275" s="950" t="s">
        <v>359</v>
      </c>
      <c r="C275" s="901" t="s">
        <v>4</v>
      </c>
      <c r="D275" s="901" t="s">
        <v>4</v>
      </c>
      <c r="E275" s="950" t="s">
        <v>4</v>
      </c>
      <c r="F275" s="903" t="s">
        <v>360</v>
      </c>
      <c r="G275" s="959">
        <f>SUM(G276:G327)</f>
        <v>0</v>
      </c>
      <c r="H275" s="892">
        <v>250</v>
      </c>
      <c r="I275" s="893">
        <f t="shared" si="6"/>
        <v>250</v>
      </c>
      <c r="J275" s="741"/>
    </row>
    <row r="276" spans="1:10" ht="22.5">
      <c r="A276" s="882"/>
      <c r="B276" s="845"/>
      <c r="C276" s="844">
        <v>3299</v>
      </c>
      <c r="D276" s="923">
        <v>5336</v>
      </c>
      <c r="E276" s="951" t="s">
        <v>314</v>
      </c>
      <c r="F276" s="952" t="s">
        <v>315</v>
      </c>
      <c r="G276" s="169">
        <v>0</v>
      </c>
      <c r="H276" s="883">
        <f>H275-H277</f>
        <v>37.5</v>
      </c>
      <c r="I276" s="884">
        <f t="shared" si="6"/>
        <v>37.5</v>
      </c>
      <c r="J276" s="741"/>
    </row>
    <row r="277" spans="1:10" ht="22.5">
      <c r="A277" s="882"/>
      <c r="B277" s="845"/>
      <c r="C277" s="844">
        <v>3299</v>
      </c>
      <c r="D277" s="923">
        <v>5336</v>
      </c>
      <c r="E277" s="951" t="s">
        <v>316</v>
      </c>
      <c r="F277" s="952" t="s">
        <v>315</v>
      </c>
      <c r="G277" s="169">
        <v>0</v>
      </c>
      <c r="H277" s="883">
        <v>212.5</v>
      </c>
      <c r="I277" s="884">
        <f t="shared" si="6"/>
        <v>212.5</v>
      </c>
      <c r="J277" s="741"/>
    </row>
    <row r="278" spans="1:10" ht="22.5">
      <c r="A278" s="899" t="s">
        <v>5</v>
      </c>
      <c r="B278" s="950" t="s">
        <v>361</v>
      </c>
      <c r="C278" s="901" t="s">
        <v>4</v>
      </c>
      <c r="D278" s="901" t="s">
        <v>4</v>
      </c>
      <c r="E278" s="950" t="s">
        <v>4</v>
      </c>
      <c r="F278" s="903" t="s">
        <v>362</v>
      </c>
      <c r="G278" s="959">
        <f>SUM(G279:G327)</f>
        <v>0</v>
      </c>
      <c r="H278" s="892">
        <v>1400</v>
      </c>
      <c r="I278" s="893">
        <f t="shared" si="6"/>
        <v>1400</v>
      </c>
      <c r="J278" s="741"/>
    </row>
    <row r="279" spans="1:10" ht="12.75">
      <c r="A279" s="882"/>
      <c r="B279" s="845"/>
      <c r="C279" s="844">
        <v>3299</v>
      </c>
      <c r="D279" s="923">
        <v>5321</v>
      </c>
      <c r="E279" s="951" t="s">
        <v>314</v>
      </c>
      <c r="F279" s="923" t="s">
        <v>331</v>
      </c>
      <c r="G279" s="169">
        <v>0</v>
      </c>
      <c r="H279" s="883">
        <f>H278-H280</f>
        <v>210</v>
      </c>
      <c r="I279" s="884">
        <f t="shared" si="6"/>
        <v>210</v>
      </c>
      <c r="J279" s="741"/>
    </row>
    <row r="280" spans="1:10" ht="12.75">
      <c r="A280" s="882"/>
      <c r="B280" s="845"/>
      <c r="C280" s="844">
        <v>3299</v>
      </c>
      <c r="D280" s="923">
        <v>5321</v>
      </c>
      <c r="E280" s="951" t="s">
        <v>316</v>
      </c>
      <c r="F280" s="923" t="s">
        <v>331</v>
      </c>
      <c r="G280" s="169">
        <v>0</v>
      </c>
      <c r="H280" s="883">
        <v>1190</v>
      </c>
      <c r="I280" s="884">
        <f t="shared" si="6"/>
        <v>1190</v>
      </c>
      <c r="J280" s="741"/>
    </row>
    <row r="281" spans="1:10" ht="22.5">
      <c r="A281" s="899" t="s">
        <v>5</v>
      </c>
      <c r="B281" s="950" t="s">
        <v>363</v>
      </c>
      <c r="C281" s="901" t="s">
        <v>4</v>
      </c>
      <c r="D281" s="901" t="s">
        <v>4</v>
      </c>
      <c r="E281" s="950" t="s">
        <v>4</v>
      </c>
      <c r="F281" s="903" t="s">
        <v>364</v>
      </c>
      <c r="G281" s="959">
        <f>SUM(G282:G327)</f>
        <v>0</v>
      </c>
      <c r="H281" s="892">
        <v>380</v>
      </c>
      <c r="I281" s="893">
        <f t="shared" si="6"/>
        <v>380</v>
      </c>
      <c r="J281" s="741"/>
    </row>
    <row r="282" spans="1:10" ht="12.75">
      <c r="A282" s="882"/>
      <c r="B282" s="845"/>
      <c r="C282" s="844">
        <v>3299</v>
      </c>
      <c r="D282" s="923">
        <v>5222</v>
      </c>
      <c r="E282" s="951" t="s">
        <v>314</v>
      </c>
      <c r="F282" s="923" t="s">
        <v>334</v>
      </c>
      <c r="G282" s="169">
        <v>0</v>
      </c>
      <c r="H282" s="883">
        <f>H281-H283</f>
        <v>57</v>
      </c>
      <c r="I282" s="884">
        <f t="shared" si="6"/>
        <v>57</v>
      </c>
      <c r="J282" s="741"/>
    </row>
    <row r="283" spans="1:10" ht="12.75">
      <c r="A283" s="882"/>
      <c r="B283" s="845"/>
      <c r="C283" s="844">
        <v>3299</v>
      </c>
      <c r="D283" s="923">
        <v>5222</v>
      </c>
      <c r="E283" s="951" t="s">
        <v>316</v>
      </c>
      <c r="F283" s="923" t="s">
        <v>334</v>
      </c>
      <c r="G283" s="169">
        <v>0</v>
      </c>
      <c r="H283" s="883">
        <v>323</v>
      </c>
      <c r="I283" s="884">
        <f t="shared" si="6"/>
        <v>323</v>
      </c>
      <c r="J283" s="741"/>
    </row>
    <row r="284" spans="1:10" ht="22.5">
      <c r="A284" s="899" t="s">
        <v>5</v>
      </c>
      <c r="B284" s="950" t="s">
        <v>365</v>
      </c>
      <c r="C284" s="901" t="s">
        <v>4</v>
      </c>
      <c r="D284" s="901" t="s">
        <v>4</v>
      </c>
      <c r="E284" s="950" t="s">
        <v>4</v>
      </c>
      <c r="F284" s="903" t="s">
        <v>366</v>
      </c>
      <c r="G284" s="959">
        <f>SUM(G285:G330)</f>
        <v>0</v>
      </c>
      <c r="H284" s="892">
        <v>938.71155</v>
      </c>
      <c r="I284" s="893">
        <f t="shared" si="6"/>
        <v>938.71155</v>
      </c>
      <c r="J284" s="741"/>
    </row>
    <row r="285" spans="1:10" ht="22.5">
      <c r="A285" s="882"/>
      <c r="B285" s="845"/>
      <c r="C285" s="844">
        <v>3299</v>
      </c>
      <c r="D285" s="923">
        <v>5213</v>
      </c>
      <c r="E285" s="951" t="s">
        <v>314</v>
      </c>
      <c r="F285" s="907" t="s">
        <v>354</v>
      </c>
      <c r="G285" s="169">
        <v>0</v>
      </c>
      <c r="H285" s="883">
        <f>H284-H286</f>
        <v>140.80674</v>
      </c>
      <c r="I285" s="884">
        <f aca="true" t="shared" si="7" ref="I285:I301">H285</f>
        <v>140.80674</v>
      </c>
      <c r="J285" s="741"/>
    </row>
    <row r="286" spans="1:10" ht="22.5">
      <c r="A286" s="882"/>
      <c r="B286" s="845"/>
      <c r="C286" s="844">
        <v>3299</v>
      </c>
      <c r="D286" s="923">
        <v>5213</v>
      </c>
      <c r="E286" s="951" t="s">
        <v>316</v>
      </c>
      <c r="F286" s="907" t="s">
        <v>354</v>
      </c>
      <c r="G286" s="169">
        <v>0</v>
      </c>
      <c r="H286" s="883">
        <v>797.90481</v>
      </c>
      <c r="I286" s="884">
        <f t="shared" si="7"/>
        <v>797.90481</v>
      </c>
      <c r="J286" s="741"/>
    </row>
    <row r="287" spans="1:10" ht="33.75">
      <c r="A287" s="899" t="s">
        <v>5</v>
      </c>
      <c r="B287" s="950" t="s">
        <v>367</v>
      </c>
      <c r="C287" s="901" t="s">
        <v>4</v>
      </c>
      <c r="D287" s="901" t="s">
        <v>4</v>
      </c>
      <c r="E287" s="950" t="s">
        <v>4</v>
      </c>
      <c r="F287" s="903" t="s">
        <v>368</v>
      </c>
      <c r="G287" s="959">
        <f>SUM(G288:G330)</f>
        <v>0</v>
      </c>
      <c r="H287" s="892">
        <v>400</v>
      </c>
      <c r="I287" s="893">
        <f t="shared" si="7"/>
        <v>400</v>
      </c>
      <c r="J287" s="741"/>
    </row>
    <row r="288" spans="1:10" ht="22.5">
      <c r="A288" s="882"/>
      <c r="B288" s="845"/>
      <c r="C288" s="844">
        <v>3299</v>
      </c>
      <c r="D288" s="923">
        <v>5213</v>
      </c>
      <c r="E288" s="951" t="s">
        <v>314</v>
      </c>
      <c r="F288" s="907" t="s">
        <v>354</v>
      </c>
      <c r="G288" s="169">
        <v>0</v>
      </c>
      <c r="H288" s="883">
        <f>H287-H289</f>
        <v>60</v>
      </c>
      <c r="I288" s="884">
        <f t="shared" si="7"/>
        <v>60</v>
      </c>
      <c r="J288" s="741"/>
    </row>
    <row r="289" spans="1:10" ht="22.5">
      <c r="A289" s="882"/>
      <c r="B289" s="845"/>
      <c r="C289" s="844">
        <v>3299</v>
      </c>
      <c r="D289" s="923">
        <v>5213</v>
      </c>
      <c r="E289" s="951" t="s">
        <v>316</v>
      </c>
      <c r="F289" s="907" t="s">
        <v>354</v>
      </c>
      <c r="G289" s="169">
        <v>0</v>
      </c>
      <c r="H289" s="883">
        <v>340</v>
      </c>
      <c r="I289" s="884">
        <f t="shared" si="7"/>
        <v>340</v>
      </c>
      <c r="J289" s="741"/>
    </row>
    <row r="290" spans="1:10" ht="33.75">
      <c r="A290" s="899" t="s">
        <v>5</v>
      </c>
      <c r="B290" s="950" t="s">
        <v>369</v>
      </c>
      <c r="C290" s="901" t="s">
        <v>4</v>
      </c>
      <c r="D290" s="901" t="s">
        <v>4</v>
      </c>
      <c r="E290" s="950" t="s">
        <v>4</v>
      </c>
      <c r="F290" s="903" t="s">
        <v>370</v>
      </c>
      <c r="G290" s="959">
        <f>SUM(G291:G333)</f>
        <v>0</v>
      </c>
      <c r="H290" s="892">
        <v>240.96903</v>
      </c>
      <c r="I290" s="893">
        <f t="shared" si="7"/>
        <v>240.96903</v>
      </c>
      <c r="J290" s="741"/>
    </row>
    <row r="291" spans="1:10" ht="22.5">
      <c r="A291" s="882"/>
      <c r="B291" s="845"/>
      <c r="C291" s="844">
        <v>3299</v>
      </c>
      <c r="D291" s="923">
        <v>5213</v>
      </c>
      <c r="E291" s="951" t="s">
        <v>314</v>
      </c>
      <c r="F291" s="907" t="s">
        <v>354</v>
      </c>
      <c r="G291" s="169">
        <v>0</v>
      </c>
      <c r="H291" s="883">
        <f>H290-H292</f>
        <v>36.14536000000001</v>
      </c>
      <c r="I291" s="884">
        <f t="shared" si="7"/>
        <v>36.14536000000001</v>
      </c>
      <c r="J291" s="741"/>
    </row>
    <row r="292" spans="1:10" ht="22.5">
      <c r="A292" s="882"/>
      <c r="B292" s="845"/>
      <c r="C292" s="844">
        <v>3299</v>
      </c>
      <c r="D292" s="923">
        <v>5213</v>
      </c>
      <c r="E292" s="951" t="s">
        <v>316</v>
      </c>
      <c r="F292" s="907" t="s">
        <v>354</v>
      </c>
      <c r="G292" s="169">
        <v>0</v>
      </c>
      <c r="H292" s="883">
        <v>204.82367</v>
      </c>
      <c r="I292" s="884">
        <f t="shared" si="7"/>
        <v>204.82367</v>
      </c>
      <c r="J292" s="741"/>
    </row>
    <row r="293" spans="1:10" ht="22.5">
      <c r="A293" s="899" t="s">
        <v>5</v>
      </c>
      <c r="B293" s="950" t="s">
        <v>371</v>
      </c>
      <c r="C293" s="901" t="s">
        <v>4</v>
      </c>
      <c r="D293" s="901" t="s">
        <v>4</v>
      </c>
      <c r="E293" s="950" t="s">
        <v>4</v>
      </c>
      <c r="F293" s="903" t="s">
        <v>372</v>
      </c>
      <c r="G293" s="959">
        <f>SUM(G294:G344)</f>
        <v>0</v>
      </c>
      <c r="H293" s="892">
        <v>660</v>
      </c>
      <c r="I293" s="893">
        <f t="shared" si="7"/>
        <v>660</v>
      </c>
      <c r="J293" s="741"/>
    </row>
    <row r="294" spans="1:10" ht="22.5">
      <c r="A294" s="882"/>
      <c r="B294" s="845"/>
      <c r="C294" s="844">
        <v>3299</v>
      </c>
      <c r="D294" s="923">
        <v>5336</v>
      </c>
      <c r="E294" s="951" t="s">
        <v>314</v>
      </c>
      <c r="F294" s="952" t="s">
        <v>315</v>
      </c>
      <c r="G294" s="169">
        <v>0</v>
      </c>
      <c r="H294" s="883">
        <f>H293-H295</f>
        <v>99</v>
      </c>
      <c r="I294" s="884">
        <f t="shared" si="7"/>
        <v>99</v>
      </c>
      <c r="J294" s="741"/>
    </row>
    <row r="295" spans="1:10" ht="22.5">
      <c r="A295" s="882"/>
      <c r="B295" s="845"/>
      <c r="C295" s="844">
        <v>3299</v>
      </c>
      <c r="D295" s="923">
        <v>5336</v>
      </c>
      <c r="E295" s="951" t="s">
        <v>316</v>
      </c>
      <c r="F295" s="952" t="s">
        <v>315</v>
      </c>
      <c r="G295" s="169">
        <v>0</v>
      </c>
      <c r="H295" s="883">
        <v>561</v>
      </c>
      <c r="I295" s="884">
        <f t="shared" si="7"/>
        <v>561</v>
      </c>
      <c r="J295" s="741"/>
    </row>
    <row r="296" spans="1:10" ht="22.5">
      <c r="A296" s="899" t="s">
        <v>5</v>
      </c>
      <c r="B296" s="950" t="s">
        <v>373</v>
      </c>
      <c r="C296" s="901" t="s">
        <v>4</v>
      </c>
      <c r="D296" s="901" t="s">
        <v>4</v>
      </c>
      <c r="E296" s="950" t="s">
        <v>4</v>
      </c>
      <c r="F296" s="903" t="s">
        <v>374</v>
      </c>
      <c r="G296" s="959">
        <f>SUM(G297:G362)</f>
        <v>0</v>
      </c>
      <c r="H296" s="892">
        <v>380</v>
      </c>
      <c r="I296" s="893">
        <f t="shared" si="7"/>
        <v>380</v>
      </c>
      <c r="J296" s="741"/>
    </row>
    <row r="297" spans="1:10" ht="12.75">
      <c r="A297" s="882"/>
      <c r="B297" s="845"/>
      <c r="C297" s="844">
        <v>3299</v>
      </c>
      <c r="D297" s="923">
        <v>5321</v>
      </c>
      <c r="E297" s="951" t="s">
        <v>314</v>
      </c>
      <c r="F297" s="923" t="s">
        <v>331</v>
      </c>
      <c r="G297" s="169">
        <v>0</v>
      </c>
      <c r="H297" s="883">
        <f>H296-H298</f>
        <v>57</v>
      </c>
      <c r="I297" s="884">
        <f t="shared" si="7"/>
        <v>57</v>
      </c>
      <c r="J297" s="741"/>
    </row>
    <row r="298" spans="1:10" ht="12.75">
      <c r="A298" s="882"/>
      <c r="B298" s="845"/>
      <c r="C298" s="844">
        <v>3299</v>
      </c>
      <c r="D298" s="923">
        <v>5321</v>
      </c>
      <c r="E298" s="951" t="s">
        <v>316</v>
      </c>
      <c r="F298" s="923" t="s">
        <v>331</v>
      </c>
      <c r="G298" s="169">
        <v>0</v>
      </c>
      <c r="H298" s="883">
        <v>323</v>
      </c>
      <c r="I298" s="884">
        <f t="shared" si="7"/>
        <v>323</v>
      </c>
      <c r="J298" s="741"/>
    </row>
    <row r="299" spans="1:10" ht="22.5">
      <c r="A299" s="899" t="s">
        <v>5</v>
      </c>
      <c r="B299" s="950" t="s">
        <v>375</v>
      </c>
      <c r="C299" s="901" t="s">
        <v>4</v>
      </c>
      <c r="D299" s="901" t="s">
        <v>4</v>
      </c>
      <c r="E299" s="950" t="s">
        <v>4</v>
      </c>
      <c r="F299" s="903" t="s">
        <v>376</v>
      </c>
      <c r="G299" s="959">
        <f>SUM(G300:G365)</f>
        <v>0</v>
      </c>
      <c r="H299" s="892">
        <v>400.22131</v>
      </c>
      <c r="I299" s="893">
        <f t="shared" si="7"/>
        <v>400.22131</v>
      </c>
      <c r="J299" s="741"/>
    </row>
    <row r="300" spans="1:10" ht="22.5">
      <c r="A300" s="882"/>
      <c r="B300" s="845"/>
      <c r="C300" s="844">
        <v>3299</v>
      </c>
      <c r="D300" s="923">
        <v>5213</v>
      </c>
      <c r="E300" s="951" t="s">
        <v>314</v>
      </c>
      <c r="F300" s="907" t="s">
        <v>354</v>
      </c>
      <c r="G300" s="169">
        <v>0</v>
      </c>
      <c r="H300" s="883">
        <f>H299-H301</f>
        <v>60.03320000000002</v>
      </c>
      <c r="I300" s="884">
        <f t="shared" si="7"/>
        <v>60.03320000000002</v>
      </c>
      <c r="J300" s="741"/>
    </row>
    <row r="301" spans="1:10" ht="22.5">
      <c r="A301" s="882"/>
      <c r="B301" s="845"/>
      <c r="C301" s="844">
        <v>3299</v>
      </c>
      <c r="D301" s="923">
        <v>5213</v>
      </c>
      <c r="E301" s="951" t="s">
        <v>316</v>
      </c>
      <c r="F301" s="907" t="s">
        <v>354</v>
      </c>
      <c r="G301" s="169">
        <v>0</v>
      </c>
      <c r="H301" s="883">
        <v>340.18811</v>
      </c>
      <c r="I301" s="884">
        <f t="shared" si="7"/>
        <v>340.18811</v>
      </c>
      <c r="J301" s="741"/>
    </row>
    <row r="302" spans="1:10" ht="22.5">
      <c r="A302" s="899" t="s">
        <v>5</v>
      </c>
      <c r="B302" s="950" t="s">
        <v>169</v>
      </c>
      <c r="C302" s="901" t="s">
        <v>4</v>
      </c>
      <c r="D302" s="901" t="s">
        <v>4</v>
      </c>
      <c r="E302" s="902" t="s">
        <v>4</v>
      </c>
      <c r="F302" s="946" t="s">
        <v>134</v>
      </c>
      <c r="G302" s="891">
        <f>SUM(G303:G306)</f>
        <v>0</v>
      </c>
      <c r="H302" s="904">
        <v>0.57459</v>
      </c>
      <c r="I302" s="947">
        <f>G302+H302</f>
        <v>0.57459</v>
      </c>
      <c r="J302" s="480"/>
    </row>
    <row r="303" spans="1:10" ht="12.75">
      <c r="A303" s="882"/>
      <c r="B303" s="845"/>
      <c r="C303" s="601">
        <v>3299</v>
      </c>
      <c r="D303" s="601">
        <v>5901</v>
      </c>
      <c r="E303" s="601">
        <v>32133030</v>
      </c>
      <c r="F303" s="601" t="s">
        <v>123</v>
      </c>
      <c r="G303" s="948">
        <v>0</v>
      </c>
      <c r="H303" s="883">
        <f>H302-H304</f>
        <v>0.08619000000000004</v>
      </c>
      <c r="I303" s="949">
        <f>G303+H303</f>
        <v>0.08619000000000004</v>
      </c>
      <c r="J303" s="808"/>
    </row>
    <row r="304" spans="1:11" ht="12.75">
      <c r="A304" s="882"/>
      <c r="B304" s="845"/>
      <c r="C304" s="601">
        <v>3299</v>
      </c>
      <c r="D304" s="601">
        <v>5901</v>
      </c>
      <c r="E304" s="601">
        <v>32533030</v>
      </c>
      <c r="F304" s="601" t="s">
        <v>123</v>
      </c>
      <c r="G304" s="948">
        <v>0</v>
      </c>
      <c r="H304" s="883">
        <v>0.4884</v>
      </c>
      <c r="I304" s="949">
        <f>G304+H304</f>
        <v>0.4884</v>
      </c>
      <c r="J304" s="808"/>
      <c r="K304" s="359"/>
    </row>
    <row r="305" spans="1:10" ht="12.75">
      <c r="A305" s="882"/>
      <c r="B305" s="845"/>
      <c r="C305" s="601">
        <v>3299</v>
      </c>
      <c r="D305" s="601">
        <v>6901</v>
      </c>
      <c r="E305" s="601">
        <v>32133926</v>
      </c>
      <c r="F305" s="601" t="s">
        <v>126</v>
      </c>
      <c r="G305" s="948">
        <v>0</v>
      </c>
      <c r="H305" s="885">
        <v>0</v>
      </c>
      <c r="I305" s="949">
        <f>G305+H305</f>
        <v>0</v>
      </c>
      <c r="J305" s="741"/>
    </row>
    <row r="306" spans="1:10" ht="12.75">
      <c r="A306" s="882"/>
      <c r="B306" s="845"/>
      <c r="C306" s="601">
        <v>3299</v>
      </c>
      <c r="D306" s="601">
        <v>6901</v>
      </c>
      <c r="E306" s="601">
        <v>32533926</v>
      </c>
      <c r="F306" s="601" t="s">
        <v>126</v>
      </c>
      <c r="G306" s="948">
        <v>0</v>
      </c>
      <c r="H306" s="885">
        <v>0</v>
      </c>
      <c r="I306" s="949">
        <f>G306+H306</f>
        <v>0</v>
      </c>
      <c r="J306" s="741"/>
    </row>
    <row r="307" spans="1:10" ht="33.75">
      <c r="A307" s="899" t="s">
        <v>5</v>
      </c>
      <c r="B307" s="950" t="s">
        <v>377</v>
      </c>
      <c r="C307" s="901" t="s">
        <v>4</v>
      </c>
      <c r="D307" s="901" t="s">
        <v>4</v>
      </c>
      <c r="E307" s="950" t="s">
        <v>4</v>
      </c>
      <c r="F307" s="903" t="s">
        <v>378</v>
      </c>
      <c r="G307" s="891">
        <f>SUM(G308:G320)</f>
        <v>0</v>
      </c>
      <c r="H307" s="892">
        <v>450.77864</v>
      </c>
      <c r="I307" s="893">
        <f aca="true" t="shared" si="8" ref="I307:I327">H307</f>
        <v>450.77864</v>
      </c>
      <c r="J307" s="741"/>
    </row>
    <row r="308" spans="1:10" ht="22.5">
      <c r="A308" s="882"/>
      <c r="B308" s="845"/>
      <c r="C308" s="844">
        <v>3299</v>
      </c>
      <c r="D308" s="923">
        <v>5221</v>
      </c>
      <c r="E308" s="951" t="s">
        <v>314</v>
      </c>
      <c r="F308" s="907" t="s">
        <v>351</v>
      </c>
      <c r="G308" s="948">
        <v>0</v>
      </c>
      <c r="H308" s="883">
        <f>H307-H309</f>
        <v>67.61680000000001</v>
      </c>
      <c r="I308" s="884">
        <f t="shared" si="8"/>
        <v>67.61680000000001</v>
      </c>
      <c r="J308" s="741"/>
    </row>
    <row r="309" spans="1:10" ht="22.5">
      <c r="A309" s="882"/>
      <c r="B309" s="845"/>
      <c r="C309" s="844">
        <v>3299</v>
      </c>
      <c r="D309" s="923">
        <v>5221</v>
      </c>
      <c r="E309" s="951" t="s">
        <v>316</v>
      </c>
      <c r="F309" s="907" t="s">
        <v>351</v>
      </c>
      <c r="G309" s="948">
        <v>0</v>
      </c>
      <c r="H309" s="883">
        <v>383.16184</v>
      </c>
      <c r="I309" s="884">
        <f t="shared" si="8"/>
        <v>383.16184</v>
      </c>
      <c r="J309" s="741"/>
    </row>
    <row r="310" spans="1:10" ht="33.75">
      <c r="A310" s="899" t="s">
        <v>5</v>
      </c>
      <c r="B310" s="950" t="s">
        <v>379</v>
      </c>
      <c r="C310" s="901" t="s">
        <v>4</v>
      </c>
      <c r="D310" s="901" t="s">
        <v>4</v>
      </c>
      <c r="E310" s="950" t="s">
        <v>4</v>
      </c>
      <c r="F310" s="903" t="s">
        <v>380</v>
      </c>
      <c r="G310" s="891">
        <f>SUM(G311:G323)</f>
        <v>0</v>
      </c>
      <c r="H310" s="892">
        <v>450.6184</v>
      </c>
      <c r="I310" s="893">
        <f t="shared" si="8"/>
        <v>450.6184</v>
      </c>
      <c r="J310" s="741"/>
    </row>
    <row r="311" spans="1:10" ht="22.5">
      <c r="A311" s="882"/>
      <c r="B311" s="845"/>
      <c r="C311" s="844">
        <v>3299</v>
      </c>
      <c r="D311" s="923">
        <v>5336</v>
      </c>
      <c r="E311" s="951" t="s">
        <v>314</v>
      </c>
      <c r="F311" s="952" t="s">
        <v>315</v>
      </c>
      <c r="G311" s="948">
        <v>0</v>
      </c>
      <c r="H311" s="883">
        <f>H310-H312</f>
        <v>67.59276</v>
      </c>
      <c r="I311" s="884">
        <f t="shared" si="8"/>
        <v>67.59276</v>
      </c>
      <c r="J311" s="741"/>
    </row>
    <row r="312" spans="1:10" ht="22.5">
      <c r="A312" s="882"/>
      <c r="B312" s="845"/>
      <c r="C312" s="844">
        <v>3299</v>
      </c>
      <c r="D312" s="923">
        <v>5336</v>
      </c>
      <c r="E312" s="951" t="s">
        <v>316</v>
      </c>
      <c r="F312" s="952" t="s">
        <v>315</v>
      </c>
      <c r="G312" s="948">
        <v>0</v>
      </c>
      <c r="H312" s="883">
        <v>383.02564</v>
      </c>
      <c r="I312" s="884">
        <f t="shared" si="8"/>
        <v>383.02564</v>
      </c>
      <c r="J312" s="741"/>
    </row>
    <row r="313" spans="1:10" ht="22.5">
      <c r="A313" s="899" t="s">
        <v>5</v>
      </c>
      <c r="B313" s="950" t="s">
        <v>381</v>
      </c>
      <c r="C313" s="901" t="s">
        <v>4</v>
      </c>
      <c r="D313" s="901" t="s">
        <v>4</v>
      </c>
      <c r="E313" s="950" t="s">
        <v>4</v>
      </c>
      <c r="F313" s="903" t="s">
        <v>382</v>
      </c>
      <c r="G313" s="891">
        <f>SUM(G314:G326)</f>
        <v>0</v>
      </c>
      <c r="H313" s="892">
        <v>597.58792</v>
      </c>
      <c r="I313" s="893">
        <f t="shared" si="8"/>
        <v>597.58792</v>
      </c>
      <c r="J313" s="741"/>
    </row>
    <row r="314" spans="1:10" ht="12.75">
      <c r="A314" s="882"/>
      <c r="B314" s="845"/>
      <c r="C314" s="844">
        <v>3299</v>
      </c>
      <c r="D314" s="923">
        <v>5222</v>
      </c>
      <c r="E314" s="951" t="s">
        <v>314</v>
      </c>
      <c r="F314" s="923" t="s">
        <v>334</v>
      </c>
      <c r="G314" s="948">
        <v>0</v>
      </c>
      <c r="H314" s="883">
        <f>H313-H315</f>
        <v>89.63819000000007</v>
      </c>
      <c r="I314" s="884">
        <f t="shared" si="8"/>
        <v>89.63819000000007</v>
      </c>
      <c r="J314" s="741"/>
    </row>
    <row r="315" spans="1:10" ht="12.75">
      <c r="A315" s="882"/>
      <c r="B315" s="845"/>
      <c r="C315" s="844">
        <v>3299</v>
      </c>
      <c r="D315" s="923">
        <v>5222</v>
      </c>
      <c r="E315" s="951" t="s">
        <v>316</v>
      </c>
      <c r="F315" s="923" t="s">
        <v>334</v>
      </c>
      <c r="G315" s="948">
        <v>0</v>
      </c>
      <c r="H315" s="883">
        <v>507.94973</v>
      </c>
      <c r="I315" s="884">
        <f t="shared" si="8"/>
        <v>507.94973</v>
      </c>
      <c r="J315" s="741"/>
    </row>
    <row r="316" spans="1:11" ht="33.75">
      <c r="A316" s="899" t="s">
        <v>5</v>
      </c>
      <c r="B316" s="950" t="s">
        <v>383</v>
      </c>
      <c r="C316" s="901" t="s">
        <v>4</v>
      </c>
      <c r="D316" s="901" t="s">
        <v>4</v>
      </c>
      <c r="E316" s="950" t="s">
        <v>4</v>
      </c>
      <c r="F316" s="903" t="s">
        <v>384</v>
      </c>
      <c r="G316" s="891">
        <f>SUM(G317:G327)</f>
        <v>0</v>
      </c>
      <c r="H316" s="892">
        <v>952</v>
      </c>
      <c r="I316" s="893">
        <f t="shared" si="8"/>
        <v>952</v>
      </c>
      <c r="J316" s="741"/>
      <c r="K316" s="359"/>
    </row>
    <row r="317" spans="1:10" ht="22.5">
      <c r="A317" s="882"/>
      <c r="B317" s="845"/>
      <c r="C317" s="844">
        <v>3299</v>
      </c>
      <c r="D317" s="923">
        <v>5221</v>
      </c>
      <c r="E317" s="951" t="s">
        <v>314</v>
      </c>
      <c r="F317" s="907" t="s">
        <v>351</v>
      </c>
      <c r="G317" s="948">
        <v>0</v>
      </c>
      <c r="H317" s="883">
        <f>H316-H318</f>
        <v>142.79999999999995</v>
      </c>
      <c r="I317" s="884">
        <f t="shared" si="8"/>
        <v>142.79999999999995</v>
      </c>
      <c r="J317" s="741"/>
    </row>
    <row r="318" spans="1:10" ht="22.5">
      <c r="A318" s="882"/>
      <c r="B318" s="845"/>
      <c r="C318" s="844">
        <v>3299</v>
      </c>
      <c r="D318" s="923">
        <v>5221</v>
      </c>
      <c r="E318" s="951" t="s">
        <v>316</v>
      </c>
      <c r="F318" s="907" t="s">
        <v>351</v>
      </c>
      <c r="G318" s="948">
        <v>0</v>
      </c>
      <c r="H318" s="883">
        <v>809.2</v>
      </c>
      <c r="I318" s="884">
        <f t="shared" si="8"/>
        <v>809.2</v>
      </c>
      <c r="J318" s="741"/>
    </row>
    <row r="319" spans="1:10" ht="22.5">
      <c r="A319" s="899" t="s">
        <v>5</v>
      </c>
      <c r="B319" s="950" t="s">
        <v>385</v>
      </c>
      <c r="C319" s="901" t="s">
        <v>4</v>
      </c>
      <c r="D319" s="901" t="s">
        <v>4</v>
      </c>
      <c r="E319" s="950" t="s">
        <v>4</v>
      </c>
      <c r="F319" s="903" t="s">
        <v>386</v>
      </c>
      <c r="G319" s="891">
        <f>SUM(G320:G323)</f>
        <v>0</v>
      </c>
      <c r="H319" s="892">
        <v>197.03447</v>
      </c>
      <c r="I319" s="893">
        <f t="shared" si="8"/>
        <v>197.03447</v>
      </c>
      <c r="J319" s="741"/>
    </row>
    <row r="320" spans="1:10" ht="22.5">
      <c r="A320" s="882"/>
      <c r="B320" s="845"/>
      <c r="C320" s="844">
        <v>3299</v>
      </c>
      <c r="D320" s="923">
        <v>5336</v>
      </c>
      <c r="E320" s="951" t="s">
        <v>314</v>
      </c>
      <c r="F320" s="952" t="s">
        <v>315</v>
      </c>
      <c r="G320" s="948">
        <v>0</v>
      </c>
      <c r="H320" s="883">
        <f>H319-H321</f>
        <v>29.555180000000007</v>
      </c>
      <c r="I320" s="884">
        <f t="shared" si="8"/>
        <v>29.555180000000007</v>
      </c>
      <c r="J320" s="741"/>
    </row>
    <row r="321" spans="1:10" ht="22.5">
      <c r="A321" s="882"/>
      <c r="B321" s="845"/>
      <c r="C321" s="844">
        <v>3299</v>
      </c>
      <c r="D321" s="923">
        <v>5336</v>
      </c>
      <c r="E321" s="951" t="s">
        <v>316</v>
      </c>
      <c r="F321" s="952" t="s">
        <v>315</v>
      </c>
      <c r="G321" s="948">
        <v>0</v>
      </c>
      <c r="H321" s="883">
        <v>167.47929</v>
      </c>
      <c r="I321" s="884">
        <f t="shared" si="8"/>
        <v>167.47929</v>
      </c>
      <c r="J321" s="741"/>
    </row>
    <row r="322" spans="1:10" ht="22.5">
      <c r="A322" s="899" t="s">
        <v>5</v>
      </c>
      <c r="B322" s="950" t="s">
        <v>387</v>
      </c>
      <c r="C322" s="901" t="s">
        <v>4</v>
      </c>
      <c r="D322" s="901" t="s">
        <v>4</v>
      </c>
      <c r="E322" s="950" t="s">
        <v>4</v>
      </c>
      <c r="F322" s="903" t="s">
        <v>388</v>
      </c>
      <c r="G322" s="891">
        <f>SUM(G323:G326)</f>
        <v>0</v>
      </c>
      <c r="H322" s="892">
        <v>1200</v>
      </c>
      <c r="I322" s="893">
        <f t="shared" si="8"/>
        <v>1200</v>
      </c>
      <c r="J322" s="741"/>
    </row>
    <row r="323" spans="1:10" ht="22.5">
      <c r="A323" s="882"/>
      <c r="B323" s="845"/>
      <c r="C323" s="844">
        <v>3299</v>
      </c>
      <c r="D323" s="923">
        <v>5336</v>
      </c>
      <c r="E323" s="951" t="s">
        <v>314</v>
      </c>
      <c r="F323" s="952" t="s">
        <v>315</v>
      </c>
      <c r="G323" s="948">
        <v>0</v>
      </c>
      <c r="H323" s="883">
        <f>H322-H324</f>
        <v>180</v>
      </c>
      <c r="I323" s="884">
        <f t="shared" si="8"/>
        <v>180</v>
      </c>
      <c r="J323" s="741"/>
    </row>
    <row r="324" spans="1:10" ht="22.5">
      <c r="A324" s="882"/>
      <c r="B324" s="845"/>
      <c r="C324" s="844">
        <v>3299</v>
      </c>
      <c r="D324" s="923">
        <v>5336</v>
      </c>
      <c r="E324" s="951" t="s">
        <v>316</v>
      </c>
      <c r="F324" s="952" t="s">
        <v>315</v>
      </c>
      <c r="G324" s="948">
        <v>0</v>
      </c>
      <c r="H324" s="883">
        <v>1020</v>
      </c>
      <c r="I324" s="884">
        <f t="shared" si="8"/>
        <v>1020</v>
      </c>
      <c r="J324" s="741"/>
    </row>
    <row r="325" spans="1:10" ht="22.5">
      <c r="A325" s="899" t="s">
        <v>5</v>
      </c>
      <c r="B325" s="950" t="s">
        <v>389</v>
      </c>
      <c r="C325" s="901" t="s">
        <v>4</v>
      </c>
      <c r="D325" s="901" t="s">
        <v>4</v>
      </c>
      <c r="E325" s="950" t="s">
        <v>4</v>
      </c>
      <c r="F325" s="903" t="s">
        <v>390</v>
      </c>
      <c r="G325" s="891">
        <f>SUM(G326:G327)</f>
        <v>0</v>
      </c>
      <c r="H325" s="892">
        <v>330</v>
      </c>
      <c r="I325" s="893">
        <f t="shared" si="8"/>
        <v>330</v>
      </c>
      <c r="J325" s="741"/>
    </row>
    <row r="326" spans="1:10" ht="12.75">
      <c r="A326" s="882"/>
      <c r="B326" s="845"/>
      <c r="C326" s="844">
        <v>3299</v>
      </c>
      <c r="D326" s="923">
        <v>5222</v>
      </c>
      <c r="E326" s="951" t="s">
        <v>314</v>
      </c>
      <c r="F326" s="574" t="s">
        <v>334</v>
      </c>
      <c r="G326" s="948">
        <v>0</v>
      </c>
      <c r="H326" s="883">
        <f>H325-H327</f>
        <v>49.5</v>
      </c>
      <c r="I326" s="884">
        <f t="shared" si="8"/>
        <v>49.5</v>
      </c>
      <c r="J326" s="741"/>
    </row>
    <row r="327" spans="1:10" ht="12.75">
      <c r="A327" s="882"/>
      <c r="B327" s="845"/>
      <c r="C327" s="844">
        <v>3299</v>
      </c>
      <c r="D327" s="923">
        <v>5222</v>
      </c>
      <c r="E327" s="951" t="s">
        <v>316</v>
      </c>
      <c r="F327" s="574" t="s">
        <v>334</v>
      </c>
      <c r="G327" s="948">
        <v>0</v>
      </c>
      <c r="H327" s="883">
        <v>280.5</v>
      </c>
      <c r="I327" s="884">
        <f t="shared" si="8"/>
        <v>280.5</v>
      </c>
      <c r="J327" s="741"/>
    </row>
    <row r="328" spans="1:10" ht="22.5">
      <c r="A328" s="899" t="s">
        <v>5</v>
      </c>
      <c r="B328" s="950" t="s">
        <v>170</v>
      </c>
      <c r="C328" s="901" t="s">
        <v>4</v>
      </c>
      <c r="D328" s="901" t="s">
        <v>4</v>
      </c>
      <c r="E328" s="902" t="s">
        <v>4</v>
      </c>
      <c r="F328" s="946" t="s">
        <v>135</v>
      </c>
      <c r="G328" s="891">
        <f>SUM(G329:G332)</f>
        <v>0</v>
      </c>
      <c r="H328" s="904">
        <v>1120.0697</v>
      </c>
      <c r="I328" s="947">
        <f>G328+H328</f>
        <v>1120.0697</v>
      </c>
      <c r="J328" s="480"/>
    </row>
    <row r="329" spans="1:11" ht="12.75">
      <c r="A329" s="882"/>
      <c r="B329" s="845"/>
      <c r="C329" s="601">
        <v>3299</v>
      </c>
      <c r="D329" s="601">
        <v>5901</v>
      </c>
      <c r="E329" s="601">
        <v>32133030</v>
      </c>
      <c r="F329" s="601" t="s">
        <v>123</v>
      </c>
      <c r="G329" s="948">
        <v>0</v>
      </c>
      <c r="H329" s="883">
        <f>H328-H330</f>
        <v>168.01045999999997</v>
      </c>
      <c r="I329" s="884">
        <f>G329+H329</f>
        <v>168.01045999999997</v>
      </c>
      <c r="J329" s="808"/>
      <c r="K329" s="359"/>
    </row>
    <row r="330" spans="1:10" ht="12.75">
      <c r="A330" s="882"/>
      <c r="B330" s="845"/>
      <c r="C330" s="601">
        <v>3299</v>
      </c>
      <c r="D330" s="601">
        <v>5901</v>
      </c>
      <c r="E330" s="601">
        <v>32533030</v>
      </c>
      <c r="F330" s="601" t="s">
        <v>123</v>
      </c>
      <c r="G330" s="948">
        <v>0</v>
      </c>
      <c r="H330" s="883">
        <v>952.05924</v>
      </c>
      <c r="I330" s="884">
        <f>G330+H330</f>
        <v>952.05924</v>
      </c>
      <c r="J330" s="808"/>
    </row>
    <row r="331" spans="1:10" ht="12.75">
      <c r="A331" s="882"/>
      <c r="B331" s="845"/>
      <c r="C331" s="601">
        <v>3299</v>
      </c>
      <c r="D331" s="601">
        <v>6901</v>
      </c>
      <c r="E331" s="601">
        <v>32133926</v>
      </c>
      <c r="F331" s="601" t="s">
        <v>126</v>
      </c>
      <c r="G331" s="948">
        <v>0</v>
      </c>
      <c r="H331" s="885">
        <v>0</v>
      </c>
      <c r="I331" s="949">
        <f>G331+H331</f>
        <v>0</v>
      </c>
      <c r="J331" s="741"/>
    </row>
    <row r="332" spans="1:10" ht="12.75">
      <c r="A332" s="882"/>
      <c r="B332" s="139"/>
      <c r="C332" s="601">
        <v>3299</v>
      </c>
      <c r="D332" s="601">
        <v>6901</v>
      </c>
      <c r="E332" s="601">
        <v>32533926</v>
      </c>
      <c r="F332" s="601" t="s">
        <v>126</v>
      </c>
      <c r="G332" s="948">
        <v>0</v>
      </c>
      <c r="H332" s="885">
        <v>0</v>
      </c>
      <c r="I332" s="949">
        <f>G332+H332</f>
        <v>0</v>
      </c>
      <c r="J332" s="741"/>
    </row>
    <row r="333" spans="1:10" ht="33.75">
      <c r="A333" s="899" t="s">
        <v>5</v>
      </c>
      <c r="B333" s="950" t="s">
        <v>391</v>
      </c>
      <c r="C333" s="901" t="s">
        <v>4</v>
      </c>
      <c r="D333" s="901" t="s">
        <v>4</v>
      </c>
      <c r="E333" s="950" t="s">
        <v>4</v>
      </c>
      <c r="F333" s="903" t="s">
        <v>392</v>
      </c>
      <c r="G333" s="891">
        <f>SUM(G334:G335)</f>
        <v>0</v>
      </c>
      <c r="H333" s="892">
        <v>35.70812</v>
      </c>
      <c r="I333" s="893">
        <f aca="true" t="shared" si="9" ref="I333:I365">H333</f>
        <v>35.70812</v>
      </c>
      <c r="J333" s="741"/>
    </row>
    <row r="334" spans="1:10" ht="22.5">
      <c r="A334" s="882"/>
      <c r="B334" s="845"/>
      <c r="C334" s="844">
        <v>3299</v>
      </c>
      <c r="D334" s="923">
        <v>5336</v>
      </c>
      <c r="E334" s="951" t="s">
        <v>314</v>
      </c>
      <c r="F334" s="952" t="s">
        <v>315</v>
      </c>
      <c r="G334" s="948">
        <v>0</v>
      </c>
      <c r="H334" s="883">
        <f>H333-H335</f>
        <v>5.35622</v>
      </c>
      <c r="I334" s="884">
        <f t="shared" si="9"/>
        <v>5.35622</v>
      </c>
      <c r="J334" s="741"/>
    </row>
    <row r="335" spans="1:10" ht="22.5">
      <c r="A335" s="882"/>
      <c r="B335" s="845"/>
      <c r="C335" s="844">
        <v>3299</v>
      </c>
      <c r="D335" s="923">
        <v>5336</v>
      </c>
      <c r="E335" s="951" t="s">
        <v>316</v>
      </c>
      <c r="F335" s="952" t="s">
        <v>315</v>
      </c>
      <c r="G335" s="948">
        <v>0</v>
      </c>
      <c r="H335" s="883">
        <v>30.3519</v>
      </c>
      <c r="I335" s="884">
        <f t="shared" si="9"/>
        <v>30.3519</v>
      </c>
      <c r="J335" s="741"/>
    </row>
    <row r="336" spans="1:10" ht="22.5">
      <c r="A336" s="899" t="s">
        <v>5</v>
      </c>
      <c r="B336" s="950" t="s">
        <v>393</v>
      </c>
      <c r="C336" s="901" t="s">
        <v>4</v>
      </c>
      <c r="D336" s="901" t="s">
        <v>4</v>
      </c>
      <c r="E336" s="950" t="s">
        <v>4</v>
      </c>
      <c r="F336" s="903" t="s">
        <v>394</v>
      </c>
      <c r="G336" s="891">
        <f>SUM(G337:G338)</f>
        <v>0</v>
      </c>
      <c r="H336" s="892">
        <v>30.63974</v>
      </c>
      <c r="I336" s="893">
        <f t="shared" si="9"/>
        <v>30.63974</v>
      </c>
      <c r="J336" s="741"/>
    </row>
    <row r="337" spans="1:10" ht="22.5">
      <c r="A337" s="882"/>
      <c r="B337" s="845"/>
      <c r="C337" s="844">
        <v>3299</v>
      </c>
      <c r="D337" s="923">
        <v>5336</v>
      </c>
      <c r="E337" s="951" t="s">
        <v>314</v>
      </c>
      <c r="F337" s="952" t="s">
        <v>315</v>
      </c>
      <c r="G337" s="948">
        <v>0</v>
      </c>
      <c r="H337" s="883">
        <f>H336-H338</f>
        <v>4.595970000000001</v>
      </c>
      <c r="I337" s="884">
        <f t="shared" si="9"/>
        <v>4.595970000000001</v>
      </c>
      <c r="J337" s="741"/>
    </row>
    <row r="338" spans="1:10" ht="22.5">
      <c r="A338" s="882"/>
      <c r="B338" s="845"/>
      <c r="C338" s="844">
        <v>3299</v>
      </c>
      <c r="D338" s="923">
        <v>5336</v>
      </c>
      <c r="E338" s="951" t="s">
        <v>316</v>
      </c>
      <c r="F338" s="952" t="s">
        <v>315</v>
      </c>
      <c r="G338" s="948">
        <v>0</v>
      </c>
      <c r="H338" s="883">
        <v>26.04377</v>
      </c>
      <c r="I338" s="884">
        <f t="shared" si="9"/>
        <v>26.04377</v>
      </c>
      <c r="J338" s="741"/>
    </row>
    <row r="339" spans="1:10" ht="22.5">
      <c r="A339" s="899"/>
      <c r="B339" s="950" t="s">
        <v>395</v>
      </c>
      <c r="C339" s="901" t="s">
        <v>4</v>
      </c>
      <c r="D339" s="901" t="s">
        <v>4</v>
      </c>
      <c r="E339" s="950" t="s">
        <v>4</v>
      </c>
      <c r="F339" s="903" t="s">
        <v>396</v>
      </c>
      <c r="G339" s="891">
        <f>SUM(G340:G341)</f>
        <v>0</v>
      </c>
      <c r="H339" s="892">
        <v>1178.47691</v>
      </c>
      <c r="I339" s="893">
        <f t="shared" si="9"/>
        <v>1178.47691</v>
      </c>
      <c r="J339" s="741"/>
    </row>
    <row r="340" spans="1:10" ht="12.75">
      <c r="A340" s="882"/>
      <c r="B340" s="845"/>
      <c r="C340" s="844">
        <v>3299</v>
      </c>
      <c r="D340" s="923">
        <v>5332</v>
      </c>
      <c r="E340" s="951" t="s">
        <v>314</v>
      </c>
      <c r="F340" s="923" t="s">
        <v>337</v>
      </c>
      <c r="G340" s="948">
        <v>0</v>
      </c>
      <c r="H340" s="883">
        <f>H339-H341</f>
        <v>176.77154000000007</v>
      </c>
      <c r="I340" s="884">
        <f t="shared" si="9"/>
        <v>176.77154000000007</v>
      </c>
      <c r="J340" s="741"/>
    </row>
    <row r="341" spans="1:10" ht="12.75">
      <c r="A341" s="882"/>
      <c r="B341" s="845"/>
      <c r="C341" s="844">
        <v>3299</v>
      </c>
      <c r="D341" s="923">
        <v>5332</v>
      </c>
      <c r="E341" s="951" t="s">
        <v>316</v>
      </c>
      <c r="F341" s="923" t="s">
        <v>337</v>
      </c>
      <c r="G341" s="948">
        <v>0</v>
      </c>
      <c r="H341" s="883">
        <v>1001.70537</v>
      </c>
      <c r="I341" s="884">
        <f t="shared" si="9"/>
        <v>1001.70537</v>
      </c>
      <c r="J341" s="741"/>
    </row>
    <row r="342" spans="1:10" ht="33.75">
      <c r="A342" s="899" t="s">
        <v>5</v>
      </c>
      <c r="B342" s="950" t="s">
        <v>397</v>
      </c>
      <c r="C342" s="901" t="s">
        <v>4</v>
      </c>
      <c r="D342" s="901" t="s">
        <v>4</v>
      </c>
      <c r="E342" s="950" t="s">
        <v>4</v>
      </c>
      <c r="F342" s="903" t="s">
        <v>398</v>
      </c>
      <c r="G342" s="891">
        <f>SUM(G343:G344)</f>
        <v>0</v>
      </c>
      <c r="H342" s="892">
        <v>709.19529</v>
      </c>
      <c r="I342" s="893">
        <f t="shared" si="9"/>
        <v>709.19529</v>
      </c>
      <c r="J342" s="741"/>
    </row>
    <row r="343" spans="1:10" ht="22.5">
      <c r="A343" s="882"/>
      <c r="B343" s="845"/>
      <c r="C343" s="844">
        <v>3299</v>
      </c>
      <c r="D343" s="923">
        <v>5336</v>
      </c>
      <c r="E343" s="951" t="s">
        <v>314</v>
      </c>
      <c r="F343" s="952" t="s">
        <v>315</v>
      </c>
      <c r="G343" s="948">
        <v>0</v>
      </c>
      <c r="H343" s="883">
        <f>H342-H344</f>
        <v>106.37929999999994</v>
      </c>
      <c r="I343" s="884">
        <f t="shared" si="9"/>
        <v>106.37929999999994</v>
      </c>
      <c r="J343" s="741"/>
    </row>
    <row r="344" spans="1:10" ht="22.5">
      <c r="A344" s="882"/>
      <c r="B344" s="845"/>
      <c r="C344" s="844">
        <v>3299</v>
      </c>
      <c r="D344" s="923">
        <v>5336</v>
      </c>
      <c r="E344" s="951" t="s">
        <v>316</v>
      </c>
      <c r="F344" s="952" t="s">
        <v>315</v>
      </c>
      <c r="G344" s="948">
        <v>0</v>
      </c>
      <c r="H344" s="883">
        <v>602.81599</v>
      </c>
      <c r="I344" s="884">
        <f t="shared" si="9"/>
        <v>602.81599</v>
      </c>
      <c r="J344" s="741"/>
    </row>
    <row r="345" spans="1:10" ht="22.5">
      <c r="A345" s="899" t="s">
        <v>5</v>
      </c>
      <c r="B345" s="950" t="s">
        <v>399</v>
      </c>
      <c r="C345" s="901" t="s">
        <v>4</v>
      </c>
      <c r="D345" s="901" t="s">
        <v>4</v>
      </c>
      <c r="E345" s="950" t="s">
        <v>4</v>
      </c>
      <c r="F345" s="903" t="s">
        <v>400</v>
      </c>
      <c r="G345" s="891">
        <f>SUM(G346:G347)</f>
        <v>0</v>
      </c>
      <c r="H345" s="892">
        <v>244.72228</v>
      </c>
      <c r="I345" s="893">
        <f t="shared" si="9"/>
        <v>244.72228</v>
      </c>
      <c r="J345" s="741"/>
    </row>
    <row r="346" spans="1:10" ht="22.5">
      <c r="A346" s="882"/>
      <c r="B346" s="845"/>
      <c r="C346" s="844">
        <v>3299</v>
      </c>
      <c r="D346" s="923">
        <v>5213</v>
      </c>
      <c r="E346" s="951" t="s">
        <v>314</v>
      </c>
      <c r="F346" s="907" t="s">
        <v>354</v>
      </c>
      <c r="G346" s="948">
        <v>0</v>
      </c>
      <c r="H346" s="883">
        <f>H345-H347</f>
        <v>36.708350000000024</v>
      </c>
      <c r="I346" s="884">
        <f t="shared" si="9"/>
        <v>36.708350000000024</v>
      </c>
      <c r="J346" s="741"/>
    </row>
    <row r="347" spans="1:10" ht="22.5">
      <c r="A347" s="882"/>
      <c r="B347" s="845"/>
      <c r="C347" s="844">
        <v>3299</v>
      </c>
      <c r="D347" s="923">
        <v>5213</v>
      </c>
      <c r="E347" s="951" t="s">
        <v>316</v>
      </c>
      <c r="F347" s="907" t="s">
        <v>354</v>
      </c>
      <c r="G347" s="948">
        <v>0</v>
      </c>
      <c r="H347" s="883">
        <v>208.01393</v>
      </c>
      <c r="I347" s="884">
        <f t="shared" si="9"/>
        <v>208.01393</v>
      </c>
      <c r="J347" s="741"/>
    </row>
    <row r="348" spans="1:10" ht="22.5">
      <c r="A348" s="899" t="s">
        <v>5</v>
      </c>
      <c r="B348" s="950" t="s">
        <v>401</v>
      </c>
      <c r="C348" s="901" t="s">
        <v>4</v>
      </c>
      <c r="D348" s="901" t="s">
        <v>4</v>
      </c>
      <c r="E348" s="950" t="s">
        <v>4</v>
      </c>
      <c r="F348" s="903" t="s">
        <v>402</v>
      </c>
      <c r="G348" s="891">
        <f>SUM(G349:G350)</f>
        <v>0</v>
      </c>
      <c r="H348" s="892">
        <v>544.65653</v>
      </c>
      <c r="I348" s="893">
        <f t="shared" si="9"/>
        <v>544.65653</v>
      </c>
      <c r="J348" s="741"/>
    </row>
    <row r="349" spans="1:10" ht="22.5">
      <c r="A349" s="882"/>
      <c r="B349" s="845"/>
      <c r="C349" s="844">
        <v>3299</v>
      </c>
      <c r="D349" s="923">
        <v>5336</v>
      </c>
      <c r="E349" s="951" t="s">
        <v>314</v>
      </c>
      <c r="F349" s="952" t="s">
        <v>315</v>
      </c>
      <c r="G349" s="948">
        <v>0</v>
      </c>
      <c r="H349" s="883">
        <f>H348-H350</f>
        <v>81.69847999999996</v>
      </c>
      <c r="I349" s="884">
        <f t="shared" si="9"/>
        <v>81.69847999999996</v>
      </c>
      <c r="J349" s="741"/>
    </row>
    <row r="350" spans="1:10" ht="22.5">
      <c r="A350" s="882"/>
      <c r="B350" s="845"/>
      <c r="C350" s="844">
        <v>3299</v>
      </c>
      <c r="D350" s="923">
        <v>5336</v>
      </c>
      <c r="E350" s="951" t="s">
        <v>316</v>
      </c>
      <c r="F350" s="952" t="s">
        <v>315</v>
      </c>
      <c r="G350" s="948">
        <v>0</v>
      </c>
      <c r="H350" s="883">
        <v>462.95805</v>
      </c>
      <c r="I350" s="884">
        <f t="shared" si="9"/>
        <v>462.95805</v>
      </c>
      <c r="J350" s="741"/>
    </row>
    <row r="351" spans="1:10" ht="45">
      <c r="A351" s="899" t="s">
        <v>5</v>
      </c>
      <c r="B351" s="950" t="s">
        <v>403</v>
      </c>
      <c r="C351" s="901" t="s">
        <v>4</v>
      </c>
      <c r="D351" s="901" t="s">
        <v>4</v>
      </c>
      <c r="E351" s="950" t="s">
        <v>4</v>
      </c>
      <c r="F351" s="903" t="s">
        <v>404</v>
      </c>
      <c r="G351" s="891">
        <f>SUM(G352:G353)</f>
        <v>0</v>
      </c>
      <c r="H351" s="892">
        <v>146.71058</v>
      </c>
      <c r="I351" s="893">
        <f t="shared" si="9"/>
        <v>146.71058</v>
      </c>
      <c r="J351" s="741"/>
    </row>
    <row r="352" spans="1:10" ht="12.75">
      <c r="A352" s="882"/>
      <c r="B352" s="845"/>
      <c r="C352" s="844">
        <v>3299</v>
      </c>
      <c r="D352" s="923">
        <v>5222</v>
      </c>
      <c r="E352" s="951" t="s">
        <v>314</v>
      </c>
      <c r="F352" s="923" t="s">
        <v>334</v>
      </c>
      <c r="G352" s="948">
        <v>0</v>
      </c>
      <c r="H352" s="883">
        <f>H351-H353</f>
        <v>22.00658999999999</v>
      </c>
      <c r="I352" s="884">
        <f t="shared" si="9"/>
        <v>22.00658999999999</v>
      </c>
      <c r="J352" s="741"/>
    </row>
    <row r="353" spans="1:10" ht="12.75">
      <c r="A353" s="882"/>
      <c r="B353" s="845"/>
      <c r="C353" s="844">
        <v>3299</v>
      </c>
      <c r="D353" s="923">
        <v>5222</v>
      </c>
      <c r="E353" s="951" t="s">
        <v>316</v>
      </c>
      <c r="F353" s="923" t="s">
        <v>334</v>
      </c>
      <c r="G353" s="948">
        <v>0</v>
      </c>
      <c r="H353" s="883">
        <v>124.70399</v>
      </c>
      <c r="I353" s="884">
        <f t="shared" si="9"/>
        <v>124.70399</v>
      </c>
      <c r="J353" s="741"/>
    </row>
    <row r="354" spans="1:10" ht="22.5">
      <c r="A354" s="899" t="s">
        <v>5</v>
      </c>
      <c r="B354" s="950" t="s">
        <v>405</v>
      </c>
      <c r="C354" s="901" t="s">
        <v>4</v>
      </c>
      <c r="D354" s="901" t="s">
        <v>4</v>
      </c>
      <c r="E354" s="950" t="s">
        <v>4</v>
      </c>
      <c r="F354" s="903" t="s">
        <v>406</v>
      </c>
      <c r="G354" s="891">
        <f>SUM(G355:G356)</f>
        <v>0</v>
      </c>
      <c r="H354" s="892">
        <v>1203.7422</v>
      </c>
      <c r="I354" s="893">
        <f t="shared" si="9"/>
        <v>1203.7422</v>
      </c>
      <c r="J354" s="741"/>
    </row>
    <row r="355" spans="1:10" ht="12.75">
      <c r="A355" s="953"/>
      <c r="B355" s="954"/>
      <c r="C355" s="955">
        <v>3299</v>
      </c>
      <c r="D355" s="956">
        <v>5321</v>
      </c>
      <c r="E355" s="957" t="s">
        <v>314</v>
      </c>
      <c r="F355" s="956" t="s">
        <v>331</v>
      </c>
      <c r="G355" s="948">
        <v>0</v>
      </c>
      <c r="H355" s="883">
        <f>H354-H356</f>
        <v>180.56132999999988</v>
      </c>
      <c r="I355" s="884">
        <f t="shared" si="9"/>
        <v>180.56132999999988</v>
      </c>
      <c r="J355" s="741"/>
    </row>
    <row r="356" spans="1:10" ht="12.75">
      <c r="A356" s="953"/>
      <c r="B356" s="954"/>
      <c r="C356" s="955">
        <v>3299</v>
      </c>
      <c r="D356" s="956">
        <v>5321</v>
      </c>
      <c r="E356" s="957" t="s">
        <v>316</v>
      </c>
      <c r="F356" s="956" t="s">
        <v>331</v>
      </c>
      <c r="G356" s="948">
        <v>0</v>
      </c>
      <c r="H356" s="883">
        <v>1023.18087</v>
      </c>
      <c r="I356" s="884">
        <f t="shared" si="9"/>
        <v>1023.18087</v>
      </c>
      <c r="J356" s="741"/>
    </row>
    <row r="357" spans="1:10" ht="22.5">
      <c r="A357" s="899" t="s">
        <v>5</v>
      </c>
      <c r="B357" s="950" t="s">
        <v>407</v>
      </c>
      <c r="C357" s="901" t="s">
        <v>4</v>
      </c>
      <c r="D357" s="901" t="s">
        <v>4</v>
      </c>
      <c r="E357" s="950" t="s">
        <v>4</v>
      </c>
      <c r="F357" s="903" t="s">
        <v>408</v>
      </c>
      <c r="G357" s="891">
        <f>SUM(G358:G359)</f>
        <v>0</v>
      </c>
      <c r="H357" s="892">
        <v>173.95112</v>
      </c>
      <c r="I357" s="893">
        <f t="shared" si="9"/>
        <v>173.95112</v>
      </c>
      <c r="J357" s="741"/>
    </row>
    <row r="358" spans="1:10" ht="22.5">
      <c r="A358" s="882"/>
      <c r="B358" s="845"/>
      <c r="C358" s="844">
        <v>3299</v>
      </c>
      <c r="D358" s="923">
        <v>5213</v>
      </c>
      <c r="E358" s="951" t="s">
        <v>314</v>
      </c>
      <c r="F358" s="907" t="s">
        <v>354</v>
      </c>
      <c r="G358" s="948">
        <v>0</v>
      </c>
      <c r="H358" s="883">
        <f>H357-H359</f>
        <v>26.09267</v>
      </c>
      <c r="I358" s="884">
        <f t="shared" si="9"/>
        <v>26.09267</v>
      </c>
      <c r="J358" s="741"/>
    </row>
    <row r="359" spans="1:10" ht="22.5">
      <c r="A359" s="882"/>
      <c r="B359" s="845"/>
      <c r="C359" s="844">
        <v>3299</v>
      </c>
      <c r="D359" s="923">
        <v>5213</v>
      </c>
      <c r="E359" s="951" t="s">
        <v>316</v>
      </c>
      <c r="F359" s="907" t="s">
        <v>354</v>
      </c>
      <c r="G359" s="948">
        <v>0</v>
      </c>
      <c r="H359" s="883">
        <v>147.85845</v>
      </c>
      <c r="I359" s="884">
        <f t="shared" si="9"/>
        <v>147.85845</v>
      </c>
      <c r="J359" s="741"/>
    </row>
    <row r="360" spans="1:10" ht="22.5">
      <c r="A360" s="899" t="s">
        <v>5</v>
      </c>
      <c r="B360" s="950" t="s">
        <v>409</v>
      </c>
      <c r="C360" s="901" t="s">
        <v>4</v>
      </c>
      <c r="D360" s="901" t="s">
        <v>4</v>
      </c>
      <c r="E360" s="950" t="s">
        <v>4</v>
      </c>
      <c r="F360" s="903" t="s">
        <v>410</v>
      </c>
      <c r="G360" s="891">
        <f>SUM(G361:G362)</f>
        <v>0</v>
      </c>
      <c r="H360" s="892">
        <v>360.92775</v>
      </c>
      <c r="I360" s="893">
        <f t="shared" si="9"/>
        <v>360.92775</v>
      </c>
      <c r="J360" s="741"/>
    </row>
    <row r="361" spans="1:10" ht="22.5">
      <c r="A361" s="882"/>
      <c r="B361" s="845"/>
      <c r="C361" s="844">
        <v>3299</v>
      </c>
      <c r="D361" s="923">
        <v>5336</v>
      </c>
      <c r="E361" s="951" t="s">
        <v>314</v>
      </c>
      <c r="F361" s="952" t="s">
        <v>315</v>
      </c>
      <c r="G361" s="948">
        <v>0</v>
      </c>
      <c r="H361" s="883">
        <f>H360-H362</f>
        <v>54.13916999999998</v>
      </c>
      <c r="I361" s="884">
        <f t="shared" si="9"/>
        <v>54.13916999999998</v>
      </c>
      <c r="J361" s="741"/>
    </row>
    <row r="362" spans="1:10" ht="22.5">
      <c r="A362" s="882"/>
      <c r="B362" s="845"/>
      <c r="C362" s="844">
        <v>3299</v>
      </c>
      <c r="D362" s="923">
        <v>5336</v>
      </c>
      <c r="E362" s="951" t="s">
        <v>316</v>
      </c>
      <c r="F362" s="952" t="s">
        <v>315</v>
      </c>
      <c r="G362" s="948">
        <v>0</v>
      </c>
      <c r="H362" s="883">
        <v>306.78858</v>
      </c>
      <c r="I362" s="884">
        <f t="shared" si="9"/>
        <v>306.78858</v>
      </c>
      <c r="J362" s="741"/>
    </row>
    <row r="363" spans="1:10" ht="22.5">
      <c r="A363" s="899" t="s">
        <v>5</v>
      </c>
      <c r="B363" s="950" t="s">
        <v>411</v>
      </c>
      <c r="C363" s="901" t="s">
        <v>4</v>
      </c>
      <c r="D363" s="901" t="s">
        <v>4</v>
      </c>
      <c r="E363" s="950" t="s">
        <v>4</v>
      </c>
      <c r="F363" s="903" t="s">
        <v>412</v>
      </c>
      <c r="G363" s="891">
        <f>SUM(G364:G365)</f>
        <v>0</v>
      </c>
      <c r="H363" s="892">
        <v>1465.48175</v>
      </c>
      <c r="I363" s="893">
        <f t="shared" si="9"/>
        <v>1465.48175</v>
      </c>
      <c r="J363" s="741"/>
    </row>
    <row r="364" spans="1:10" ht="12.75">
      <c r="A364" s="882"/>
      <c r="B364" s="845"/>
      <c r="C364" s="844">
        <v>3299</v>
      </c>
      <c r="D364" s="923">
        <v>5222</v>
      </c>
      <c r="E364" s="951" t="s">
        <v>314</v>
      </c>
      <c r="F364" s="923" t="s">
        <v>337</v>
      </c>
      <c r="G364" s="948">
        <v>0</v>
      </c>
      <c r="H364" s="883">
        <f>H363-H365</f>
        <v>219.8222699999999</v>
      </c>
      <c r="I364" s="884">
        <f t="shared" si="9"/>
        <v>219.8222699999999</v>
      </c>
      <c r="J364" s="741"/>
    </row>
    <row r="365" spans="1:10" ht="13.5" thickBot="1">
      <c r="A365" s="487"/>
      <c r="B365" s="848"/>
      <c r="C365" s="847">
        <v>3299</v>
      </c>
      <c r="D365" s="960">
        <v>5222</v>
      </c>
      <c r="E365" s="961" t="s">
        <v>316</v>
      </c>
      <c r="F365" s="960" t="s">
        <v>337</v>
      </c>
      <c r="G365" s="962">
        <v>0</v>
      </c>
      <c r="H365" s="963">
        <v>1245.65948</v>
      </c>
      <c r="I365" s="477">
        <f t="shared" si="9"/>
        <v>1245.65948</v>
      </c>
      <c r="J365" s="741"/>
    </row>
    <row r="366" spans="1:10" ht="13.5" thickBot="1">
      <c r="A366" s="415" t="s">
        <v>5</v>
      </c>
      <c r="B366" s="222" t="s">
        <v>4</v>
      </c>
      <c r="C366" s="224" t="s">
        <v>4</v>
      </c>
      <c r="D366" s="224" t="s">
        <v>4</v>
      </c>
      <c r="E366" s="416"/>
      <c r="F366" s="417" t="s">
        <v>136</v>
      </c>
      <c r="G366" s="225">
        <f>G367+G376+G385</f>
        <v>4650</v>
      </c>
      <c r="H366" s="418">
        <f>H367+H376+H385</f>
        <v>2401.42825</v>
      </c>
      <c r="I366" s="226">
        <f aca="true" t="shared" si="10" ref="I366:I395">G366+H366</f>
        <v>7051.42825</v>
      </c>
      <c r="J366" s="741"/>
    </row>
    <row r="367" spans="1:11" ht="12.75">
      <c r="A367" s="208" t="s">
        <v>5</v>
      </c>
      <c r="B367" s="209" t="s">
        <v>21</v>
      </c>
      <c r="C367" s="210" t="s">
        <v>4</v>
      </c>
      <c r="D367" s="210" t="s">
        <v>4</v>
      </c>
      <c r="E367" s="210" t="s">
        <v>4</v>
      </c>
      <c r="F367" s="488" t="s">
        <v>168</v>
      </c>
      <c r="G367" s="212">
        <v>4650</v>
      </c>
      <c r="H367" s="213">
        <v>2401</v>
      </c>
      <c r="I367" s="214">
        <f t="shared" si="10"/>
        <v>7051</v>
      </c>
      <c r="J367" s="809"/>
      <c r="K367" s="20"/>
    </row>
    <row r="368" spans="1:11" s="203" customFormat="1" ht="12.75" customHeight="1">
      <c r="A368" s="814"/>
      <c r="B368" s="815"/>
      <c r="C368" s="964" t="s">
        <v>22</v>
      </c>
      <c r="D368" s="965" t="s">
        <v>23</v>
      </c>
      <c r="E368" s="966" t="s">
        <v>20</v>
      </c>
      <c r="F368" s="967" t="s">
        <v>24</v>
      </c>
      <c r="G368" s="968">
        <v>3380</v>
      </c>
      <c r="H368" s="883">
        <f>2220.676-H369-H370</f>
        <v>1465.64616</v>
      </c>
      <c r="I368" s="884">
        <f>G368+H368</f>
        <v>4845.64616</v>
      </c>
      <c r="J368" s="810"/>
      <c r="K368" s="489"/>
    </row>
    <row r="369" spans="1:10" s="203" customFormat="1" ht="12.75" customHeight="1">
      <c r="A369" s="205"/>
      <c r="B369" s="206"/>
      <c r="C369" s="99" t="s">
        <v>22</v>
      </c>
      <c r="D369" s="100">
        <v>5031</v>
      </c>
      <c r="E369" s="966" t="s">
        <v>20</v>
      </c>
      <c r="F369" s="101" t="s">
        <v>25</v>
      </c>
      <c r="G369" s="820">
        <v>845.15</v>
      </c>
      <c r="H369" s="883">
        <f>2220.676*0.25</f>
        <v>555.169</v>
      </c>
      <c r="I369" s="884">
        <f>G369+H369</f>
        <v>1400.319</v>
      </c>
      <c r="J369" s="810"/>
    </row>
    <row r="370" spans="1:10" s="203" customFormat="1" ht="12.75" customHeight="1">
      <c r="A370" s="814"/>
      <c r="B370" s="827"/>
      <c r="C370" s="965" t="s">
        <v>22</v>
      </c>
      <c r="D370" s="969">
        <v>5032</v>
      </c>
      <c r="E370" s="966" t="s">
        <v>20</v>
      </c>
      <c r="F370" s="970" t="s">
        <v>26</v>
      </c>
      <c r="G370" s="820">
        <v>304.85</v>
      </c>
      <c r="H370" s="883">
        <f>2220.676*0.09</f>
        <v>199.86084</v>
      </c>
      <c r="I370" s="884">
        <f>G370+H370</f>
        <v>504.71084</v>
      </c>
      <c r="J370" s="810"/>
    </row>
    <row r="371" spans="1:10" s="203" customFormat="1" ht="12.75" customHeight="1">
      <c r="A371" s="814"/>
      <c r="B371" s="965"/>
      <c r="C371" s="965" t="s">
        <v>22</v>
      </c>
      <c r="D371" s="969">
        <v>5021</v>
      </c>
      <c r="E371" s="965" t="s">
        <v>20</v>
      </c>
      <c r="F371" s="971" t="s">
        <v>27</v>
      </c>
      <c r="G371" s="820">
        <v>120</v>
      </c>
      <c r="H371" s="883">
        <v>0</v>
      </c>
      <c r="I371" s="884">
        <f t="shared" si="10"/>
        <v>120</v>
      </c>
      <c r="J371" s="810"/>
    </row>
    <row r="372" spans="1:10" s="203" customFormat="1" ht="12.75" customHeight="1">
      <c r="A372" s="814"/>
      <c r="B372" s="965"/>
      <c r="C372" s="99" t="s">
        <v>22</v>
      </c>
      <c r="D372" s="969">
        <v>5167</v>
      </c>
      <c r="E372" s="601">
        <v>32133007</v>
      </c>
      <c r="F372" s="971" t="s">
        <v>413</v>
      </c>
      <c r="G372" s="820">
        <v>0</v>
      </c>
      <c r="H372" s="883">
        <f>99.496-H373</f>
        <v>20.874399999999994</v>
      </c>
      <c r="I372" s="884">
        <f t="shared" si="10"/>
        <v>20.874399999999994</v>
      </c>
      <c r="J372" s="810"/>
    </row>
    <row r="373" spans="1:10" s="203" customFormat="1" ht="12.75" customHeight="1">
      <c r="A373" s="814"/>
      <c r="B373" s="965"/>
      <c r="C373" s="965" t="s">
        <v>22</v>
      </c>
      <c r="D373" s="969">
        <v>5167</v>
      </c>
      <c r="E373" s="601">
        <v>32533007</v>
      </c>
      <c r="F373" s="971" t="s">
        <v>413</v>
      </c>
      <c r="G373" s="820">
        <v>0</v>
      </c>
      <c r="H373" s="883">
        <v>78.6216</v>
      </c>
      <c r="I373" s="884">
        <f t="shared" si="10"/>
        <v>78.6216</v>
      </c>
      <c r="J373" s="810"/>
    </row>
    <row r="374" spans="1:10" s="203" customFormat="1" ht="12.75" customHeight="1">
      <c r="A374" s="814"/>
      <c r="B374" s="965"/>
      <c r="C374" s="965" t="s">
        <v>22</v>
      </c>
      <c r="D374" s="969">
        <v>5169</v>
      </c>
      <c r="E374" s="601">
        <v>32133007</v>
      </c>
      <c r="F374" s="971" t="s">
        <v>414</v>
      </c>
      <c r="G374" s="820">
        <v>0</v>
      </c>
      <c r="H374" s="883">
        <f>80.828-H375</f>
        <v>12.124200000000002</v>
      </c>
      <c r="I374" s="884">
        <f t="shared" si="10"/>
        <v>12.124200000000002</v>
      </c>
      <c r="J374" s="810"/>
    </row>
    <row r="375" spans="1:10" s="203" customFormat="1" ht="12.75" customHeight="1" thickBot="1">
      <c r="A375" s="97"/>
      <c r="B375" s="972"/>
      <c r="C375" s="490" t="s">
        <v>22</v>
      </c>
      <c r="D375" s="973">
        <v>5169</v>
      </c>
      <c r="E375" s="737">
        <v>32533007</v>
      </c>
      <c r="F375" s="974" t="s">
        <v>414</v>
      </c>
      <c r="G375" s="850">
        <v>0</v>
      </c>
      <c r="H375" s="491">
        <v>68.7038</v>
      </c>
      <c r="I375" s="492">
        <f t="shared" si="10"/>
        <v>68.7038</v>
      </c>
      <c r="J375" s="810"/>
    </row>
    <row r="376" spans="1:10" ht="12.75">
      <c r="A376" s="208" t="s">
        <v>5</v>
      </c>
      <c r="B376" s="209" t="s">
        <v>137</v>
      </c>
      <c r="C376" s="210" t="s">
        <v>4</v>
      </c>
      <c r="D376" s="210" t="s">
        <v>4</v>
      </c>
      <c r="E376" s="210" t="s">
        <v>4</v>
      </c>
      <c r="F376" s="211" t="s">
        <v>138</v>
      </c>
      <c r="G376" s="212">
        <f>SUM(G377:G382)</f>
        <v>0</v>
      </c>
      <c r="H376" s="213">
        <v>0.42825</v>
      </c>
      <c r="I376" s="493">
        <f t="shared" si="10"/>
        <v>0.42825</v>
      </c>
      <c r="J376" s="741"/>
    </row>
    <row r="377" spans="1:10" ht="12.75">
      <c r="A377" s="921"/>
      <c r="B377" s="922"/>
      <c r="C377" s="601">
        <v>3639</v>
      </c>
      <c r="D377" s="601">
        <v>5139</v>
      </c>
      <c r="E377" s="601">
        <v>32133007</v>
      </c>
      <c r="F377" s="975" t="s">
        <v>34</v>
      </c>
      <c r="G377" s="688">
        <v>0</v>
      </c>
      <c r="H377" s="883">
        <f>H376-H378</f>
        <v>0.06424000000000002</v>
      </c>
      <c r="I377" s="884">
        <f t="shared" si="10"/>
        <v>0.06424000000000002</v>
      </c>
      <c r="J377" s="741"/>
    </row>
    <row r="378" spans="1:10" ht="12.75">
      <c r="A378" s="921"/>
      <c r="B378" s="922"/>
      <c r="C378" s="601">
        <v>3639</v>
      </c>
      <c r="D378" s="601">
        <v>5139</v>
      </c>
      <c r="E378" s="601">
        <v>32533007</v>
      </c>
      <c r="F378" s="975" t="s">
        <v>34</v>
      </c>
      <c r="G378" s="688">
        <v>0</v>
      </c>
      <c r="H378" s="883">
        <v>0.36401</v>
      </c>
      <c r="I378" s="884">
        <f t="shared" si="10"/>
        <v>0.36401</v>
      </c>
      <c r="J378" s="741"/>
    </row>
    <row r="379" spans="1:10" ht="12.75">
      <c r="A379" s="921"/>
      <c r="B379" s="922"/>
      <c r="C379" s="601">
        <v>3639</v>
      </c>
      <c r="D379" s="601">
        <v>5169</v>
      </c>
      <c r="E379" s="601">
        <v>32133007</v>
      </c>
      <c r="F379" s="975" t="s">
        <v>35</v>
      </c>
      <c r="G379" s="688">
        <v>0</v>
      </c>
      <c r="H379" s="885">
        <v>0</v>
      </c>
      <c r="I379" s="690">
        <f t="shared" si="10"/>
        <v>0</v>
      </c>
      <c r="J379" s="741"/>
    </row>
    <row r="380" spans="1:10" ht="12.75">
      <c r="A380" s="921"/>
      <c r="B380" s="922"/>
      <c r="C380" s="601">
        <v>3639</v>
      </c>
      <c r="D380" s="601">
        <v>5169</v>
      </c>
      <c r="E380" s="601">
        <v>32533007</v>
      </c>
      <c r="F380" s="975" t="s">
        <v>35</v>
      </c>
      <c r="G380" s="688">
        <v>0</v>
      </c>
      <c r="H380" s="885">
        <v>0</v>
      </c>
      <c r="I380" s="690">
        <f t="shared" si="10"/>
        <v>0</v>
      </c>
      <c r="J380" s="741"/>
    </row>
    <row r="381" spans="1:10" ht="12.75">
      <c r="A381" s="921"/>
      <c r="B381" s="922"/>
      <c r="C381" s="601">
        <v>3639</v>
      </c>
      <c r="D381" s="601">
        <v>5175</v>
      </c>
      <c r="E381" s="601">
        <v>32133007</v>
      </c>
      <c r="F381" s="975" t="s">
        <v>37</v>
      </c>
      <c r="G381" s="688">
        <v>0</v>
      </c>
      <c r="H381" s="885">
        <v>0</v>
      </c>
      <c r="I381" s="690">
        <f t="shared" si="10"/>
        <v>0</v>
      </c>
      <c r="J381" s="741"/>
    </row>
    <row r="382" spans="1:10" ht="12.75">
      <c r="A382" s="921"/>
      <c r="B382" s="922"/>
      <c r="C382" s="601">
        <v>3639</v>
      </c>
      <c r="D382" s="601">
        <v>5175</v>
      </c>
      <c r="E382" s="601">
        <v>32533007</v>
      </c>
      <c r="F382" s="975" t="s">
        <v>37</v>
      </c>
      <c r="G382" s="688">
        <v>0</v>
      </c>
      <c r="H382" s="885">
        <v>0</v>
      </c>
      <c r="I382" s="690">
        <f t="shared" si="10"/>
        <v>0</v>
      </c>
      <c r="J382" s="741"/>
    </row>
    <row r="383" spans="1:10" ht="12.75">
      <c r="A383" s="921"/>
      <c r="B383" s="922"/>
      <c r="C383" s="601">
        <v>6310</v>
      </c>
      <c r="D383" s="601">
        <v>5163</v>
      </c>
      <c r="E383" s="601">
        <v>32133007</v>
      </c>
      <c r="F383" s="975" t="s">
        <v>38</v>
      </c>
      <c r="G383" s="688">
        <v>0</v>
      </c>
      <c r="H383" s="885">
        <v>0</v>
      </c>
      <c r="I383" s="690">
        <f t="shared" si="10"/>
        <v>0</v>
      </c>
      <c r="J383" s="741"/>
    </row>
    <row r="384" spans="1:10" ht="13.5" thickBot="1">
      <c r="A384" s="223"/>
      <c r="B384" s="976"/>
      <c r="C384" s="737">
        <v>6310</v>
      </c>
      <c r="D384" s="737">
        <v>5163</v>
      </c>
      <c r="E384" s="737">
        <v>32533007</v>
      </c>
      <c r="F384" s="977" t="s">
        <v>38</v>
      </c>
      <c r="G384" s="706">
        <v>0</v>
      </c>
      <c r="H384" s="843">
        <v>0</v>
      </c>
      <c r="I384" s="195">
        <f t="shared" si="10"/>
        <v>0</v>
      </c>
      <c r="J384" s="741"/>
    </row>
    <row r="385" spans="1:10" ht="12.75">
      <c r="A385" s="409" t="s">
        <v>5</v>
      </c>
      <c r="B385" s="410" t="s">
        <v>139</v>
      </c>
      <c r="C385" s="411" t="s">
        <v>4</v>
      </c>
      <c r="D385" s="411" t="s">
        <v>4</v>
      </c>
      <c r="E385" s="411" t="s">
        <v>4</v>
      </c>
      <c r="F385" s="494" t="s">
        <v>140</v>
      </c>
      <c r="G385" s="412">
        <f>SUM(G386:G395)</f>
        <v>0</v>
      </c>
      <c r="H385" s="413">
        <v>0</v>
      </c>
      <c r="I385" s="414">
        <f t="shared" si="10"/>
        <v>0</v>
      </c>
      <c r="J385" s="741"/>
    </row>
    <row r="386" spans="1:10" ht="12.75">
      <c r="A386" s="921"/>
      <c r="B386" s="922"/>
      <c r="C386" s="601">
        <v>3639</v>
      </c>
      <c r="D386" s="601">
        <v>5164</v>
      </c>
      <c r="E386" s="601">
        <v>32133007</v>
      </c>
      <c r="F386" s="975" t="s">
        <v>108</v>
      </c>
      <c r="G386" s="688">
        <v>0</v>
      </c>
      <c r="H386" s="885">
        <v>0</v>
      </c>
      <c r="I386" s="690">
        <f t="shared" si="10"/>
        <v>0</v>
      </c>
      <c r="J386" s="741"/>
    </row>
    <row r="387" spans="1:10" ht="12.75">
      <c r="A387" s="921"/>
      <c r="B387" s="922"/>
      <c r="C387" s="601">
        <v>3639</v>
      </c>
      <c r="D387" s="601">
        <v>5164</v>
      </c>
      <c r="E387" s="601">
        <v>32533007</v>
      </c>
      <c r="F387" s="601" t="s">
        <v>108</v>
      </c>
      <c r="G387" s="688">
        <v>0</v>
      </c>
      <c r="H387" s="885">
        <v>0</v>
      </c>
      <c r="I387" s="690">
        <f t="shared" si="10"/>
        <v>0</v>
      </c>
      <c r="J387" s="741"/>
    </row>
    <row r="388" spans="1:10" ht="12.75">
      <c r="A388" s="921"/>
      <c r="B388" s="922"/>
      <c r="C388" s="601">
        <v>3639</v>
      </c>
      <c r="D388" s="601">
        <v>5169</v>
      </c>
      <c r="E388" s="601">
        <v>32133007</v>
      </c>
      <c r="F388" s="601" t="s">
        <v>35</v>
      </c>
      <c r="G388" s="688">
        <v>0</v>
      </c>
      <c r="H388" s="885">
        <v>0</v>
      </c>
      <c r="I388" s="690">
        <f t="shared" si="10"/>
        <v>0</v>
      </c>
      <c r="J388" s="741"/>
    </row>
    <row r="389" spans="1:10" ht="12.75">
      <c r="A389" s="921"/>
      <c r="B389" s="922"/>
      <c r="C389" s="601">
        <v>3639</v>
      </c>
      <c r="D389" s="601">
        <v>5169</v>
      </c>
      <c r="E389" s="601">
        <v>32533007</v>
      </c>
      <c r="F389" s="601" t="s">
        <v>35</v>
      </c>
      <c r="G389" s="688">
        <v>0</v>
      </c>
      <c r="H389" s="885">
        <v>0</v>
      </c>
      <c r="I389" s="690">
        <f t="shared" si="10"/>
        <v>0</v>
      </c>
      <c r="J389" s="741"/>
    </row>
    <row r="390" spans="1:10" ht="12.75">
      <c r="A390" s="921"/>
      <c r="B390" s="922"/>
      <c r="C390" s="601">
        <v>3639</v>
      </c>
      <c r="D390" s="601">
        <v>5173</v>
      </c>
      <c r="E390" s="601">
        <v>32133007</v>
      </c>
      <c r="F390" s="601" t="s">
        <v>36</v>
      </c>
      <c r="G390" s="688">
        <v>0</v>
      </c>
      <c r="H390" s="885">
        <v>0</v>
      </c>
      <c r="I390" s="690">
        <f t="shared" si="10"/>
        <v>0</v>
      </c>
      <c r="J390" s="741"/>
    </row>
    <row r="391" spans="1:10" ht="12.75">
      <c r="A391" s="921"/>
      <c r="B391" s="922"/>
      <c r="C391" s="601">
        <v>3639</v>
      </c>
      <c r="D391" s="601">
        <v>5173</v>
      </c>
      <c r="E391" s="601">
        <v>32533007</v>
      </c>
      <c r="F391" s="601" t="s">
        <v>36</v>
      </c>
      <c r="G391" s="688">
        <v>0</v>
      </c>
      <c r="H391" s="885">
        <v>0</v>
      </c>
      <c r="I391" s="690">
        <f t="shared" si="10"/>
        <v>0</v>
      </c>
      <c r="J391" s="741"/>
    </row>
    <row r="392" spans="1:10" ht="12.75">
      <c r="A392" s="921"/>
      <c r="B392" s="922"/>
      <c r="C392" s="601">
        <v>3639</v>
      </c>
      <c r="D392" s="601">
        <v>5175</v>
      </c>
      <c r="E392" s="601">
        <v>32133007</v>
      </c>
      <c r="F392" s="601" t="s">
        <v>37</v>
      </c>
      <c r="G392" s="688">
        <v>0</v>
      </c>
      <c r="H392" s="885">
        <v>0</v>
      </c>
      <c r="I392" s="690">
        <f t="shared" si="10"/>
        <v>0</v>
      </c>
      <c r="J392" s="741"/>
    </row>
    <row r="393" spans="1:10" ht="12.75">
      <c r="A393" s="978"/>
      <c r="B393" s="979"/>
      <c r="C393" s="602">
        <v>3639</v>
      </c>
      <c r="D393" s="602">
        <v>5175</v>
      </c>
      <c r="E393" s="602">
        <v>32533007</v>
      </c>
      <c r="F393" s="602" t="s">
        <v>37</v>
      </c>
      <c r="G393" s="980">
        <v>0</v>
      </c>
      <c r="H393" s="885">
        <v>0</v>
      </c>
      <c r="I393" s="981">
        <f t="shared" si="10"/>
        <v>0</v>
      </c>
      <c r="J393" s="741"/>
    </row>
    <row r="394" spans="1:10" ht="12.75">
      <c r="A394" s="921"/>
      <c r="B394" s="922"/>
      <c r="C394" s="601">
        <v>6310</v>
      </c>
      <c r="D394" s="601">
        <v>5163</v>
      </c>
      <c r="E394" s="601">
        <v>32133007</v>
      </c>
      <c r="F394" s="601" t="s">
        <v>38</v>
      </c>
      <c r="G394" s="688">
        <v>0</v>
      </c>
      <c r="H394" s="885">
        <v>0</v>
      </c>
      <c r="I394" s="690">
        <f t="shared" si="10"/>
        <v>0</v>
      </c>
      <c r="J394" s="741"/>
    </row>
    <row r="395" spans="1:10" ht="13.5" thickBot="1">
      <c r="A395" s="223"/>
      <c r="B395" s="976"/>
      <c r="C395" s="737">
        <v>6310</v>
      </c>
      <c r="D395" s="737">
        <v>5163</v>
      </c>
      <c r="E395" s="737">
        <v>32533007</v>
      </c>
      <c r="F395" s="737" t="s">
        <v>38</v>
      </c>
      <c r="G395" s="706">
        <v>0</v>
      </c>
      <c r="H395" s="843">
        <v>0</v>
      </c>
      <c r="I395" s="195">
        <f t="shared" si="10"/>
        <v>0</v>
      </c>
      <c r="J395" s="741"/>
    </row>
  </sheetData>
  <sheetProtection/>
  <mergeCells count="4">
    <mergeCell ref="A6:I6"/>
    <mergeCell ref="A2:I2"/>
    <mergeCell ref="A4:I4"/>
    <mergeCell ref="G1:I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5" manualBreakCount="5">
    <brk id="106" max="8" man="1"/>
    <brk id="152" max="8" man="1"/>
    <brk id="212" max="8" man="1"/>
    <brk id="309" max="8" man="1"/>
    <brk id="375" max="8" man="1"/>
  </rowBreaks>
  <ignoredErrors>
    <ignoredError sqref="C72:E72 B91 E91:E92 B72:B73 B119:E120 B125:C126 E125:E126 B105:E106 B93:E93 B79:B81 E87:E88 B87:B88 B108:E113 C107:E107" numberStoredAsText="1"/>
    <ignoredError sqref="G10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9" customWidth="1"/>
    <col min="2" max="2" width="8.7109375" style="19" bestFit="1" customWidth="1"/>
    <col min="3" max="4" width="4.7109375" style="19" customWidth="1"/>
    <col min="5" max="5" width="7.8515625" style="19" customWidth="1"/>
    <col min="6" max="6" width="38.8515625" style="19" customWidth="1"/>
    <col min="7" max="7" width="6.8515625" style="20" bestFit="1" customWidth="1"/>
    <col min="8" max="8" width="11.00390625" style="19" customWidth="1"/>
    <col min="9" max="9" width="11.140625" style="19" customWidth="1"/>
    <col min="10" max="16384" width="9.140625" style="19" customWidth="1"/>
  </cols>
  <sheetData>
    <row r="1" spans="1:9" ht="12.75">
      <c r="A1" s="532"/>
      <c r="B1" s="525"/>
      <c r="C1" s="532"/>
      <c r="D1" s="532"/>
      <c r="E1" s="532"/>
      <c r="F1" s="532"/>
      <c r="G1" s="1083" t="s">
        <v>235</v>
      </c>
      <c r="H1" s="1083"/>
      <c r="I1" s="1083"/>
    </row>
    <row r="2" spans="1:9" ht="21" customHeight="1">
      <c r="A2" s="1084" t="s">
        <v>165</v>
      </c>
      <c r="B2" s="1092"/>
      <c r="C2" s="1092"/>
      <c r="D2" s="1092"/>
      <c r="E2" s="1092"/>
      <c r="F2" s="1092"/>
      <c r="G2" s="1092"/>
      <c r="H2" s="1092"/>
      <c r="I2" s="1092"/>
    </row>
    <row r="3" spans="1:9" ht="15">
      <c r="A3" s="132"/>
      <c r="B3" s="132"/>
      <c r="C3" s="132"/>
      <c r="D3" s="132"/>
      <c r="E3" s="132"/>
      <c r="F3" s="132"/>
      <c r="G3" s="132"/>
      <c r="H3" s="585"/>
      <c r="I3" s="586"/>
    </row>
    <row r="4" spans="1:9" ht="15.75">
      <c r="A4" s="1093" t="s">
        <v>67</v>
      </c>
      <c r="B4" s="1093"/>
      <c r="C4" s="1093"/>
      <c r="D4" s="1093"/>
      <c r="E4" s="1093"/>
      <c r="F4" s="1093"/>
      <c r="G4" s="1093"/>
      <c r="H4" s="1093"/>
      <c r="I4" s="1093"/>
    </row>
    <row r="5" spans="1:9" ht="12.75">
      <c r="A5" s="746"/>
      <c r="B5" s="747"/>
      <c r="C5" s="748"/>
      <c r="D5" s="747"/>
      <c r="E5" s="747"/>
      <c r="F5" s="747"/>
      <c r="G5" s="749"/>
      <c r="H5" s="750"/>
      <c r="I5" s="751"/>
    </row>
    <row r="6" spans="1:9" ht="18" customHeight="1">
      <c r="A6" s="1085" t="s">
        <v>570</v>
      </c>
      <c r="B6" s="1085"/>
      <c r="C6" s="1085"/>
      <c r="D6" s="1085"/>
      <c r="E6" s="1085"/>
      <c r="F6" s="1085"/>
      <c r="G6" s="1085"/>
      <c r="H6" s="1085"/>
      <c r="I6" s="1085"/>
    </row>
    <row r="7" spans="1:9" ht="12.75" customHeight="1" thickBot="1">
      <c r="A7" s="752"/>
      <c r="B7" s="752"/>
      <c r="C7" s="752"/>
      <c r="D7" s="752"/>
      <c r="E7" s="752"/>
      <c r="F7" s="752"/>
      <c r="G7" s="753"/>
      <c r="H7" s="754"/>
      <c r="I7" s="755" t="s">
        <v>571</v>
      </c>
    </row>
    <row r="8" spans="1:9" ht="21" customHeight="1" thickBot="1">
      <c r="A8" s="756" t="s">
        <v>16</v>
      </c>
      <c r="B8" s="757" t="s">
        <v>572</v>
      </c>
      <c r="C8" s="758" t="s">
        <v>2</v>
      </c>
      <c r="D8" s="758" t="s">
        <v>18</v>
      </c>
      <c r="E8" s="758" t="s">
        <v>455</v>
      </c>
      <c r="F8" s="758" t="s">
        <v>573</v>
      </c>
      <c r="G8" s="759" t="s">
        <v>158</v>
      </c>
      <c r="H8" s="759" t="s">
        <v>159</v>
      </c>
      <c r="I8" s="760" t="s">
        <v>474</v>
      </c>
    </row>
    <row r="9" spans="1:9" ht="17.25" customHeight="1" thickBot="1">
      <c r="A9" s="761" t="s">
        <v>4</v>
      </c>
      <c r="B9" s="762" t="s">
        <v>4</v>
      </c>
      <c r="C9" s="224" t="s">
        <v>4</v>
      </c>
      <c r="D9" s="224" t="s">
        <v>4</v>
      </c>
      <c r="E9" s="224" t="s">
        <v>4</v>
      </c>
      <c r="F9" s="763" t="s">
        <v>574</v>
      </c>
      <c r="G9" s="225">
        <f>SUM(G10+G12+G15+G17)</f>
        <v>0</v>
      </c>
      <c r="H9" s="803">
        <f>SUM(H10+H12+H15+H17)</f>
        <v>10435.75872</v>
      </c>
      <c r="I9" s="226">
        <f>G9+H9</f>
        <v>10435.75872</v>
      </c>
    </row>
    <row r="10" spans="1:9" ht="12.75" customHeight="1">
      <c r="A10" s="764" t="s">
        <v>3</v>
      </c>
      <c r="B10" s="765">
        <v>300010000</v>
      </c>
      <c r="C10" s="766" t="s">
        <v>4</v>
      </c>
      <c r="D10" s="766" t="s">
        <v>4</v>
      </c>
      <c r="E10" s="766" t="s">
        <v>4</v>
      </c>
      <c r="F10" s="767" t="s">
        <v>575</v>
      </c>
      <c r="G10" s="768">
        <f>G11</f>
        <v>0</v>
      </c>
      <c r="H10" s="804">
        <f>H11</f>
        <v>9685.75872</v>
      </c>
      <c r="I10" s="769">
        <f>G10+H10</f>
        <v>9685.75872</v>
      </c>
    </row>
    <row r="11" spans="1:9" ht="12.75" customHeight="1">
      <c r="A11" s="770"/>
      <c r="B11" s="771"/>
      <c r="C11" s="685">
        <v>6409</v>
      </c>
      <c r="D11" s="685">
        <v>5901</v>
      </c>
      <c r="E11" s="686" t="s">
        <v>20</v>
      </c>
      <c r="F11" s="331" t="s">
        <v>102</v>
      </c>
      <c r="G11" s="772">
        <v>0</v>
      </c>
      <c r="H11" s="805">
        <f>10500-214.24128-600</f>
        <v>9685.75872</v>
      </c>
      <c r="I11" s="774">
        <f aca="true" t="shared" si="0" ref="I11:I18">G11+H11</f>
        <v>9685.75872</v>
      </c>
    </row>
    <row r="12" spans="1:9" ht="12.75" customHeight="1">
      <c r="A12" s="775" t="s">
        <v>3</v>
      </c>
      <c r="B12" s="776">
        <v>300020000</v>
      </c>
      <c r="C12" s="777" t="s">
        <v>4</v>
      </c>
      <c r="D12" s="777" t="s">
        <v>4</v>
      </c>
      <c r="E12" s="777" t="s">
        <v>4</v>
      </c>
      <c r="F12" s="778" t="s">
        <v>576</v>
      </c>
      <c r="G12" s="779">
        <f>SUM(G13:G14)</f>
        <v>0</v>
      </c>
      <c r="H12" s="779">
        <v>700</v>
      </c>
      <c r="I12" s="780">
        <f>G12+H12</f>
        <v>700</v>
      </c>
    </row>
    <row r="13" spans="1:9" ht="12.75" customHeight="1">
      <c r="A13" s="770"/>
      <c r="B13" s="771"/>
      <c r="C13" s="685">
        <v>6310</v>
      </c>
      <c r="D13" s="685">
        <v>5142</v>
      </c>
      <c r="E13" s="686" t="s">
        <v>20</v>
      </c>
      <c r="F13" s="331" t="s">
        <v>577</v>
      </c>
      <c r="G13" s="772">
        <v>0</v>
      </c>
      <c r="H13" s="772">
        <v>0</v>
      </c>
      <c r="I13" s="781">
        <f t="shared" si="0"/>
        <v>0</v>
      </c>
    </row>
    <row r="14" spans="1:9" ht="12.75" customHeight="1">
      <c r="A14" s="770"/>
      <c r="B14" s="771"/>
      <c r="C14" s="685">
        <v>6310</v>
      </c>
      <c r="D14" s="685">
        <v>5163</v>
      </c>
      <c r="E14" s="686" t="s">
        <v>20</v>
      </c>
      <c r="F14" s="331" t="s">
        <v>38</v>
      </c>
      <c r="G14" s="772">
        <v>0</v>
      </c>
      <c r="H14" s="772">
        <v>0</v>
      </c>
      <c r="I14" s="781">
        <f t="shared" si="0"/>
        <v>0</v>
      </c>
    </row>
    <row r="15" spans="1:9" ht="12.75" customHeight="1">
      <c r="A15" s="775" t="s">
        <v>3</v>
      </c>
      <c r="B15" s="776">
        <v>300030000</v>
      </c>
      <c r="C15" s="777" t="s">
        <v>4</v>
      </c>
      <c r="D15" s="777" t="s">
        <v>4</v>
      </c>
      <c r="E15" s="777" t="s">
        <v>4</v>
      </c>
      <c r="F15" s="782" t="s">
        <v>578</v>
      </c>
      <c r="G15" s="779">
        <f>SUM(G16)</f>
        <v>0</v>
      </c>
      <c r="H15" s="779">
        <v>50</v>
      </c>
      <c r="I15" s="780">
        <f t="shared" si="0"/>
        <v>50</v>
      </c>
    </row>
    <row r="16" spans="1:9" ht="12.75">
      <c r="A16" s="770"/>
      <c r="B16" s="771"/>
      <c r="C16" s="685">
        <v>6409</v>
      </c>
      <c r="D16" s="685">
        <v>5901</v>
      </c>
      <c r="E16" s="686" t="s">
        <v>20</v>
      </c>
      <c r="F16" s="331" t="s">
        <v>102</v>
      </c>
      <c r="G16" s="772">
        <v>0</v>
      </c>
      <c r="H16" s="772">
        <v>50</v>
      </c>
      <c r="I16" s="781">
        <f t="shared" si="0"/>
        <v>50</v>
      </c>
    </row>
    <row r="17" spans="1:9" ht="12.75">
      <c r="A17" s="775" t="s">
        <v>3</v>
      </c>
      <c r="B17" s="776">
        <v>300040000</v>
      </c>
      <c r="C17" s="783" t="s">
        <v>4</v>
      </c>
      <c r="D17" s="783" t="s">
        <v>4</v>
      </c>
      <c r="E17" s="777" t="s">
        <v>4</v>
      </c>
      <c r="F17" s="778" t="s">
        <v>579</v>
      </c>
      <c r="G17" s="779">
        <f>SUM(G18)</f>
        <v>0</v>
      </c>
      <c r="H17" s="779">
        <f>SUM(H18)</f>
        <v>0</v>
      </c>
      <c r="I17" s="780">
        <f t="shared" si="0"/>
        <v>0</v>
      </c>
    </row>
    <row r="18" spans="1:9" ht="13.5" thickBot="1">
      <c r="A18" s="784"/>
      <c r="B18" s="785"/>
      <c r="C18" s="350">
        <v>6409</v>
      </c>
      <c r="D18" s="350">
        <v>5901</v>
      </c>
      <c r="E18" s="352" t="s">
        <v>20</v>
      </c>
      <c r="F18" s="401" t="s">
        <v>102</v>
      </c>
      <c r="G18" s="740">
        <v>0</v>
      </c>
      <c r="H18" s="740">
        <v>0</v>
      </c>
      <c r="I18" s="745">
        <f t="shared" si="0"/>
        <v>0</v>
      </c>
    </row>
  </sheetData>
  <sheetProtection/>
  <mergeCells count="4">
    <mergeCell ref="G1:I1"/>
    <mergeCell ref="A2:I2"/>
    <mergeCell ref="A4:I4"/>
    <mergeCell ref="A6:I6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03"/>
  <sheetViews>
    <sheetView zoomScalePageLayoutView="0" workbookViewId="0" topLeftCell="A1">
      <selection activeCell="A1" sqref="A1"/>
    </sheetView>
  </sheetViews>
  <sheetFormatPr defaultColWidth="3.140625" defaultRowHeight="15"/>
  <cols>
    <col min="1" max="1" width="3.140625" style="19" customWidth="1"/>
    <col min="2" max="2" width="9.28125" style="19" customWidth="1"/>
    <col min="3" max="4" width="4.7109375" style="19" customWidth="1"/>
    <col min="5" max="5" width="9.00390625" style="19" customWidth="1"/>
    <col min="6" max="6" width="42.57421875" style="19" customWidth="1"/>
    <col min="7" max="7" width="8.28125" style="20" customWidth="1"/>
    <col min="8" max="8" width="10.421875" style="359" bestFit="1" customWidth="1"/>
    <col min="9" max="9" width="8.7109375" style="19" customWidth="1"/>
    <col min="10" max="10" width="9.140625" style="19" customWidth="1"/>
    <col min="11" max="11" width="13.28125" style="19" customWidth="1"/>
    <col min="12" max="252" width="9.140625" style="19" customWidth="1"/>
    <col min="253" max="16384" width="3.140625" style="19" customWidth="1"/>
  </cols>
  <sheetData>
    <row r="1" spans="7:9" ht="12.75">
      <c r="G1" s="1083" t="s">
        <v>235</v>
      </c>
      <c r="H1" s="1083"/>
      <c r="I1" s="1083"/>
    </row>
    <row r="2" spans="1:9" ht="21" customHeight="1">
      <c r="A2" s="1084" t="s">
        <v>165</v>
      </c>
      <c r="B2" s="1092"/>
      <c r="C2" s="1092"/>
      <c r="D2" s="1092"/>
      <c r="E2" s="1092"/>
      <c r="F2" s="1092"/>
      <c r="G2" s="1092"/>
      <c r="H2" s="1092"/>
      <c r="I2" s="1092"/>
    </row>
    <row r="3" spans="1:9" ht="15">
      <c r="A3" s="132"/>
      <c r="B3" s="132"/>
      <c r="C3" s="132"/>
      <c r="D3" s="132"/>
      <c r="E3" s="132"/>
      <c r="F3" s="132"/>
      <c r="G3" s="132"/>
      <c r="H3" s="671"/>
      <c r="I3" s="586"/>
    </row>
    <row r="4" spans="1:9" ht="15.75">
      <c r="A4" s="1091" t="s">
        <v>500</v>
      </c>
      <c r="B4" s="1091"/>
      <c r="C4" s="1091"/>
      <c r="D4" s="1091"/>
      <c r="E4" s="1091"/>
      <c r="F4" s="1091"/>
      <c r="G4" s="1091"/>
      <c r="H4" s="1091"/>
      <c r="I4" s="1091"/>
    </row>
    <row r="5" spans="1:9" ht="12.75">
      <c r="A5" s="1"/>
      <c r="B5" s="1"/>
      <c r="C5" s="1"/>
      <c r="D5" s="1"/>
      <c r="E5" s="1"/>
      <c r="F5" s="1"/>
      <c r="G5" s="1"/>
      <c r="H5" s="672"/>
      <c r="I5" s="21"/>
    </row>
    <row r="6" spans="1:9" s="2" customFormat="1" ht="15.75">
      <c r="A6" s="1090" t="s">
        <v>501</v>
      </c>
      <c r="B6" s="1090"/>
      <c r="C6" s="1090"/>
      <c r="D6" s="1090"/>
      <c r="E6" s="1090"/>
      <c r="F6" s="1090"/>
      <c r="G6" s="1090"/>
      <c r="H6" s="1090"/>
      <c r="I6" s="1090"/>
    </row>
    <row r="7" ht="13.5" thickBot="1">
      <c r="I7" s="24" t="s">
        <v>19</v>
      </c>
    </row>
    <row r="8" spans="1:9" s="131" customFormat="1" ht="23.25" thickBot="1">
      <c r="A8" s="592" t="s">
        <v>16</v>
      </c>
      <c r="B8" s="126" t="s">
        <v>17</v>
      </c>
      <c r="C8" s="127" t="s">
        <v>2</v>
      </c>
      <c r="D8" s="126" t="s">
        <v>18</v>
      </c>
      <c r="E8" s="128" t="s">
        <v>12</v>
      </c>
      <c r="F8" s="127" t="s">
        <v>502</v>
      </c>
      <c r="G8" s="123" t="s">
        <v>158</v>
      </c>
      <c r="H8" s="673" t="s">
        <v>159</v>
      </c>
      <c r="I8" s="125" t="s">
        <v>160</v>
      </c>
    </row>
    <row r="9" spans="1:10" ht="13.5" customHeight="1" thickBot="1">
      <c r="A9" s="593" t="s">
        <v>3</v>
      </c>
      <c r="B9" s="86" t="s">
        <v>4</v>
      </c>
      <c r="C9" s="87" t="s">
        <v>4</v>
      </c>
      <c r="D9" s="86" t="s">
        <v>4</v>
      </c>
      <c r="E9" s="86" t="s">
        <v>4</v>
      </c>
      <c r="F9" s="88" t="s">
        <v>13</v>
      </c>
      <c r="G9" s="23">
        <f>G10</f>
        <v>0</v>
      </c>
      <c r="H9" s="594">
        <f>H10+H79</f>
        <v>14443.57581</v>
      </c>
      <c r="I9" s="89">
        <f>G9+H9</f>
        <v>14443.57581</v>
      </c>
      <c r="J9" s="20"/>
    </row>
    <row r="10" spans="1:11" s="681" customFormat="1" ht="22.5">
      <c r="A10" s="674" t="s">
        <v>5</v>
      </c>
      <c r="B10" s="675" t="s">
        <v>503</v>
      </c>
      <c r="C10" s="676" t="s">
        <v>4</v>
      </c>
      <c r="D10" s="676" t="s">
        <v>4</v>
      </c>
      <c r="E10" s="675" t="s">
        <v>4</v>
      </c>
      <c r="F10" s="677" t="s">
        <v>504</v>
      </c>
      <c r="G10" s="678">
        <f>SUM(G15:G78)</f>
        <v>0</v>
      </c>
      <c r="H10" s="679">
        <f>SUM(H11:H78)</f>
        <v>10814.115810000001</v>
      </c>
      <c r="I10" s="680">
        <f>SUM(G10+H10)</f>
        <v>10814.115810000001</v>
      </c>
      <c r="K10" s="682"/>
    </row>
    <row r="11" spans="1:9" s="681" customFormat="1" ht="12.75">
      <c r="A11" s="683"/>
      <c r="B11" s="684"/>
      <c r="C11" s="685">
        <v>3299</v>
      </c>
      <c r="D11" s="685">
        <v>5336</v>
      </c>
      <c r="E11" s="686">
        <v>32133019</v>
      </c>
      <c r="F11" s="687" t="s">
        <v>505</v>
      </c>
      <c r="G11" s="688">
        <v>0</v>
      </c>
      <c r="H11" s="689">
        <v>628.4609</v>
      </c>
      <c r="I11" s="690">
        <f>G11+H11</f>
        <v>628.4609</v>
      </c>
    </row>
    <row r="12" spans="1:9" s="681" customFormat="1" ht="12.75">
      <c r="A12" s="683"/>
      <c r="B12" s="684"/>
      <c r="C12" s="685">
        <v>3299</v>
      </c>
      <c r="D12" s="685">
        <v>5336</v>
      </c>
      <c r="E12" s="686">
        <v>32533019</v>
      </c>
      <c r="F12" s="687" t="s">
        <v>505</v>
      </c>
      <c r="G12" s="688">
        <v>0</v>
      </c>
      <c r="H12" s="689">
        <v>3561.27846</v>
      </c>
      <c r="I12" s="690">
        <f>G12+H12</f>
        <v>3561.27846</v>
      </c>
    </row>
    <row r="13" spans="1:9" s="681" customFormat="1" ht="12.75">
      <c r="A13" s="683"/>
      <c r="B13" s="684"/>
      <c r="C13" s="685">
        <v>3299</v>
      </c>
      <c r="D13" s="685">
        <v>6356</v>
      </c>
      <c r="E13" s="686">
        <v>32133910</v>
      </c>
      <c r="F13" s="687" t="s">
        <v>506</v>
      </c>
      <c r="G13" s="688">
        <v>0</v>
      </c>
      <c r="H13" s="689">
        <v>312.99239</v>
      </c>
      <c r="I13" s="690">
        <f>G13+H13</f>
        <v>312.99239</v>
      </c>
    </row>
    <row r="14" spans="1:9" s="681" customFormat="1" ht="12.75">
      <c r="A14" s="683"/>
      <c r="B14" s="684"/>
      <c r="C14" s="685">
        <v>3299</v>
      </c>
      <c r="D14" s="685">
        <v>6356</v>
      </c>
      <c r="E14" s="686">
        <v>32533910</v>
      </c>
      <c r="F14" s="687" t="s">
        <v>506</v>
      </c>
      <c r="G14" s="688">
        <v>0</v>
      </c>
      <c r="H14" s="689">
        <v>1773.6236</v>
      </c>
      <c r="I14" s="690">
        <f>G14+H14</f>
        <v>1773.6236</v>
      </c>
    </row>
    <row r="15" spans="1:9" ht="12.75">
      <c r="A15" s="691"/>
      <c r="B15" s="692"/>
      <c r="C15" s="693">
        <v>3299</v>
      </c>
      <c r="D15" s="693">
        <v>5011</v>
      </c>
      <c r="E15" s="694" t="s">
        <v>507</v>
      </c>
      <c r="F15" s="596" t="s">
        <v>31</v>
      </c>
      <c r="G15" s="688">
        <v>0</v>
      </c>
      <c r="H15" s="688">
        <v>84</v>
      </c>
      <c r="I15" s="696">
        <f aca="true" t="shared" si="0" ref="I15:I54">G15+H15</f>
        <v>84</v>
      </c>
    </row>
    <row r="16" spans="1:9" ht="12.75">
      <c r="A16" s="691"/>
      <c r="B16" s="692"/>
      <c r="C16" s="693">
        <v>3299</v>
      </c>
      <c r="D16" s="693">
        <v>5011</v>
      </c>
      <c r="E16" s="694" t="s">
        <v>508</v>
      </c>
      <c r="F16" s="596" t="s">
        <v>31</v>
      </c>
      <c r="G16" s="688">
        <v>0</v>
      </c>
      <c r="H16" s="688">
        <v>476</v>
      </c>
      <c r="I16" s="696">
        <f t="shared" si="0"/>
        <v>476</v>
      </c>
    </row>
    <row r="17" spans="1:9" ht="12.75">
      <c r="A17" s="691"/>
      <c r="B17" s="692"/>
      <c r="C17" s="693">
        <v>3299</v>
      </c>
      <c r="D17" s="693">
        <v>5021</v>
      </c>
      <c r="E17" s="694" t="s">
        <v>507</v>
      </c>
      <c r="F17" s="596" t="s">
        <v>479</v>
      </c>
      <c r="G17" s="688">
        <v>0</v>
      </c>
      <c r="H17" s="688">
        <v>6</v>
      </c>
      <c r="I17" s="696">
        <f t="shared" si="0"/>
        <v>6</v>
      </c>
    </row>
    <row r="18" spans="1:9" ht="12.75">
      <c r="A18" s="691"/>
      <c r="B18" s="692"/>
      <c r="C18" s="697">
        <v>3299</v>
      </c>
      <c r="D18" s="693">
        <v>5021</v>
      </c>
      <c r="E18" s="694" t="s">
        <v>508</v>
      </c>
      <c r="F18" s="596" t="s">
        <v>479</v>
      </c>
      <c r="G18" s="688">
        <v>0</v>
      </c>
      <c r="H18" s="688">
        <v>34</v>
      </c>
      <c r="I18" s="696">
        <f t="shared" si="0"/>
        <v>34</v>
      </c>
    </row>
    <row r="19" spans="1:9" ht="12.75">
      <c r="A19" s="691"/>
      <c r="B19" s="692"/>
      <c r="C19" s="693">
        <v>3299</v>
      </c>
      <c r="D19" s="693">
        <v>5031</v>
      </c>
      <c r="E19" s="694" t="s">
        <v>507</v>
      </c>
      <c r="F19" s="601" t="s">
        <v>509</v>
      </c>
      <c r="G19" s="688">
        <v>0</v>
      </c>
      <c r="H19" s="688">
        <v>18</v>
      </c>
      <c r="I19" s="696">
        <f t="shared" si="0"/>
        <v>18</v>
      </c>
    </row>
    <row r="20" spans="1:9" ht="12.75">
      <c r="A20" s="691"/>
      <c r="B20" s="692"/>
      <c r="C20" s="697">
        <v>3299</v>
      </c>
      <c r="D20" s="693">
        <v>5031</v>
      </c>
      <c r="E20" s="694" t="s">
        <v>508</v>
      </c>
      <c r="F20" s="601" t="s">
        <v>509</v>
      </c>
      <c r="G20" s="688">
        <v>0</v>
      </c>
      <c r="H20" s="688">
        <v>102</v>
      </c>
      <c r="I20" s="696">
        <f t="shared" si="0"/>
        <v>102</v>
      </c>
    </row>
    <row r="21" spans="1:9" ht="12.75">
      <c r="A21" s="691"/>
      <c r="B21" s="692"/>
      <c r="C21" s="693">
        <v>3299</v>
      </c>
      <c r="D21" s="693">
        <v>5032</v>
      </c>
      <c r="E21" s="694" t="s">
        <v>507</v>
      </c>
      <c r="F21" s="601" t="s">
        <v>33</v>
      </c>
      <c r="G21" s="688">
        <v>0</v>
      </c>
      <c r="H21" s="688">
        <v>7.2</v>
      </c>
      <c r="I21" s="696">
        <f t="shared" si="0"/>
        <v>7.2</v>
      </c>
    </row>
    <row r="22" spans="1:9" ht="12.75">
      <c r="A22" s="691"/>
      <c r="B22" s="692"/>
      <c r="C22" s="697">
        <v>3299</v>
      </c>
      <c r="D22" s="693">
        <v>5032</v>
      </c>
      <c r="E22" s="694" t="s">
        <v>508</v>
      </c>
      <c r="F22" s="601" t="s">
        <v>33</v>
      </c>
      <c r="G22" s="688">
        <v>0</v>
      </c>
      <c r="H22" s="688">
        <v>40.8</v>
      </c>
      <c r="I22" s="696">
        <f t="shared" si="0"/>
        <v>40.8</v>
      </c>
    </row>
    <row r="23" spans="1:9" ht="12.75">
      <c r="A23" s="691"/>
      <c r="B23" s="692"/>
      <c r="C23" s="693">
        <v>3299</v>
      </c>
      <c r="D23" s="693">
        <v>5139</v>
      </c>
      <c r="E23" s="694" t="s">
        <v>507</v>
      </c>
      <c r="F23" s="604" t="s">
        <v>34</v>
      </c>
      <c r="G23" s="688">
        <v>0</v>
      </c>
      <c r="H23" s="688">
        <v>6</v>
      </c>
      <c r="I23" s="696">
        <f t="shared" si="0"/>
        <v>6</v>
      </c>
    </row>
    <row r="24" spans="1:9" ht="12.75">
      <c r="A24" s="691"/>
      <c r="B24" s="692"/>
      <c r="C24" s="693">
        <v>3299</v>
      </c>
      <c r="D24" s="693">
        <v>5139</v>
      </c>
      <c r="E24" s="694" t="s">
        <v>508</v>
      </c>
      <c r="F24" s="604" t="s">
        <v>34</v>
      </c>
      <c r="G24" s="688">
        <v>0</v>
      </c>
      <c r="H24" s="688">
        <v>34</v>
      </c>
      <c r="I24" s="696">
        <f t="shared" si="0"/>
        <v>34</v>
      </c>
    </row>
    <row r="25" spans="1:9" ht="12.75">
      <c r="A25" s="691"/>
      <c r="B25" s="692"/>
      <c r="C25" s="693">
        <v>3299</v>
      </c>
      <c r="D25" s="693">
        <v>5169</v>
      </c>
      <c r="E25" s="694" t="s">
        <v>507</v>
      </c>
      <c r="F25" s="596" t="s">
        <v>35</v>
      </c>
      <c r="G25" s="688">
        <v>0</v>
      </c>
      <c r="H25" s="688">
        <v>30</v>
      </c>
      <c r="I25" s="696">
        <f t="shared" si="0"/>
        <v>30</v>
      </c>
    </row>
    <row r="26" spans="1:9" ht="12.75">
      <c r="A26" s="691"/>
      <c r="B26" s="692"/>
      <c r="C26" s="697">
        <v>3299</v>
      </c>
      <c r="D26" s="693">
        <v>5169</v>
      </c>
      <c r="E26" s="694" t="s">
        <v>508</v>
      </c>
      <c r="F26" s="596" t="s">
        <v>35</v>
      </c>
      <c r="G26" s="688">
        <v>0</v>
      </c>
      <c r="H26" s="688">
        <v>170</v>
      </c>
      <c r="I26" s="696">
        <f t="shared" si="0"/>
        <v>170</v>
      </c>
    </row>
    <row r="27" spans="1:9" ht="12.75">
      <c r="A27" s="691"/>
      <c r="B27" s="692"/>
      <c r="C27" s="697">
        <v>3299</v>
      </c>
      <c r="D27" s="697">
        <v>5173</v>
      </c>
      <c r="E27" s="698" t="s">
        <v>507</v>
      </c>
      <c r="F27" s="604" t="s">
        <v>484</v>
      </c>
      <c r="G27" s="688">
        <v>0</v>
      </c>
      <c r="H27" s="688">
        <v>1.5</v>
      </c>
      <c r="I27" s="696">
        <f t="shared" si="0"/>
        <v>1.5</v>
      </c>
    </row>
    <row r="28" spans="1:9" ht="12.75">
      <c r="A28" s="691"/>
      <c r="B28" s="692"/>
      <c r="C28" s="693">
        <v>3299</v>
      </c>
      <c r="D28" s="697">
        <v>5173</v>
      </c>
      <c r="E28" s="694" t="s">
        <v>508</v>
      </c>
      <c r="F28" s="604" t="s">
        <v>484</v>
      </c>
      <c r="G28" s="688">
        <v>0</v>
      </c>
      <c r="H28" s="688">
        <v>8.5</v>
      </c>
      <c r="I28" s="696">
        <f t="shared" si="0"/>
        <v>8.5</v>
      </c>
    </row>
    <row r="29" spans="1:9" ht="12.75">
      <c r="A29" s="691"/>
      <c r="B29" s="692"/>
      <c r="C29" s="693">
        <v>3299</v>
      </c>
      <c r="D29" s="693">
        <v>5175</v>
      </c>
      <c r="E29" s="694" t="s">
        <v>507</v>
      </c>
      <c r="F29" s="596" t="s">
        <v>37</v>
      </c>
      <c r="G29" s="688">
        <v>0</v>
      </c>
      <c r="H29" s="688">
        <v>4.5</v>
      </c>
      <c r="I29" s="696">
        <f t="shared" si="0"/>
        <v>4.5</v>
      </c>
    </row>
    <row r="30" spans="1:9" ht="12.75">
      <c r="A30" s="691"/>
      <c r="B30" s="692"/>
      <c r="C30" s="697">
        <v>3299</v>
      </c>
      <c r="D30" s="693">
        <v>5175</v>
      </c>
      <c r="E30" s="694" t="s">
        <v>508</v>
      </c>
      <c r="F30" s="596" t="s">
        <v>37</v>
      </c>
      <c r="G30" s="688">
        <v>0</v>
      </c>
      <c r="H30" s="688">
        <v>25.5</v>
      </c>
      <c r="I30" s="696">
        <f t="shared" si="0"/>
        <v>25.5</v>
      </c>
    </row>
    <row r="31" spans="1:9" ht="12.75">
      <c r="A31" s="691"/>
      <c r="B31" s="692"/>
      <c r="C31" s="697">
        <v>6310</v>
      </c>
      <c r="D31" s="697">
        <v>5163</v>
      </c>
      <c r="E31" s="694" t="s">
        <v>507</v>
      </c>
      <c r="F31" s="604" t="s">
        <v>38</v>
      </c>
      <c r="G31" s="688">
        <v>0</v>
      </c>
      <c r="H31" s="688">
        <v>0.15</v>
      </c>
      <c r="I31" s="696">
        <f t="shared" si="0"/>
        <v>0.15</v>
      </c>
    </row>
    <row r="32" spans="1:9" ht="12.75">
      <c r="A32" s="691"/>
      <c r="B32" s="692"/>
      <c r="C32" s="697">
        <v>6310</v>
      </c>
      <c r="D32" s="697">
        <v>5163</v>
      </c>
      <c r="E32" s="694" t="s">
        <v>508</v>
      </c>
      <c r="F32" s="604" t="s">
        <v>38</v>
      </c>
      <c r="G32" s="688">
        <v>0</v>
      </c>
      <c r="H32" s="688">
        <v>0.85</v>
      </c>
      <c r="I32" s="696">
        <f t="shared" si="0"/>
        <v>0.85</v>
      </c>
    </row>
    <row r="33" spans="1:9" ht="12.75">
      <c r="A33" s="699"/>
      <c r="B33" s="700"/>
      <c r="C33" s="701">
        <v>3299</v>
      </c>
      <c r="D33" s="701">
        <v>5424</v>
      </c>
      <c r="E33" s="702">
        <v>32133019</v>
      </c>
      <c r="F33" s="703" t="s">
        <v>510</v>
      </c>
      <c r="G33" s="688">
        <v>0</v>
      </c>
      <c r="H33" s="688">
        <v>1.05</v>
      </c>
      <c r="I33" s="690">
        <f t="shared" si="0"/>
        <v>1.05</v>
      </c>
    </row>
    <row r="34" spans="1:9" ht="12.75">
      <c r="A34" s="699"/>
      <c r="B34" s="700"/>
      <c r="C34" s="701">
        <v>3299</v>
      </c>
      <c r="D34" s="701">
        <v>5424</v>
      </c>
      <c r="E34" s="702">
        <v>32533019</v>
      </c>
      <c r="F34" s="703" t="s">
        <v>510</v>
      </c>
      <c r="G34" s="688">
        <v>0</v>
      </c>
      <c r="H34" s="688">
        <v>5.95</v>
      </c>
      <c r="I34" s="690">
        <f t="shared" si="0"/>
        <v>5.95</v>
      </c>
    </row>
    <row r="35" spans="1:9" ht="12.75" customHeight="1">
      <c r="A35" s="674" t="s">
        <v>5</v>
      </c>
      <c r="B35" s="704" t="s">
        <v>511</v>
      </c>
      <c r="C35" s="685">
        <v>3299</v>
      </c>
      <c r="D35" s="685">
        <v>5336</v>
      </c>
      <c r="E35" s="686" t="s">
        <v>507</v>
      </c>
      <c r="F35" s="331" t="s">
        <v>512</v>
      </c>
      <c r="G35" s="688">
        <v>0</v>
      </c>
      <c r="H35" s="688">
        <v>40.92</v>
      </c>
      <c r="I35" s="705">
        <f>G35+H35</f>
        <v>40.92</v>
      </c>
    </row>
    <row r="36" spans="1:9" ht="12.75" customHeight="1">
      <c r="A36" s="674" t="s">
        <v>5</v>
      </c>
      <c r="B36" s="704" t="s">
        <v>511</v>
      </c>
      <c r="C36" s="685">
        <v>3299</v>
      </c>
      <c r="D36" s="685">
        <v>5336</v>
      </c>
      <c r="E36" s="686" t="s">
        <v>508</v>
      </c>
      <c r="F36" s="331" t="s">
        <v>512</v>
      </c>
      <c r="G36" s="688">
        <v>0</v>
      </c>
      <c r="H36" s="688">
        <v>231.88</v>
      </c>
      <c r="I36" s="705">
        <f t="shared" si="0"/>
        <v>231.88</v>
      </c>
    </row>
    <row r="37" spans="1:9" ht="12.75" customHeight="1">
      <c r="A37" s="674" t="s">
        <v>5</v>
      </c>
      <c r="B37" s="704" t="s">
        <v>513</v>
      </c>
      <c r="C37" s="685">
        <v>3299</v>
      </c>
      <c r="D37" s="685">
        <v>5336</v>
      </c>
      <c r="E37" s="686" t="s">
        <v>507</v>
      </c>
      <c r="F37" s="331" t="s">
        <v>558</v>
      </c>
      <c r="G37" s="688">
        <v>0</v>
      </c>
      <c r="H37" s="688">
        <v>7.5</v>
      </c>
      <c r="I37" s="705">
        <f t="shared" si="0"/>
        <v>7.5</v>
      </c>
    </row>
    <row r="38" spans="1:9" ht="11.25" customHeight="1">
      <c r="A38" s="674" t="s">
        <v>5</v>
      </c>
      <c r="B38" s="704" t="s">
        <v>513</v>
      </c>
      <c r="C38" s="685">
        <v>3299</v>
      </c>
      <c r="D38" s="685">
        <v>5336</v>
      </c>
      <c r="E38" s="686" t="s">
        <v>508</v>
      </c>
      <c r="F38" s="331" t="s">
        <v>558</v>
      </c>
      <c r="G38" s="688">
        <v>0</v>
      </c>
      <c r="H38" s="688">
        <v>42.5</v>
      </c>
      <c r="I38" s="705">
        <f t="shared" si="0"/>
        <v>42.5</v>
      </c>
    </row>
    <row r="39" spans="1:9" ht="12.75" customHeight="1">
      <c r="A39" s="674" t="s">
        <v>5</v>
      </c>
      <c r="B39" s="704" t="s">
        <v>514</v>
      </c>
      <c r="C39" s="685">
        <v>3299</v>
      </c>
      <c r="D39" s="685">
        <v>5336</v>
      </c>
      <c r="E39" s="686" t="s">
        <v>507</v>
      </c>
      <c r="F39" s="331" t="s">
        <v>515</v>
      </c>
      <c r="G39" s="688">
        <v>0</v>
      </c>
      <c r="H39" s="688">
        <v>24</v>
      </c>
      <c r="I39" s="705">
        <f t="shared" si="0"/>
        <v>24</v>
      </c>
    </row>
    <row r="40" spans="1:9" ht="12.75" customHeight="1">
      <c r="A40" s="674" t="s">
        <v>5</v>
      </c>
      <c r="B40" s="704" t="s">
        <v>514</v>
      </c>
      <c r="C40" s="685">
        <v>3299</v>
      </c>
      <c r="D40" s="685">
        <v>5336</v>
      </c>
      <c r="E40" s="686" t="s">
        <v>508</v>
      </c>
      <c r="F40" s="331" t="s">
        <v>515</v>
      </c>
      <c r="G40" s="688">
        <v>0</v>
      </c>
      <c r="H40" s="688">
        <v>136</v>
      </c>
      <c r="I40" s="705">
        <f t="shared" si="0"/>
        <v>136</v>
      </c>
    </row>
    <row r="41" spans="1:9" ht="12.75" customHeight="1">
      <c r="A41" s="674" t="s">
        <v>5</v>
      </c>
      <c r="B41" s="704" t="s">
        <v>516</v>
      </c>
      <c r="C41" s="685">
        <v>3299</v>
      </c>
      <c r="D41" s="685">
        <v>5336</v>
      </c>
      <c r="E41" s="686" t="s">
        <v>507</v>
      </c>
      <c r="F41" s="331" t="s">
        <v>517</v>
      </c>
      <c r="G41" s="688">
        <v>0</v>
      </c>
      <c r="H41" s="688">
        <v>28.35</v>
      </c>
      <c r="I41" s="705">
        <f t="shared" si="0"/>
        <v>28.35</v>
      </c>
    </row>
    <row r="42" spans="1:9" ht="12.75" customHeight="1">
      <c r="A42" s="674" t="s">
        <v>5</v>
      </c>
      <c r="B42" s="704" t="s">
        <v>516</v>
      </c>
      <c r="C42" s="685">
        <v>3299</v>
      </c>
      <c r="D42" s="685">
        <v>5336</v>
      </c>
      <c r="E42" s="686" t="s">
        <v>508</v>
      </c>
      <c r="F42" s="331" t="s">
        <v>517</v>
      </c>
      <c r="G42" s="688">
        <v>0</v>
      </c>
      <c r="H42" s="688">
        <v>160.65</v>
      </c>
      <c r="I42" s="705">
        <f t="shared" si="0"/>
        <v>160.65</v>
      </c>
    </row>
    <row r="43" spans="1:9" ht="12.75" customHeight="1">
      <c r="A43" s="674" t="s">
        <v>5</v>
      </c>
      <c r="B43" s="704" t="s">
        <v>518</v>
      </c>
      <c r="C43" s="685">
        <v>3299</v>
      </c>
      <c r="D43" s="685">
        <v>5336</v>
      </c>
      <c r="E43" s="686" t="s">
        <v>507</v>
      </c>
      <c r="F43" s="331" t="s">
        <v>519</v>
      </c>
      <c r="G43" s="688">
        <v>0</v>
      </c>
      <c r="H43" s="688">
        <v>15</v>
      </c>
      <c r="I43" s="705">
        <f t="shared" si="0"/>
        <v>15</v>
      </c>
    </row>
    <row r="44" spans="1:9" ht="12.75" customHeight="1">
      <c r="A44" s="674" t="s">
        <v>5</v>
      </c>
      <c r="B44" s="704" t="s">
        <v>518</v>
      </c>
      <c r="C44" s="685">
        <v>3299</v>
      </c>
      <c r="D44" s="685">
        <v>5336</v>
      </c>
      <c r="E44" s="686" t="s">
        <v>508</v>
      </c>
      <c r="F44" s="331" t="s">
        <v>519</v>
      </c>
      <c r="G44" s="688">
        <v>0</v>
      </c>
      <c r="H44" s="688">
        <v>85</v>
      </c>
      <c r="I44" s="705">
        <f t="shared" si="0"/>
        <v>85</v>
      </c>
    </row>
    <row r="45" spans="1:9" ht="12.75" customHeight="1">
      <c r="A45" s="674" t="s">
        <v>5</v>
      </c>
      <c r="B45" s="704" t="s">
        <v>520</v>
      </c>
      <c r="C45" s="685">
        <v>3299</v>
      </c>
      <c r="D45" s="685">
        <v>5336</v>
      </c>
      <c r="E45" s="686" t="s">
        <v>507</v>
      </c>
      <c r="F45" s="331" t="s">
        <v>521</v>
      </c>
      <c r="G45" s="688">
        <v>0</v>
      </c>
      <c r="H45" s="688">
        <v>17.55</v>
      </c>
      <c r="I45" s="705">
        <f t="shared" si="0"/>
        <v>17.55</v>
      </c>
    </row>
    <row r="46" spans="1:9" ht="12.75" customHeight="1">
      <c r="A46" s="674" t="s">
        <v>5</v>
      </c>
      <c r="B46" s="704" t="s">
        <v>520</v>
      </c>
      <c r="C46" s="685">
        <v>3299</v>
      </c>
      <c r="D46" s="685">
        <v>5336</v>
      </c>
      <c r="E46" s="686" t="s">
        <v>508</v>
      </c>
      <c r="F46" s="331" t="s">
        <v>521</v>
      </c>
      <c r="G46" s="688">
        <v>0</v>
      </c>
      <c r="H46" s="688">
        <v>99.45</v>
      </c>
      <c r="I46" s="705">
        <f t="shared" si="0"/>
        <v>99.45</v>
      </c>
    </row>
    <row r="47" spans="1:9" ht="12.75" customHeight="1">
      <c r="A47" s="674" t="s">
        <v>5</v>
      </c>
      <c r="B47" s="704" t="s">
        <v>522</v>
      </c>
      <c r="C47" s="685">
        <v>3299</v>
      </c>
      <c r="D47" s="685">
        <v>5336</v>
      </c>
      <c r="E47" s="686" t="s">
        <v>507</v>
      </c>
      <c r="F47" s="331" t="s">
        <v>523</v>
      </c>
      <c r="G47" s="688">
        <v>0</v>
      </c>
      <c r="H47" s="688">
        <v>15.18</v>
      </c>
      <c r="I47" s="705">
        <f t="shared" si="0"/>
        <v>15.18</v>
      </c>
    </row>
    <row r="48" spans="1:9" ht="12.75" customHeight="1">
      <c r="A48" s="674" t="s">
        <v>5</v>
      </c>
      <c r="B48" s="704" t="s">
        <v>522</v>
      </c>
      <c r="C48" s="685">
        <v>3299</v>
      </c>
      <c r="D48" s="685">
        <v>5336</v>
      </c>
      <c r="E48" s="686" t="s">
        <v>508</v>
      </c>
      <c r="F48" s="331" t="s">
        <v>523</v>
      </c>
      <c r="G48" s="688">
        <v>0</v>
      </c>
      <c r="H48" s="688">
        <v>86.02</v>
      </c>
      <c r="I48" s="705">
        <f t="shared" si="0"/>
        <v>86.02</v>
      </c>
    </row>
    <row r="49" spans="1:9" ht="12.75" customHeight="1">
      <c r="A49" s="674" t="s">
        <v>5</v>
      </c>
      <c r="B49" s="704" t="s">
        <v>524</v>
      </c>
      <c r="C49" s="685">
        <v>3299</v>
      </c>
      <c r="D49" s="685">
        <v>5336</v>
      </c>
      <c r="E49" s="686" t="s">
        <v>507</v>
      </c>
      <c r="F49" s="331" t="s">
        <v>525</v>
      </c>
      <c r="G49" s="688">
        <v>0</v>
      </c>
      <c r="H49" s="688">
        <v>36</v>
      </c>
      <c r="I49" s="705">
        <f t="shared" si="0"/>
        <v>36</v>
      </c>
    </row>
    <row r="50" spans="1:9" ht="12.75" customHeight="1">
      <c r="A50" s="674" t="s">
        <v>5</v>
      </c>
      <c r="B50" s="704" t="s">
        <v>524</v>
      </c>
      <c r="C50" s="685">
        <v>3299</v>
      </c>
      <c r="D50" s="685">
        <v>5336</v>
      </c>
      <c r="E50" s="686" t="s">
        <v>508</v>
      </c>
      <c r="F50" s="331" t="s">
        <v>525</v>
      </c>
      <c r="G50" s="688">
        <v>0</v>
      </c>
      <c r="H50" s="688">
        <v>204</v>
      </c>
      <c r="I50" s="705">
        <f t="shared" si="0"/>
        <v>204</v>
      </c>
    </row>
    <row r="51" spans="1:9" ht="12.75" customHeight="1">
      <c r="A51" s="674" t="s">
        <v>5</v>
      </c>
      <c r="B51" s="704" t="s">
        <v>526</v>
      </c>
      <c r="C51" s="685">
        <v>3299</v>
      </c>
      <c r="D51" s="685">
        <v>5336</v>
      </c>
      <c r="E51" s="686" t="s">
        <v>507</v>
      </c>
      <c r="F51" s="331" t="s">
        <v>527</v>
      </c>
      <c r="G51" s="688">
        <v>0</v>
      </c>
      <c r="H51" s="688">
        <v>34.5</v>
      </c>
      <c r="I51" s="705">
        <f t="shared" si="0"/>
        <v>34.5</v>
      </c>
    </row>
    <row r="52" spans="1:9" ht="12.75" customHeight="1">
      <c r="A52" s="674" t="s">
        <v>5</v>
      </c>
      <c r="B52" s="704" t="s">
        <v>526</v>
      </c>
      <c r="C52" s="685">
        <v>3299</v>
      </c>
      <c r="D52" s="685">
        <v>5336</v>
      </c>
      <c r="E52" s="686" t="s">
        <v>508</v>
      </c>
      <c r="F52" s="331" t="s">
        <v>527</v>
      </c>
      <c r="G52" s="688">
        <v>0</v>
      </c>
      <c r="H52" s="688">
        <v>195.5</v>
      </c>
      <c r="I52" s="705">
        <f t="shared" si="0"/>
        <v>195.5</v>
      </c>
    </row>
    <row r="53" spans="1:9" ht="12.75" customHeight="1">
      <c r="A53" s="674" t="s">
        <v>5</v>
      </c>
      <c r="B53" s="704" t="s">
        <v>528</v>
      </c>
      <c r="C53" s="685">
        <v>3299</v>
      </c>
      <c r="D53" s="685">
        <v>5336</v>
      </c>
      <c r="E53" s="686" t="s">
        <v>507</v>
      </c>
      <c r="F53" s="331" t="s">
        <v>529</v>
      </c>
      <c r="G53" s="688">
        <v>0</v>
      </c>
      <c r="H53" s="688">
        <v>27</v>
      </c>
      <c r="I53" s="705">
        <f t="shared" si="0"/>
        <v>27</v>
      </c>
    </row>
    <row r="54" spans="1:9" ht="12.75" customHeight="1">
      <c r="A54" s="674" t="s">
        <v>5</v>
      </c>
      <c r="B54" s="704" t="s">
        <v>528</v>
      </c>
      <c r="C54" s="685">
        <v>3299</v>
      </c>
      <c r="D54" s="685">
        <v>5336</v>
      </c>
      <c r="E54" s="686" t="s">
        <v>508</v>
      </c>
      <c r="F54" s="331" t="s">
        <v>529</v>
      </c>
      <c r="G54" s="688">
        <v>0</v>
      </c>
      <c r="H54" s="688">
        <v>153</v>
      </c>
      <c r="I54" s="705">
        <f t="shared" si="0"/>
        <v>153</v>
      </c>
    </row>
    <row r="55" spans="1:9" ht="12.75" customHeight="1">
      <c r="A55" s="674" t="s">
        <v>5</v>
      </c>
      <c r="B55" s="704" t="s">
        <v>530</v>
      </c>
      <c r="C55" s="685">
        <v>3299</v>
      </c>
      <c r="D55" s="685">
        <v>5336</v>
      </c>
      <c r="E55" s="686" t="s">
        <v>507</v>
      </c>
      <c r="F55" s="331" t="s">
        <v>531</v>
      </c>
      <c r="G55" s="688">
        <v>0</v>
      </c>
      <c r="H55" s="688">
        <v>45</v>
      </c>
      <c r="I55" s="705">
        <f aca="true" t="shared" si="1" ref="I55:I78">G55+H55</f>
        <v>45</v>
      </c>
    </row>
    <row r="56" spans="1:9" ht="12.75" customHeight="1">
      <c r="A56" s="674" t="s">
        <v>5</v>
      </c>
      <c r="B56" s="704" t="s">
        <v>530</v>
      </c>
      <c r="C56" s="685">
        <v>3299</v>
      </c>
      <c r="D56" s="685">
        <v>5336</v>
      </c>
      <c r="E56" s="686" t="s">
        <v>508</v>
      </c>
      <c r="F56" s="331" t="s">
        <v>531</v>
      </c>
      <c r="G56" s="688">
        <v>0</v>
      </c>
      <c r="H56" s="688">
        <v>255</v>
      </c>
      <c r="I56" s="705">
        <f t="shared" si="1"/>
        <v>255</v>
      </c>
    </row>
    <row r="57" spans="1:9" ht="12.75" customHeight="1">
      <c r="A57" s="674" t="s">
        <v>5</v>
      </c>
      <c r="B57" s="704" t="s">
        <v>532</v>
      </c>
      <c r="C57" s="685">
        <v>3299</v>
      </c>
      <c r="D57" s="685">
        <v>5336</v>
      </c>
      <c r="E57" s="686" t="s">
        <v>507</v>
      </c>
      <c r="F57" s="331" t="s">
        <v>533</v>
      </c>
      <c r="G57" s="688">
        <v>0</v>
      </c>
      <c r="H57" s="688">
        <v>28.5</v>
      </c>
      <c r="I57" s="705">
        <f t="shared" si="1"/>
        <v>28.5</v>
      </c>
    </row>
    <row r="58" spans="1:9" ht="12.75" customHeight="1">
      <c r="A58" s="674" t="s">
        <v>5</v>
      </c>
      <c r="B58" s="704" t="s">
        <v>532</v>
      </c>
      <c r="C58" s="685">
        <v>3299</v>
      </c>
      <c r="D58" s="685">
        <v>5336</v>
      </c>
      <c r="E58" s="686" t="s">
        <v>508</v>
      </c>
      <c r="F58" s="331" t="s">
        <v>533</v>
      </c>
      <c r="G58" s="688">
        <v>0</v>
      </c>
      <c r="H58" s="688">
        <v>161.5</v>
      </c>
      <c r="I58" s="705">
        <f t="shared" si="1"/>
        <v>161.5</v>
      </c>
    </row>
    <row r="59" spans="1:9" ht="12.75" customHeight="1">
      <c r="A59" s="674" t="s">
        <v>5</v>
      </c>
      <c r="B59" s="704" t="s">
        <v>534</v>
      </c>
      <c r="C59" s="685">
        <v>3299</v>
      </c>
      <c r="D59" s="685">
        <v>5336</v>
      </c>
      <c r="E59" s="686" t="s">
        <v>507</v>
      </c>
      <c r="F59" s="331" t="s">
        <v>535</v>
      </c>
      <c r="G59" s="688">
        <v>0</v>
      </c>
      <c r="H59" s="688">
        <v>19.5</v>
      </c>
      <c r="I59" s="705">
        <f t="shared" si="1"/>
        <v>19.5</v>
      </c>
    </row>
    <row r="60" spans="1:9" ht="12.75" customHeight="1">
      <c r="A60" s="674" t="s">
        <v>5</v>
      </c>
      <c r="B60" s="704" t="s">
        <v>534</v>
      </c>
      <c r="C60" s="685">
        <v>3299</v>
      </c>
      <c r="D60" s="685">
        <v>5336</v>
      </c>
      <c r="E60" s="686" t="s">
        <v>508</v>
      </c>
      <c r="F60" s="331" t="s">
        <v>535</v>
      </c>
      <c r="G60" s="688">
        <v>0</v>
      </c>
      <c r="H60" s="688">
        <v>110.5</v>
      </c>
      <c r="I60" s="705">
        <f t="shared" si="1"/>
        <v>110.5</v>
      </c>
    </row>
    <row r="61" spans="1:9" ht="12.75" customHeight="1">
      <c r="A61" s="674" t="s">
        <v>5</v>
      </c>
      <c r="B61" s="704" t="s">
        <v>536</v>
      </c>
      <c r="C61" s="685">
        <v>3299</v>
      </c>
      <c r="D61" s="685">
        <v>5336</v>
      </c>
      <c r="E61" s="686" t="s">
        <v>507</v>
      </c>
      <c r="F61" s="331" t="s">
        <v>537</v>
      </c>
      <c r="G61" s="688">
        <v>0</v>
      </c>
      <c r="H61" s="688">
        <v>12.75</v>
      </c>
      <c r="I61" s="705">
        <f t="shared" si="1"/>
        <v>12.75</v>
      </c>
    </row>
    <row r="62" spans="1:9" ht="12.75" customHeight="1">
      <c r="A62" s="674" t="s">
        <v>5</v>
      </c>
      <c r="B62" s="704" t="s">
        <v>536</v>
      </c>
      <c r="C62" s="685">
        <v>3299</v>
      </c>
      <c r="D62" s="685">
        <v>5336</v>
      </c>
      <c r="E62" s="686" t="s">
        <v>508</v>
      </c>
      <c r="F62" s="331" t="s">
        <v>537</v>
      </c>
      <c r="G62" s="688">
        <v>0</v>
      </c>
      <c r="H62" s="688">
        <v>72.25</v>
      </c>
      <c r="I62" s="705">
        <f t="shared" si="1"/>
        <v>72.25</v>
      </c>
    </row>
    <row r="63" spans="1:9" ht="12.75" customHeight="1">
      <c r="A63" s="674" t="s">
        <v>5</v>
      </c>
      <c r="B63" s="704" t="s">
        <v>538</v>
      </c>
      <c r="C63" s="685">
        <v>3299</v>
      </c>
      <c r="D63" s="685">
        <v>5336</v>
      </c>
      <c r="E63" s="686" t="s">
        <v>507</v>
      </c>
      <c r="F63" s="331" t="s">
        <v>539</v>
      </c>
      <c r="G63" s="688">
        <v>0</v>
      </c>
      <c r="H63" s="688">
        <v>18</v>
      </c>
      <c r="I63" s="705">
        <f t="shared" si="1"/>
        <v>18</v>
      </c>
    </row>
    <row r="64" spans="1:9" ht="12.75" customHeight="1">
      <c r="A64" s="674" t="s">
        <v>5</v>
      </c>
      <c r="B64" s="704" t="s">
        <v>538</v>
      </c>
      <c r="C64" s="685">
        <v>3299</v>
      </c>
      <c r="D64" s="685">
        <v>5336</v>
      </c>
      <c r="E64" s="686" t="s">
        <v>508</v>
      </c>
      <c r="F64" s="331" t="s">
        <v>539</v>
      </c>
      <c r="G64" s="688">
        <v>0</v>
      </c>
      <c r="H64" s="688">
        <v>102</v>
      </c>
      <c r="I64" s="705">
        <f t="shared" si="1"/>
        <v>102</v>
      </c>
    </row>
    <row r="65" spans="1:9" ht="12.75" customHeight="1">
      <c r="A65" s="674" t="s">
        <v>5</v>
      </c>
      <c r="B65" s="704" t="s">
        <v>540</v>
      </c>
      <c r="C65" s="685">
        <v>3299</v>
      </c>
      <c r="D65" s="685">
        <v>5336</v>
      </c>
      <c r="E65" s="686" t="s">
        <v>507</v>
      </c>
      <c r="F65" s="331" t="s">
        <v>541</v>
      </c>
      <c r="G65" s="688">
        <v>0</v>
      </c>
      <c r="H65" s="688">
        <v>12</v>
      </c>
      <c r="I65" s="705">
        <f t="shared" si="1"/>
        <v>12</v>
      </c>
    </row>
    <row r="66" spans="1:9" ht="12.75" customHeight="1">
      <c r="A66" s="674" t="s">
        <v>5</v>
      </c>
      <c r="B66" s="704" t="s">
        <v>540</v>
      </c>
      <c r="C66" s="685">
        <v>3299</v>
      </c>
      <c r="D66" s="685">
        <v>5336</v>
      </c>
      <c r="E66" s="686" t="s">
        <v>508</v>
      </c>
      <c r="F66" s="331" t="s">
        <v>541</v>
      </c>
      <c r="G66" s="688">
        <v>0</v>
      </c>
      <c r="H66" s="688">
        <v>68</v>
      </c>
      <c r="I66" s="705">
        <f t="shared" si="1"/>
        <v>68</v>
      </c>
    </row>
    <row r="67" spans="1:9" ht="12.75" customHeight="1">
      <c r="A67" s="674" t="s">
        <v>5</v>
      </c>
      <c r="B67" s="704" t="s">
        <v>542</v>
      </c>
      <c r="C67" s="685">
        <v>3299</v>
      </c>
      <c r="D67" s="685">
        <v>5336</v>
      </c>
      <c r="E67" s="686" t="s">
        <v>507</v>
      </c>
      <c r="F67" s="331" t="s">
        <v>543</v>
      </c>
      <c r="G67" s="688">
        <v>0</v>
      </c>
      <c r="H67" s="688">
        <v>30</v>
      </c>
      <c r="I67" s="705">
        <f t="shared" si="1"/>
        <v>30</v>
      </c>
    </row>
    <row r="68" spans="1:9" ht="12.75" customHeight="1">
      <c r="A68" s="674" t="s">
        <v>5</v>
      </c>
      <c r="B68" s="704" t="s">
        <v>542</v>
      </c>
      <c r="C68" s="685">
        <v>3299</v>
      </c>
      <c r="D68" s="685">
        <v>5336</v>
      </c>
      <c r="E68" s="686" t="s">
        <v>508</v>
      </c>
      <c r="F68" s="331" t="s">
        <v>543</v>
      </c>
      <c r="G68" s="688">
        <v>0</v>
      </c>
      <c r="H68" s="688">
        <v>170</v>
      </c>
      <c r="I68" s="705">
        <f t="shared" si="1"/>
        <v>170</v>
      </c>
    </row>
    <row r="69" spans="1:9" ht="12.75" customHeight="1">
      <c r="A69" s="674" t="s">
        <v>5</v>
      </c>
      <c r="B69" s="704" t="s">
        <v>544</v>
      </c>
      <c r="C69" s="685">
        <v>3299</v>
      </c>
      <c r="D69" s="685">
        <v>5336</v>
      </c>
      <c r="E69" s="686" t="s">
        <v>507</v>
      </c>
      <c r="F69" s="331" t="s">
        <v>545</v>
      </c>
      <c r="G69" s="688">
        <v>0</v>
      </c>
      <c r="H69" s="695">
        <v>33.63907</v>
      </c>
      <c r="I69" s="705">
        <f t="shared" si="1"/>
        <v>33.63907</v>
      </c>
    </row>
    <row r="70" spans="1:9" ht="12.75" customHeight="1">
      <c r="A70" s="674" t="s">
        <v>5</v>
      </c>
      <c r="B70" s="704" t="s">
        <v>544</v>
      </c>
      <c r="C70" s="685">
        <v>3299</v>
      </c>
      <c r="D70" s="685">
        <v>5336</v>
      </c>
      <c r="E70" s="686" t="s">
        <v>508</v>
      </c>
      <c r="F70" s="331" t="s">
        <v>545</v>
      </c>
      <c r="G70" s="688">
        <v>0</v>
      </c>
      <c r="H70" s="695">
        <v>190.62139</v>
      </c>
      <c r="I70" s="705">
        <f t="shared" si="1"/>
        <v>190.62139</v>
      </c>
    </row>
    <row r="71" spans="1:9" ht="12.75" customHeight="1">
      <c r="A71" s="674" t="s">
        <v>5</v>
      </c>
      <c r="B71" s="704" t="s">
        <v>546</v>
      </c>
      <c r="C71" s="685">
        <v>3299</v>
      </c>
      <c r="D71" s="685">
        <v>5336</v>
      </c>
      <c r="E71" s="686" t="s">
        <v>507</v>
      </c>
      <c r="F71" s="331" t="s">
        <v>547</v>
      </c>
      <c r="G71" s="688">
        <v>0</v>
      </c>
      <c r="H71" s="688">
        <v>20.775</v>
      </c>
      <c r="I71" s="705">
        <f t="shared" si="1"/>
        <v>20.775</v>
      </c>
    </row>
    <row r="72" spans="1:9" ht="12.75" customHeight="1">
      <c r="A72" s="674" t="s">
        <v>5</v>
      </c>
      <c r="B72" s="704" t="s">
        <v>546</v>
      </c>
      <c r="C72" s="685">
        <v>3299</v>
      </c>
      <c r="D72" s="685">
        <v>5336</v>
      </c>
      <c r="E72" s="686" t="s">
        <v>508</v>
      </c>
      <c r="F72" s="331" t="s">
        <v>547</v>
      </c>
      <c r="G72" s="688">
        <v>0</v>
      </c>
      <c r="H72" s="688">
        <v>117.725</v>
      </c>
      <c r="I72" s="705">
        <f t="shared" si="1"/>
        <v>117.725</v>
      </c>
    </row>
    <row r="73" spans="1:9" ht="12.75" customHeight="1">
      <c r="A73" s="674" t="s">
        <v>5</v>
      </c>
      <c r="B73" s="704" t="s">
        <v>548</v>
      </c>
      <c r="C73" s="685">
        <v>3299</v>
      </c>
      <c r="D73" s="685">
        <v>5336</v>
      </c>
      <c r="E73" s="686" t="s">
        <v>507</v>
      </c>
      <c r="F73" s="331" t="s">
        <v>549</v>
      </c>
      <c r="G73" s="688">
        <v>0</v>
      </c>
      <c r="H73" s="688">
        <v>27.75</v>
      </c>
      <c r="I73" s="705">
        <f t="shared" si="1"/>
        <v>27.75</v>
      </c>
    </row>
    <row r="74" spans="1:9" ht="12.75" customHeight="1">
      <c r="A74" s="674" t="s">
        <v>5</v>
      </c>
      <c r="B74" s="704" t="s">
        <v>548</v>
      </c>
      <c r="C74" s="685">
        <v>3299</v>
      </c>
      <c r="D74" s="685">
        <v>5336</v>
      </c>
      <c r="E74" s="686" t="s">
        <v>508</v>
      </c>
      <c r="F74" s="331" t="s">
        <v>549</v>
      </c>
      <c r="G74" s="688">
        <v>0</v>
      </c>
      <c r="H74" s="688">
        <v>157.25</v>
      </c>
      <c r="I74" s="705">
        <f t="shared" si="1"/>
        <v>157.25</v>
      </c>
    </row>
    <row r="75" spans="1:9" ht="12.75" customHeight="1">
      <c r="A75" s="674" t="s">
        <v>5</v>
      </c>
      <c r="B75" s="704" t="s">
        <v>550</v>
      </c>
      <c r="C75" s="685">
        <v>3299</v>
      </c>
      <c r="D75" s="685">
        <v>5336</v>
      </c>
      <c r="E75" s="686" t="s">
        <v>507</v>
      </c>
      <c r="F75" s="331" t="s">
        <v>551</v>
      </c>
      <c r="G75" s="688">
        <v>0</v>
      </c>
      <c r="H75" s="688">
        <v>13.35</v>
      </c>
      <c r="I75" s="705">
        <f t="shared" si="1"/>
        <v>13.35</v>
      </c>
    </row>
    <row r="76" spans="1:9" ht="12.75" customHeight="1">
      <c r="A76" s="674" t="s">
        <v>5</v>
      </c>
      <c r="B76" s="704" t="s">
        <v>550</v>
      </c>
      <c r="C76" s="685">
        <v>3299</v>
      </c>
      <c r="D76" s="685">
        <v>5336</v>
      </c>
      <c r="E76" s="686" t="s">
        <v>508</v>
      </c>
      <c r="F76" s="331" t="s">
        <v>551</v>
      </c>
      <c r="G76" s="688">
        <v>0</v>
      </c>
      <c r="H76" s="688">
        <v>75.65</v>
      </c>
      <c r="I76" s="705">
        <f t="shared" si="1"/>
        <v>75.65</v>
      </c>
    </row>
    <row r="77" spans="1:9" ht="12.75" customHeight="1">
      <c r="A77" s="674" t="s">
        <v>5</v>
      </c>
      <c r="B77" s="704" t="s">
        <v>552</v>
      </c>
      <c r="C77" s="685">
        <v>3299</v>
      </c>
      <c r="D77" s="685">
        <v>5336</v>
      </c>
      <c r="E77" s="686" t="s">
        <v>507</v>
      </c>
      <c r="F77" s="331" t="s">
        <v>553</v>
      </c>
      <c r="G77" s="688">
        <v>0</v>
      </c>
      <c r="H77" s="688">
        <v>15</v>
      </c>
      <c r="I77" s="705">
        <f t="shared" si="1"/>
        <v>15</v>
      </c>
    </row>
    <row r="78" spans="1:9" ht="12.75" customHeight="1" thickBot="1">
      <c r="A78" s="674" t="s">
        <v>5</v>
      </c>
      <c r="B78" s="704" t="s">
        <v>552</v>
      </c>
      <c r="C78" s="685">
        <v>3299</v>
      </c>
      <c r="D78" s="685">
        <v>5336</v>
      </c>
      <c r="E78" s="686" t="s">
        <v>508</v>
      </c>
      <c r="F78" s="331" t="s">
        <v>553</v>
      </c>
      <c r="G78" s="688">
        <v>0</v>
      </c>
      <c r="H78" s="688">
        <v>85</v>
      </c>
      <c r="I78" s="705">
        <f t="shared" si="1"/>
        <v>85</v>
      </c>
    </row>
    <row r="79" spans="1:11" s="711" customFormat="1" ht="22.5">
      <c r="A79" s="707"/>
      <c r="B79" s="617" t="s">
        <v>554</v>
      </c>
      <c r="C79" s="708" t="s">
        <v>4</v>
      </c>
      <c r="D79" s="708" t="s">
        <v>4</v>
      </c>
      <c r="E79" s="708" t="s">
        <v>4</v>
      </c>
      <c r="F79" s="709" t="s">
        <v>555</v>
      </c>
      <c r="G79" s="619">
        <f>SUM(G80:G99)</f>
        <v>0</v>
      </c>
      <c r="H79" s="710">
        <f>SUM(H80:H99)</f>
        <v>3629.4599999999996</v>
      </c>
      <c r="I79" s="620">
        <f>G79+H79</f>
        <v>3629.4599999999996</v>
      </c>
      <c r="K79" s="723"/>
    </row>
    <row r="80" spans="1:11" s="711" customFormat="1" ht="11.25">
      <c r="A80" s="712"/>
      <c r="B80" s="713"/>
      <c r="C80" s="714">
        <v>3299</v>
      </c>
      <c r="D80" s="714">
        <v>5011</v>
      </c>
      <c r="E80" s="714">
        <v>33100000</v>
      </c>
      <c r="F80" s="714" t="s">
        <v>31</v>
      </c>
      <c r="G80" s="715">
        <v>0</v>
      </c>
      <c r="H80" s="715">
        <v>76.21</v>
      </c>
      <c r="I80" s="716">
        <f>G80+H80</f>
        <v>76.21</v>
      </c>
      <c r="K80" s="723"/>
    </row>
    <row r="81" spans="1:11" s="711" customFormat="1" ht="11.25">
      <c r="A81" s="712"/>
      <c r="B81" s="713"/>
      <c r="C81" s="714">
        <v>3299</v>
      </c>
      <c r="D81" s="714">
        <v>5011</v>
      </c>
      <c r="E81" s="714">
        <v>33514013</v>
      </c>
      <c r="F81" s="714" t="s">
        <v>31</v>
      </c>
      <c r="G81" s="715">
        <v>0</v>
      </c>
      <c r="H81" s="715">
        <v>431.84</v>
      </c>
      <c r="I81" s="716">
        <f aca="true" t="shared" si="2" ref="I81:I99">G81+H81</f>
        <v>431.84</v>
      </c>
      <c r="K81" s="723"/>
    </row>
    <row r="82" spans="1:9" s="711" customFormat="1" ht="11.25">
      <c r="A82" s="712"/>
      <c r="B82" s="713"/>
      <c r="C82" s="714">
        <v>3299</v>
      </c>
      <c r="D82" s="714">
        <v>5021</v>
      </c>
      <c r="E82" s="714">
        <v>33100000</v>
      </c>
      <c r="F82" s="714" t="s">
        <v>479</v>
      </c>
      <c r="G82" s="715">
        <v>0</v>
      </c>
      <c r="H82" s="715">
        <v>41.47</v>
      </c>
      <c r="I82" s="716">
        <f t="shared" si="2"/>
        <v>41.47</v>
      </c>
    </row>
    <row r="83" spans="1:9" s="711" customFormat="1" ht="11.25">
      <c r="A83" s="712"/>
      <c r="B83" s="713"/>
      <c r="C83" s="714">
        <v>3299</v>
      </c>
      <c r="D83" s="714">
        <v>5021</v>
      </c>
      <c r="E83" s="714">
        <v>33514013</v>
      </c>
      <c r="F83" s="714" t="s">
        <v>479</v>
      </c>
      <c r="G83" s="715">
        <v>0</v>
      </c>
      <c r="H83" s="715">
        <v>234.98</v>
      </c>
      <c r="I83" s="716">
        <f t="shared" si="2"/>
        <v>234.98</v>
      </c>
    </row>
    <row r="84" spans="1:9" s="711" customFormat="1" ht="11.25">
      <c r="A84" s="712"/>
      <c r="B84" s="713"/>
      <c r="C84" s="714">
        <v>3299</v>
      </c>
      <c r="D84" s="714">
        <v>5031</v>
      </c>
      <c r="E84" s="714">
        <v>33100000</v>
      </c>
      <c r="F84" s="714" t="s">
        <v>556</v>
      </c>
      <c r="G84" s="715">
        <v>0</v>
      </c>
      <c r="H84" s="715">
        <v>52.72</v>
      </c>
      <c r="I84" s="716">
        <f t="shared" si="2"/>
        <v>52.72</v>
      </c>
    </row>
    <row r="85" spans="1:9" s="711" customFormat="1" ht="11.25">
      <c r="A85" s="712"/>
      <c r="B85" s="713"/>
      <c r="C85" s="714">
        <v>3299</v>
      </c>
      <c r="D85" s="714">
        <v>5031</v>
      </c>
      <c r="E85" s="714">
        <v>33514013</v>
      </c>
      <c r="F85" s="714" t="s">
        <v>556</v>
      </c>
      <c r="G85" s="715">
        <v>0</v>
      </c>
      <c r="H85" s="715">
        <v>298.73</v>
      </c>
      <c r="I85" s="716">
        <f t="shared" si="2"/>
        <v>298.73</v>
      </c>
    </row>
    <row r="86" spans="1:9" s="711" customFormat="1" ht="11.25">
      <c r="A86" s="712"/>
      <c r="B86" s="713"/>
      <c r="C86" s="714">
        <v>3299</v>
      </c>
      <c r="D86" s="714">
        <v>5032</v>
      </c>
      <c r="E86" s="714">
        <v>33100000</v>
      </c>
      <c r="F86" s="714" t="s">
        <v>33</v>
      </c>
      <c r="G86" s="715">
        <v>0</v>
      </c>
      <c r="H86" s="715">
        <v>19.48</v>
      </c>
      <c r="I86" s="716">
        <f t="shared" si="2"/>
        <v>19.48</v>
      </c>
    </row>
    <row r="87" spans="1:9" s="711" customFormat="1" ht="11.25">
      <c r="A87" s="712"/>
      <c r="B87" s="713"/>
      <c r="C87" s="714">
        <v>3299</v>
      </c>
      <c r="D87" s="714">
        <v>5032</v>
      </c>
      <c r="E87" s="714">
        <v>33514013</v>
      </c>
      <c r="F87" s="714" t="s">
        <v>33</v>
      </c>
      <c r="G87" s="715">
        <v>0</v>
      </c>
      <c r="H87" s="715">
        <v>110.38</v>
      </c>
      <c r="I87" s="716">
        <f t="shared" si="2"/>
        <v>110.38</v>
      </c>
    </row>
    <row r="88" spans="1:9" s="711" customFormat="1" ht="11.25">
      <c r="A88" s="712"/>
      <c r="B88" s="713"/>
      <c r="C88" s="714">
        <v>3299</v>
      </c>
      <c r="D88" s="714">
        <v>5137</v>
      </c>
      <c r="E88" s="714">
        <v>33100000</v>
      </c>
      <c r="F88" s="714" t="s">
        <v>107</v>
      </c>
      <c r="G88" s="715">
        <v>0</v>
      </c>
      <c r="H88" s="715">
        <v>0.13</v>
      </c>
      <c r="I88" s="716">
        <f t="shared" si="2"/>
        <v>0.13</v>
      </c>
    </row>
    <row r="89" spans="1:9" s="711" customFormat="1" ht="11.25">
      <c r="A89" s="712"/>
      <c r="B89" s="713"/>
      <c r="C89" s="714">
        <v>3299</v>
      </c>
      <c r="D89" s="714">
        <v>5137</v>
      </c>
      <c r="E89" s="714">
        <v>33514013</v>
      </c>
      <c r="F89" s="714" t="s">
        <v>107</v>
      </c>
      <c r="G89" s="715">
        <v>0</v>
      </c>
      <c r="H89" s="715">
        <v>0.71</v>
      </c>
      <c r="I89" s="716">
        <f t="shared" si="2"/>
        <v>0.71</v>
      </c>
    </row>
    <row r="90" spans="1:9" s="711" customFormat="1" ht="11.25">
      <c r="A90" s="712"/>
      <c r="B90" s="713"/>
      <c r="C90" s="714">
        <v>3299</v>
      </c>
      <c r="D90" s="714">
        <v>5139</v>
      </c>
      <c r="E90" s="714">
        <v>33100000</v>
      </c>
      <c r="F90" s="714" t="s">
        <v>34</v>
      </c>
      <c r="G90" s="715">
        <v>0</v>
      </c>
      <c r="H90" s="715">
        <v>2</v>
      </c>
      <c r="I90" s="716">
        <f t="shared" si="2"/>
        <v>2</v>
      </c>
    </row>
    <row r="91" spans="1:9" s="711" customFormat="1" ht="11.25">
      <c r="A91" s="712"/>
      <c r="B91" s="713"/>
      <c r="C91" s="714">
        <v>3299</v>
      </c>
      <c r="D91" s="714">
        <v>5139</v>
      </c>
      <c r="E91" s="714">
        <v>33514013</v>
      </c>
      <c r="F91" s="714" t="s">
        <v>34</v>
      </c>
      <c r="G91" s="715">
        <v>0</v>
      </c>
      <c r="H91" s="715">
        <v>11.37</v>
      </c>
      <c r="I91" s="716">
        <f t="shared" si="2"/>
        <v>11.37</v>
      </c>
    </row>
    <row r="92" spans="1:9" s="711" customFormat="1" ht="11.25">
      <c r="A92" s="712"/>
      <c r="B92" s="713"/>
      <c r="C92" s="714">
        <v>3299</v>
      </c>
      <c r="D92" s="714">
        <v>5161</v>
      </c>
      <c r="E92" s="714">
        <v>33100000</v>
      </c>
      <c r="F92" s="714" t="s">
        <v>557</v>
      </c>
      <c r="G92" s="715">
        <v>0</v>
      </c>
      <c r="H92" s="715">
        <v>0.01</v>
      </c>
      <c r="I92" s="716">
        <f t="shared" si="2"/>
        <v>0.01</v>
      </c>
    </row>
    <row r="93" spans="1:9" s="711" customFormat="1" ht="11.25">
      <c r="A93" s="712"/>
      <c r="B93" s="713"/>
      <c r="C93" s="714">
        <v>3299</v>
      </c>
      <c r="D93" s="714">
        <v>5161</v>
      </c>
      <c r="E93" s="714">
        <v>33514013</v>
      </c>
      <c r="F93" s="714" t="s">
        <v>557</v>
      </c>
      <c r="G93" s="715">
        <v>0</v>
      </c>
      <c r="H93" s="715">
        <v>0.01</v>
      </c>
      <c r="I93" s="716">
        <f t="shared" si="2"/>
        <v>0.01</v>
      </c>
    </row>
    <row r="94" spans="1:9" s="711" customFormat="1" ht="11.25">
      <c r="A94" s="712"/>
      <c r="B94" s="713"/>
      <c r="C94" s="714">
        <v>3299</v>
      </c>
      <c r="D94" s="714">
        <v>5169</v>
      </c>
      <c r="E94" s="714">
        <v>33100000</v>
      </c>
      <c r="F94" s="714" t="s">
        <v>35</v>
      </c>
      <c r="G94" s="715">
        <v>0</v>
      </c>
      <c r="H94" s="715">
        <v>344.8</v>
      </c>
      <c r="I94" s="716">
        <f t="shared" si="2"/>
        <v>344.8</v>
      </c>
    </row>
    <row r="95" spans="1:9" s="711" customFormat="1" ht="11.25">
      <c r="A95" s="712"/>
      <c r="B95" s="713"/>
      <c r="C95" s="714">
        <v>3299</v>
      </c>
      <c r="D95" s="714">
        <v>5169</v>
      </c>
      <c r="E95" s="714">
        <v>33514013</v>
      </c>
      <c r="F95" s="714" t="s">
        <v>35</v>
      </c>
      <c r="G95" s="715">
        <v>0</v>
      </c>
      <c r="H95" s="715">
        <v>1953.85</v>
      </c>
      <c r="I95" s="716">
        <f t="shared" si="2"/>
        <v>1953.85</v>
      </c>
    </row>
    <row r="96" spans="1:9" s="711" customFormat="1" ht="11.25">
      <c r="A96" s="712"/>
      <c r="B96" s="713"/>
      <c r="C96" s="714">
        <v>3299</v>
      </c>
      <c r="D96" s="714">
        <v>5173</v>
      </c>
      <c r="E96" s="714">
        <v>33100000</v>
      </c>
      <c r="F96" s="714" t="s">
        <v>36</v>
      </c>
      <c r="G96" s="715">
        <v>0</v>
      </c>
      <c r="H96" s="715">
        <v>4.47</v>
      </c>
      <c r="I96" s="716">
        <f t="shared" si="2"/>
        <v>4.47</v>
      </c>
    </row>
    <row r="97" spans="1:9" s="711" customFormat="1" ht="11.25">
      <c r="A97" s="712"/>
      <c r="B97" s="713"/>
      <c r="C97" s="714">
        <v>3299</v>
      </c>
      <c r="D97" s="714">
        <v>5173</v>
      </c>
      <c r="E97" s="714">
        <v>33514013</v>
      </c>
      <c r="F97" s="714" t="s">
        <v>36</v>
      </c>
      <c r="G97" s="715">
        <v>0</v>
      </c>
      <c r="H97" s="715">
        <v>25.32</v>
      </c>
      <c r="I97" s="716">
        <f t="shared" si="2"/>
        <v>25.32</v>
      </c>
    </row>
    <row r="98" spans="1:9" s="711" customFormat="1" ht="11.25">
      <c r="A98" s="712"/>
      <c r="B98" s="713"/>
      <c r="C98" s="714">
        <v>3299</v>
      </c>
      <c r="D98" s="714">
        <v>5175</v>
      </c>
      <c r="E98" s="714">
        <v>33100000</v>
      </c>
      <c r="F98" s="714" t="s">
        <v>37</v>
      </c>
      <c r="G98" s="715">
        <v>0</v>
      </c>
      <c r="H98" s="715">
        <v>3.15</v>
      </c>
      <c r="I98" s="716">
        <f t="shared" si="2"/>
        <v>3.15</v>
      </c>
    </row>
    <row r="99" spans="1:9" s="711" customFormat="1" ht="12" thickBot="1">
      <c r="A99" s="717"/>
      <c r="B99" s="718"/>
      <c r="C99" s="719">
        <v>3299</v>
      </c>
      <c r="D99" s="719">
        <v>5175</v>
      </c>
      <c r="E99" s="719">
        <v>33514013</v>
      </c>
      <c r="F99" s="719" t="s">
        <v>37</v>
      </c>
      <c r="G99" s="720">
        <v>0</v>
      </c>
      <c r="H99" s="720">
        <v>17.83</v>
      </c>
      <c r="I99" s="721">
        <f t="shared" si="2"/>
        <v>17.83</v>
      </c>
    </row>
    <row r="100" spans="3:8" s="711" customFormat="1" ht="11.25">
      <c r="C100" s="623"/>
      <c r="D100" s="623"/>
      <c r="E100" s="623"/>
      <c r="G100" s="722"/>
      <c r="H100" s="723"/>
    </row>
    <row r="101" spans="3:8" s="711" customFormat="1" ht="11.25">
      <c r="C101" s="623"/>
      <c r="D101" s="623"/>
      <c r="E101" s="623"/>
      <c r="G101" s="722"/>
      <c r="H101" s="723"/>
    </row>
    <row r="102" spans="7:8" s="724" customFormat="1" ht="11.25">
      <c r="G102" s="725"/>
      <c r="H102" s="726"/>
    </row>
    <row r="103" spans="7:8" s="724" customFormat="1" ht="11.25">
      <c r="G103" s="725"/>
      <c r="H103" s="726"/>
    </row>
  </sheetData>
  <sheetProtection/>
  <mergeCells count="4">
    <mergeCell ref="G1:I1"/>
    <mergeCell ref="A2:I2"/>
    <mergeCell ref="A4:I4"/>
    <mergeCell ref="A6:I6"/>
  </mergeCells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M56"/>
  <sheetViews>
    <sheetView zoomScalePageLayoutView="0" workbookViewId="0" topLeftCell="A1">
      <selection activeCell="A1" sqref="A1"/>
    </sheetView>
  </sheetViews>
  <sheetFormatPr defaultColWidth="3.140625" defaultRowHeight="15"/>
  <cols>
    <col min="1" max="1" width="3.140625" style="19" customWidth="1"/>
    <col min="2" max="2" width="9.28125" style="19" customWidth="1"/>
    <col min="3" max="4" width="4.7109375" style="19" customWidth="1"/>
    <col min="5" max="5" width="10.421875" style="19" customWidth="1"/>
    <col min="6" max="6" width="42.140625" style="19" customWidth="1"/>
    <col min="7" max="7" width="6.8515625" style="20" bestFit="1" customWidth="1"/>
    <col min="8" max="8" width="10.421875" style="19" bestFit="1" customWidth="1"/>
    <col min="9" max="9" width="8.00390625" style="19" customWidth="1"/>
    <col min="10" max="10" width="9.140625" style="19" customWidth="1"/>
    <col min="11" max="11" width="14.140625" style="19" customWidth="1"/>
    <col min="12" max="255" width="9.140625" style="19" customWidth="1"/>
    <col min="256" max="16384" width="3.140625" style="19" customWidth="1"/>
  </cols>
  <sheetData>
    <row r="1" spans="7:9" ht="12.75">
      <c r="G1" s="1083" t="s">
        <v>235</v>
      </c>
      <c r="H1" s="1083"/>
      <c r="I1" s="1083"/>
    </row>
    <row r="2" spans="1:9" ht="21" customHeight="1">
      <c r="A2" s="1084" t="s">
        <v>165</v>
      </c>
      <c r="B2" s="1092"/>
      <c r="C2" s="1092"/>
      <c r="D2" s="1092"/>
      <c r="E2" s="1092"/>
      <c r="F2" s="1092"/>
      <c r="G2" s="1092"/>
      <c r="H2" s="1092"/>
      <c r="I2" s="1092"/>
    </row>
    <row r="3" spans="1:9" ht="15">
      <c r="A3" s="132"/>
      <c r="B3" s="132"/>
      <c r="C3" s="132"/>
      <c r="D3" s="132"/>
      <c r="E3" s="132"/>
      <c r="F3" s="132"/>
      <c r="G3" s="132"/>
      <c r="H3" s="585"/>
      <c r="I3" s="586"/>
    </row>
    <row r="4" spans="1:9" ht="15.75">
      <c r="A4" s="1091" t="s">
        <v>55</v>
      </c>
      <c r="B4" s="1091"/>
      <c r="C4" s="1091"/>
      <c r="D4" s="1091"/>
      <c r="E4" s="1091"/>
      <c r="F4" s="1091"/>
      <c r="G4" s="1091"/>
      <c r="H4" s="1091"/>
      <c r="I4" s="1091"/>
    </row>
    <row r="5" spans="1:9" ht="12.75">
      <c r="A5" s="1"/>
      <c r="B5" s="1"/>
      <c r="C5" s="1"/>
      <c r="D5" s="1"/>
      <c r="E5" s="1"/>
      <c r="F5" s="1"/>
      <c r="G5" s="1"/>
      <c r="H5" s="21"/>
      <c r="I5" s="21"/>
    </row>
    <row r="6" spans="1:11" s="2" customFormat="1" ht="15.75">
      <c r="A6" s="1090" t="s">
        <v>475</v>
      </c>
      <c r="B6" s="1090"/>
      <c r="C6" s="1090"/>
      <c r="D6" s="1090"/>
      <c r="E6" s="1090"/>
      <c r="F6" s="1090"/>
      <c r="G6" s="1090"/>
      <c r="H6" s="1090"/>
      <c r="I6" s="1090"/>
      <c r="K6" s="3"/>
    </row>
    <row r="7" spans="1:9" ht="12.75">
      <c r="A7" s="587"/>
      <c r="B7" s="588"/>
      <c r="C7" s="588"/>
      <c r="D7" s="587"/>
      <c r="E7" s="587"/>
      <c r="F7" s="589"/>
      <c r="G7" s="590"/>
      <c r="H7" s="591"/>
      <c r="I7" s="590"/>
    </row>
    <row r="8" ht="13.5" thickBot="1">
      <c r="I8" s="24" t="s">
        <v>19</v>
      </c>
    </row>
    <row r="9" spans="1:9" s="131" customFormat="1" ht="23.25" thickBot="1">
      <c r="A9" s="592" t="s">
        <v>16</v>
      </c>
      <c r="B9" s="126" t="s">
        <v>17</v>
      </c>
      <c r="C9" s="127" t="s">
        <v>2</v>
      </c>
      <c r="D9" s="126" t="s">
        <v>18</v>
      </c>
      <c r="E9" s="128" t="s">
        <v>12</v>
      </c>
      <c r="F9" s="127" t="s">
        <v>476</v>
      </c>
      <c r="G9" s="123" t="s">
        <v>158</v>
      </c>
      <c r="H9" s="124" t="s">
        <v>159</v>
      </c>
      <c r="I9" s="125" t="s">
        <v>160</v>
      </c>
    </row>
    <row r="10" spans="1:13" ht="13.5" customHeight="1" thickBot="1">
      <c r="A10" s="593" t="s">
        <v>3</v>
      </c>
      <c r="B10" s="86" t="s">
        <v>4</v>
      </c>
      <c r="C10" s="87" t="s">
        <v>4</v>
      </c>
      <c r="D10" s="86" t="s">
        <v>4</v>
      </c>
      <c r="E10" s="86" t="s">
        <v>4</v>
      </c>
      <c r="F10" s="88" t="s">
        <v>13</v>
      </c>
      <c r="G10" s="23">
        <f>G11</f>
        <v>0</v>
      </c>
      <c r="H10" s="594">
        <f>H11+H38</f>
        <v>16040.37939</v>
      </c>
      <c r="I10" s="89">
        <f>G10+H10</f>
        <v>16040.37939</v>
      </c>
      <c r="K10" s="20"/>
      <c r="M10" s="20"/>
    </row>
    <row r="11" spans="1:11" s="203" customFormat="1" ht="22.5">
      <c r="A11" s="11" t="s">
        <v>3</v>
      </c>
      <c r="B11" s="12" t="s">
        <v>477</v>
      </c>
      <c r="C11" s="13" t="s">
        <v>4</v>
      </c>
      <c r="D11" s="13" t="s">
        <v>4</v>
      </c>
      <c r="E11" s="14" t="s">
        <v>4</v>
      </c>
      <c r="F11" s="15" t="s">
        <v>478</v>
      </c>
      <c r="G11" s="16">
        <f>SUM(G12:G37)</f>
        <v>0</v>
      </c>
      <c r="H11" s="625">
        <f>SUM(H12:H37)</f>
        <v>15807.82742</v>
      </c>
      <c r="I11" s="17">
        <f>G11+H11</f>
        <v>15807.82742</v>
      </c>
      <c r="K11" s="489"/>
    </row>
    <row r="12" spans="1:11" s="203" customFormat="1" ht="12.75" customHeight="1">
      <c r="A12" s="44"/>
      <c r="B12" s="45"/>
      <c r="C12" s="595">
        <v>4349</v>
      </c>
      <c r="D12" s="595">
        <v>5011</v>
      </c>
      <c r="E12" s="595">
        <v>33113233</v>
      </c>
      <c r="F12" s="596" t="s">
        <v>31</v>
      </c>
      <c r="G12" s="597">
        <v>0</v>
      </c>
      <c r="H12" s="626">
        <v>91.85742</v>
      </c>
      <c r="I12" s="599">
        <f aca="true" t="shared" si="0" ref="I12:I36">G12+H12</f>
        <v>91.85742</v>
      </c>
      <c r="K12" s="489"/>
    </row>
    <row r="13" spans="1:9" s="203" customFormat="1" ht="12.75" customHeight="1">
      <c r="A13" s="44"/>
      <c r="B13" s="45"/>
      <c r="C13" s="595">
        <v>4349</v>
      </c>
      <c r="D13" s="595">
        <v>5011</v>
      </c>
      <c r="E13" s="595">
        <v>33513233</v>
      </c>
      <c r="F13" s="596" t="s">
        <v>31</v>
      </c>
      <c r="G13" s="597">
        <v>0</v>
      </c>
      <c r="H13" s="597">
        <v>520.46</v>
      </c>
      <c r="I13" s="599">
        <f t="shared" si="0"/>
        <v>520.46</v>
      </c>
    </row>
    <row r="14" spans="1:9" s="203" customFormat="1" ht="12.75" customHeight="1">
      <c r="A14" s="600"/>
      <c r="B14" s="159"/>
      <c r="C14" s="595">
        <v>4349</v>
      </c>
      <c r="D14" s="595">
        <v>5021</v>
      </c>
      <c r="E14" s="595">
        <v>33113233</v>
      </c>
      <c r="F14" s="596" t="s">
        <v>479</v>
      </c>
      <c r="G14" s="597">
        <v>0</v>
      </c>
      <c r="H14" s="597">
        <v>11</v>
      </c>
      <c r="I14" s="599">
        <f t="shared" si="0"/>
        <v>11</v>
      </c>
    </row>
    <row r="15" spans="1:9" s="203" customFormat="1" ht="12.75" customHeight="1">
      <c r="A15" s="600"/>
      <c r="B15" s="159"/>
      <c r="C15" s="595">
        <v>4349</v>
      </c>
      <c r="D15" s="595">
        <v>5021</v>
      </c>
      <c r="E15" s="595">
        <v>33513233</v>
      </c>
      <c r="F15" s="596" t="s">
        <v>479</v>
      </c>
      <c r="G15" s="597">
        <v>0</v>
      </c>
      <c r="H15" s="597">
        <v>62.34</v>
      </c>
      <c r="I15" s="599">
        <f t="shared" si="0"/>
        <v>62.34</v>
      </c>
    </row>
    <row r="16" spans="1:9" s="203" customFormat="1" ht="12.75" customHeight="1">
      <c r="A16" s="600"/>
      <c r="B16" s="159"/>
      <c r="C16" s="595">
        <v>4349</v>
      </c>
      <c r="D16" s="595">
        <v>5031</v>
      </c>
      <c r="E16" s="595">
        <v>33113233</v>
      </c>
      <c r="F16" s="601" t="s">
        <v>480</v>
      </c>
      <c r="G16" s="597">
        <v>0</v>
      </c>
      <c r="H16" s="597">
        <v>35.93</v>
      </c>
      <c r="I16" s="599">
        <f t="shared" si="0"/>
        <v>35.93</v>
      </c>
    </row>
    <row r="17" spans="1:9" s="203" customFormat="1" ht="12.75" customHeight="1">
      <c r="A17" s="600"/>
      <c r="B17" s="159"/>
      <c r="C17" s="595">
        <v>4349</v>
      </c>
      <c r="D17" s="595">
        <v>5031</v>
      </c>
      <c r="E17" s="595">
        <v>33513233</v>
      </c>
      <c r="F17" s="601" t="s">
        <v>480</v>
      </c>
      <c r="G17" s="597">
        <v>0</v>
      </c>
      <c r="H17" s="597">
        <v>203.58</v>
      </c>
      <c r="I17" s="599">
        <f t="shared" si="0"/>
        <v>203.58</v>
      </c>
    </row>
    <row r="18" spans="1:9" s="203" customFormat="1" ht="12.75" customHeight="1">
      <c r="A18" s="600"/>
      <c r="B18" s="159"/>
      <c r="C18" s="595">
        <v>4349</v>
      </c>
      <c r="D18" s="595">
        <v>5032</v>
      </c>
      <c r="E18" s="595">
        <v>33113233</v>
      </c>
      <c r="F18" s="602" t="s">
        <v>33</v>
      </c>
      <c r="G18" s="597">
        <v>0</v>
      </c>
      <c r="H18" s="597">
        <v>12.93</v>
      </c>
      <c r="I18" s="599">
        <f t="shared" si="0"/>
        <v>12.93</v>
      </c>
    </row>
    <row r="19" spans="1:9" s="203" customFormat="1" ht="12.75" customHeight="1">
      <c r="A19" s="600"/>
      <c r="B19" s="159"/>
      <c r="C19" s="595">
        <v>4349</v>
      </c>
      <c r="D19" s="595">
        <v>5032</v>
      </c>
      <c r="E19" s="595">
        <v>33513233</v>
      </c>
      <c r="F19" s="602" t="s">
        <v>33</v>
      </c>
      <c r="G19" s="597">
        <v>0</v>
      </c>
      <c r="H19" s="597">
        <v>73.29</v>
      </c>
      <c r="I19" s="599">
        <f t="shared" si="0"/>
        <v>73.29</v>
      </c>
    </row>
    <row r="20" spans="1:9" s="203" customFormat="1" ht="12.75" customHeight="1">
      <c r="A20" s="600"/>
      <c r="B20" s="159"/>
      <c r="C20" s="595">
        <v>4349</v>
      </c>
      <c r="D20" s="595">
        <v>5139</v>
      </c>
      <c r="E20" s="595">
        <v>33113233</v>
      </c>
      <c r="F20" s="604" t="s">
        <v>34</v>
      </c>
      <c r="G20" s="597">
        <v>0</v>
      </c>
      <c r="H20" s="597">
        <v>1.02</v>
      </c>
      <c r="I20" s="599">
        <f t="shared" si="0"/>
        <v>1.02</v>
      </c>
    </row>
    <row r="21" spans="1:9" s="203" customFormat="1" ht="12.75" customHeight="1">
      <c r="A21" s="600"/>
      <c r="B21" s="159"/>
      <c r="C21" s="595">
        <v>4349</v>
      </c>
      <c r="D21" s="595">
        <v>5139</v>
      </c>
      <c r="E21" s="595">
        <v>33513233</v>
      </c>
      <c r="F21" s="604" t="s">
        <v>34</v>
      </c>
      <c r="G21" s="597">
        <v>0</v>
      </c>
      <c r="H21" s="597">
        <v>5.78</v>
      </c>
      <c r="I21" s="599">
        <f t="shared" si="0"/>
        <v>5.78</v>
      </c>
    </row>
    <row r="22" spans="1:9" s="203" customFormat="1" ht="12.75" customHeight="1">
      <c r="A22" s="600"/>
      <c r="B22" s="159"/>
      <c r="C22" s="595">
        <v>4349</v>
      </c>
      <c r="D22" s="595">
        <v>5162</v>
      </c>
      <c r="E22" s="595">
        <v>33113233</v>
      </c>
      <c r="F22" s="603" t="s">
        <v>116</v>
      </c>
      <c r="G22" s="597">
        <v>0</v>
      </c>
      <c r="H22" s="597">
        <v>2.57</v>
      </c>
      <c r="I22" s="599">
        <f t="shared" si="0"/>
        <v>2.57</v>
      </c>
    </row>
    <row r="23" spans="1:9" s="203" customFormat="1" ht="12.75" customHeight="1">
      <c r="A23" s="600"/>
      <c r="B23" s="159"/>
      <c r="C23" s="595">
        <v>4349</v>
      </c>
      <c r="D23" s="595">
        <v>5162</v>
      </c>
      <c r="E23" s="595">
        <v>33513233</v>
      </c>
      <c r="F23" s="603" t="s">
        <v>116</v>
      </c>
      <c r="G23" s="597">
        <v>0</v>
      </c>
      <c r="H23" s="597">
        <v>14.54</v>
      </c>
      <c r="I23" s="599">
        <f t="shared" si="0"/>
        <v>14.54</v>
      </c>
    </row>
    <row r="24" spans="1:9" s="203" customFormat="1" ht="12.75" customHeight="1">
      <c r="A24" s="600"/>
      <c r="B24" s="159"/>
      <c r="C24" s="595">
        <v>6310</v>
      </c>
      <c r="D24" s="595">
        <v>5163</v>
      </c>
      <c r="E24" s="595">
        <v>33113233</v>
      </c>
      <c r="F24" s="603" t="s">
        <v>38</v>
      </c>
      <c r="G24" s="597">
        <v>0</v>
      </c>
      <c r="H24" s="597">
        <v>0.15</v>
      </c>
      <c r="I24" s="599">
        <f t="shared" si="0"/>
        <v>0.15</v>
      </c>
    </row>
    <row r="25" spans="1:9" s="203" customFormat="1" ht="12.75" customHeight="1">
      <c r="A25" s="600"/>
      <c r="B25" s="159"/>
      <c r="C25" s="595">
        <v>6310</v>
      </c>
      <c r="D25" s="595">
        <v>5163</v>
      </c>
      <c r="E25" s="595">
        <v>33513233</v>
      </c>
      <c r="F25" s="603" t="s">
        <v>38</v>
      </c>
      <c r="G25" s="597">
        <v>0</v>
      </c>
      <c r="H25" s="597">
        <v>0.85</v>
      </c>
      <c r="I25" s="599">
        <f t="shared" si="0"/>
        <v>0.85</v>
      </c>
    </row>
    <row r="26" spans="1:9" s="203" customFormat="1" ht="12.75" customHeight="1">
      <c r="A26" s="600"/>
      <c r="B26" s="159"/>
      <c r="C26" s="605">
        <v>4371</v>
      </c>
      <c r="D26" s="605">
        <v>5169</v>
      </c>
      <c r="E26" s="606">
        <v>33113233</v>
      </c>
      <c r="F26" s="607" t="s">
        <v>481</v>
      </c>
      <c r="G26" s="597">
        <v>0</v>
      </c>
      <c r="H26" s="597">
        <v>494.24</v>
      </c>
      <c r="I26" s="599">
        <f t="shared" si="0"/>
        <v>494.24</v>
      </c>
    </row>
    <row r="27" spans="1:9" s="203" customFormat="1" ht="12.75" customHeight="1">
      <c r="A27" s="600"/>
      <c r="B27" s="159"/>
      <c r="C27" s="605">
        <v>4371</v>
      </c>
      <c r="D27" s="605">
        <v>5169</v>
      </c>
      <c r="E27" s="606">
        <v>33513233</v>
      </c>
      <c r="F27" s="607" t="s">
        <v>481</v>
      </c>
      <c r="G27" s="597">
        <v>0</v>
      </c>
      <c r="H27" s="597">
        <v>2800.71</v>
      </c>
      <c r="I27" s="599">
        <f t="shared" si="0"/>
        <v>2800.71</v>
      </c>
    </row>
    <row r="28" spans="1:9" s="203" customFormat="1" ht="12.75" customHeight="1">
      <c r="A28" s="600"/>
      <c r="B28" s="159"/>
      <c r="C28" s="605">
        <v>4375</v>
      </c>
      <c r="D28" s="605">
        <v>5169</v>
      </c>
      <c r="E28" s="606">
        <v>33113233</v>
      </c>
      <c r="F28" s="607" t="s">
        <v>482</v>
      </c>
      <c r="G28" s="597">
        <v>0</v>
      </c>
      <c r="H28" s="597">
        <v>809.45</v>
      </c>
      <c r="I28" s="599">
        <f t="shared" si="0"/>
        <v>809.45</v>
      </c>
    </row>
    <row r="29" spans="1:9" s="203" customFormat="1" ht="12.75" customHeight="1">
      <c r="A29" s="600"/>
      <c r="B29" s="159"/>
      <c r="C29" s="605">
        <v>4375</v>
      </c>
      <c r="D29" s="605">
        <v>5169</v>
      </c>
      <c r="E29" s="606">
        <v>33513233</v>
      </c>
      <c r="F29" s="607" t="s">
        <v>482</v>
      </c>
      <c r="G29" s="597">
        <v>0</v>
      </c>
      <c r="H29" s="597">
        <v>4586.89</v>
      </c>
      <c r="I29" s="599">
        <f t="shared" si="0"/>
        <v>4586.89</v>
      </c>
    </row>
    <row r="30" spans="1:9" s="203" customFormat="1" ht="12.75" customHeight="1">
      <c r="A30" s="600"/>
      <c r="B30" s="159"/>
      <c r="C30" s="605">
        <v>4378</v>
      </c>
      <c r="D30" s="605">
        <v>5169</v>
      </c>
      <c r="E30" s="606">
        <v>33113233</v>
      </c>
      <c r="F30" s="607" t="s">
        <v>483</v>
      </c>
      <c r="G30" s="597">
        <v>0</v>
      </c>
      <c r="H30" s="597">
        <v>890.36</v>
      </c>
      <c r="I30" s="599">
        <f t="shared" si="0"/>
        <v>890.36</v>
      </c>
    </row>
    <row r="31" spans="1:9" s="203" customFormat="1" ht="12.75" customHeight="1">
      <c r="A31" s="600"/>
      <c r="B31" s="159"/>
      <c r="C31" s="605">
        <v>4378</v>
      </c>
      <c r="D31" s="605">
        <v>5169</v>
      </c>
      <c r="E31" s="606">
        <v>33513233</v>
      </c>
      <c r="F31" s="607" t="s">
        <v>483</v>
      </c>
      <c r="G31" s="597">
        <v>0</v>
      </c>
      <c r="H31" s="597">
        <v>5045.37</v>
      </c>
      <c r="I31" s="599">
        <f t="shared" si="0"/>
        <v>5045.37</v>
      </c>
    </row>
    <row r="32" spans="1:9" s="203" customFormat="1" ht="12.75" customHeight="1">
      <c r="A32" s="600"/>
      <c r="B32" s="159"/>
      <c r="C32" s="608">
        <v>4349</v>
      </c>
      <c r="D32" s="608">
        <v>5173</v>
      </c>
      <c r="E32" s="608">
        <v>33113233</v>
      </c>
      <c r="F32" s="609" t="s">
        <v>484</v>
      </c>
      <c r="G32" s="597">
        <v>0</v>
      </c>
      <c r="H32" s="597">
        <v>4.28</v>
      </c>
      <c r="I32" s="599">
        <f t="shared" si="0"/>
        <v>4.28</v>
      </c>
    </row>
    <row r="33" spans="1:9" s="203" customFormat="1" ht="12.75" customHeight="1">
      <c r="A33" s="600"/>
      <c r="B33" s="159"/>
      <c r="C33" s="595">
        <v>4349</v>
      </c>
      <c r="D33" s="595">
        <v>5173</v>
      </c>
      <c r="E33" s="595">
        <v>33513233</v>
      </c>
      <c r="F33" s="604" t="s">
        <v>484</v>
      </c>
      <c r="G33" s="597">
        <v>0</v>
      </c>
      <c r="H33" s="597">
        <v>24.23</v>
      </c>
      <c r="I33" s="599">
        <f t="shared" si="0"/>
        <v>24.23</v>
      </c>
    </row>
    <row r="34" spans="1:9" s="203" customFormat="1" ht="12.75" customHeight="1">
      <c r="A34" s="600"/>
      <c r="B34" s="159"/>
      <c r="C34" s="595">
        <v>4349</v>
      </c>
      <c r="D34" s="595">
        <v>5175</v>
      </c>
      <c r="E34" s="595">
        <v>33113233</v>
      </c>
      <c r="F34" s="596" t="s">
        <v>37</v>
      </c>
      <c r="G34" s="597">
        <v>0</v>
      </c>
      <c r="H34" s="597">
        <v>14.55</v>
      </c>
      <c r="I34" s="599">
        <f t="shared" si="0"/>
        <v>14.55</v>
      </c>
    </row>
    <row r="35" spans="1:9" s="203" customFormat="1" ht="12.75" customHeight="1">
      <c r="A35" s="600"/>
      <c r="B35" s="159"/>
      <c r="C35" s="595">
        <v>4349</v>
      </c>
      <c r="D35" s="595">
        <v>5175</v>
      </c>
      <c r="E35" s="595">
        <v>33513233</v>
      </c>
      <c r="F35" s="596" t="s">
        <v>37</v>
      </c>
      <c r="G35" s="597">
        <v>0</v>
      </c>
      <c r="H35" s="597">
        <v>82.45</v>
      </c>
      <c r="I35" s="599">
        <f t="shared" si="0"/>
        <v>82.45</v>
      </c>
    </row>
    <row r="36" spans="1:9" s="203" customFormat="1" ht="12.75" customHeight="1">
      <c r="A36" s="600"/>
      <c r="B36" s="159"/>
      <c r="C36" s="595">
        <v>4349</v>
      </c>
      <c r="D36" s="595">
        <v>5424</v>
      </c>
      <c r="E36" s="595">
        <v>33113233</v>
      </c>
      <c r="F36" s="610" t="s">
        <v>485</v>
      </c>
      <c r="G36" s="597">
        <v>0</v>
      </c>
      <c r="H36" s="597">
        <v>2.85</v>
      </c>
      <c r="I36" s="599">
        <f t="shared" si="0"/>
        <v>2.85</v>
      </c>
    </row>
    <row r="37" spans="1:9" s="203" customFormat="1" ht="12.75" customHeight="1" thickBot="1">
      <c r="A37" s="53"/>
      <c r="B37" s="54"/>
      <c r="C37" s="611">
        <v>4349</v>
      </c>
      <c r="D37" s="611">
        <v>5424</v>
      </c>
      <c r="E37" s="611">
        <v>33513233</v>
      </c>
      <c r="F37" s="612" t="s">
        <v>485</v>
      </c>
      <c r="G37" s="613">
        <v>0</v>
      </c>
      <c r="H37" s="613">
        <v>16.15</v>
      </c>
      <c r="I37" s="615">
        <f>G37+H37</f>
        <v>16.15</v>
      </c>
    </row>
    <row r="38" spans="1:11" s="621" customFormat="1" ht="22.5">
      <c r="A38" s="616" t="s">
        <v>3</v>
      </c>
      <c r="B38" s="617" t="s">
        <v>486</v>
      </c>
      <c r="C38" s="13" t="s">
        <v>4</v>
      </c>
      <c r="D38" s="13" t="s">
        <v>4</v>
      </c>
      <c r="E38" s="14" t="s">
        <v>4</v>
      </c>
      <c r="F38" s="618" t="s">
        <v>487</v>
      </c>
      <c r="G38" s="627">
        <f>SUM(G39:G56)</f>
        <v>0</v>
      </c>
      <c r="H38" s="628">
        <v>232.55197</v>
      </c>
      <c r="I38" s="629">
        <f aca="true" t="shared" si="1" ref="I38:I55">G38+H38</f>
        <v>232.55197</v>
      </c>
      <c r="K38" s="631"/>
    </row>
    <row r="39" spans="1:9" s="623" customFormat="1" ht="12.75" customHeight="1">
      <c r="A39" s="622"/>
      <c r="B39" s="598"/>
      <c r="C39" s="595">
        <v>4349</v>
      </c>
      <c r="D39" s="595">
        <v>5136</v>
      </c>
      <c r="E39" s="595">
        <v>33113233</v>
      </c>
      <c r="F39" s="603" t="s">
        <v>488</v>
      </c>
      <c r="G39" s="597">
        <v>0</v>
      </c>
      <c r="H39" s="597">
        <v>0.3</v>
      </c>
      <c r="I39" s="599">
        <f t="shared" si="1"/>
        <v>0.3</v>
      </c>
    </row>
    <row r="40" spans="1:9" s="623" customFormat="1" ht="12.75" customHeight="1">
      <c r="A40" s="622"/>
      <c r="B40" s="598"/>
      <c r="C40" s="595">
        <v>4349</v>
      </c>
      <c r="D40" s="595">
        <v>5136</v>
      </c>
      <c r="E40" s="595">
        <v>33513233</v>
      </c>
      <c r="F40" s="603" t="s">
        <v>488</v>
      </c>
      <c r="G40" s="597">
        <v>0</v>
      </c>
      <c r="H40" s="597">
        <v>1.7</v>
      </c>
      <c r="I40" s="599">
        <f t="shared" si="1"/>
        <v>1.7</v>
      </c>
    </row>
    <row r="41" spans="1:9" s="623" customFormat="1" ht="12.75" customHeight="1">
      <c r="A41" s="622"/>
      <c r="B41" s="598"/>
      <c r="C41" s="595">
        <v>4349</v>
      </c>
      <c r="D41" s="595">
        <v>5139</v>
      </c>
      <c r="E41" s="595">
        <v>33113233</v>
      </c>
      <c r="F41" s="604" t="s">
        <v>34</v>
      </c>
      <c r="G41" s="597">
        <v>0</v>
      </c>
      <c r="H41" s="597">
        <v>3</v>
      </c>
      <c r="I41" s="599">
        <f t="shared" si="1"/>
        <v>3</v>
      </c>
    </row>
    <row r="42" spans="1:9" s="623" customFormat="1" ht="12.75" customHeight="1">
      <c r="A42" s="622"/>
      <c r="B42" s="598"/>
      <c r="C42" s="595">
        <v>4349</v>
      </c>
      <c r="D42" s="595">
        <v>5139</v>
      </c>
      <c r="E42" s="595">
        <v>33513233</v>
      </c>
      <c r="F42" s="604" t="s">
        <v>34</v>
      </c>
      <c r="G42" s="597">
        <v>0</v>
      </c>
      <c r="H42" s="597">
        <v>17</v>
      </c>
      <c r="I42" s="599">
        <f t="shared" si="1"/>
        <v>17</v>
      </c>
    </row>
    <row r="43" spans="1:9" s="623" customFormat="1" ht="12.75" customHeight="1">
      <c r="A43" s="622"/>
      <c r="B43" s="598"/>
      <c r="C43" s="595">
        <v>4349</v>
      </c>
      <c r="D43" s="595">
        <v>5162</v>
      </c>
      <c r="E43" s="595">
        <v>33113233</v>
      </c>
      <c r="F43" s="603" t="s">
        <v>116</v>
      </c>
      <c r="G43" s="597">
        <v>0</v>
      </c>
      <c r="H43" s="597">
        <v>0.3</v>
      </c>
      <c r="I43" s="599">
        <f t="shared" si="1"/>
        <v>0.3</v>
      </c>
    </row>
    <row r="44" spans="1:9" s="623" customFormat="1" ht="12.75" customHeight="1">
      <c r="A44" s="622"/>
      <c r="B44" s="598"/>
      <c r="C44" s="595">
        <v>4349</v>
      </c>
      <c r="D44" s="595">
        <v>5162</v>
      </c>
      <c r="E44" s="595">
        <v>33513233</v>
      </c>
      <c r="F44" s="603" t="s">
        <v>116</v>
      </c>
      <c r="G44" s="597">
        <v>0</v>
      </c>
      <c r="H44" s="597">
        <v>1.7</v>
      </c>
      <c r="I44" s="599">
        <f t="shared" si="1"/>
        <v>1.7</v>
      </c>
    </row>
    <row r="45" spans="1:9" s="623" customFormat="1" ht="12.75" customHeight="1">
      <c r="A45" s="622"/>
      <c r="B45" s="598"/>
      <c r="C45" s="595">
        <v>6310</v>
      </c>
      <c r="D45" s="595">
        <v>5163</v>
      </c>
      <c r="E45" s="595">
        <v>33113233</v>
      </c>
      <c r="F45" s="603" t="s">
        <v>38</v>
      </c>
      <c r="G45" s="597">
        <v>0</v>
      </c>
      <c r="H45" s="597">
        <v>0.3</v>
      </c>
      <c r="I45" s="599">
        <f t="shared" si="1"/>
        <v>0.3</v>
      </c>
    </row>
    <row r="46" spans="1:9" s="623" customFormat="1" ht="12.75" customHeight="1">
      <c r="A46" s="622"/>
      <c r="B46" s="598"/>
      <c r="C46" s="595">
        <v>6310</v>
      </c>
      <c r="D46" s="595">
        <v>5163</v>
      </c>
      <c r="E46" s="595">
        <v>33513233</v>
      </c>
      <c r="F46" s="603" t="s">
        <v>38</v>
      </c>
      <c r="G46" s="597">
        <v>0</v>
      </c>
      <c r="H46" s="597">
        <v>1.7</v>
      </c>
      <c r="I46" s="599">
        <f t="shared" si="1"/>
        <v>1.7</v>
      </c>
    </row>
    <row r="47" spans="1:9" s="623" customFormat="1" ht="12.75" customHeight="1">
      <c r="A47" s="622"/>
      <c r="B47" s="598"/>
      <c r="C47" s="595">
        <v>4349</v>
      </c>
      <c r="D47" s="595">
        <v>5167</v>
      </c>
      <c r="E47" s="595">
        <v>33113233</v>
      </c>
      <c r="F47" s="624" t="s">
        <v>489</v>
      </c>
      <c r="G47" s="597">
        <v>0</v>
      </c>
      <c r="H47" s="597">
        <v>0.3</v>
      </c>
      <c r="I47" s="599">
        <f t="shared" si="1"/>
        <v>0.3</v>
      </c>
    </row>
    <row r="48" spans="1:9" s="623" customFormat="1" ht="12.75" customHeight="1">
      <c r="A48" s="622"/>
      <c r="B48" s="598"/>
      <c r="C48" s="595">
        <v>4349</v>
      </c>
      <c r="D48" s="595">
        <v>5167</v>
      </c>
      <c r="E48" s="595">
        <v>33513233</v>
      </c>
      <c r="F48" s="624" t="s">
        <v>489</v>
      </c>
      <c r="G48" s="597">
        <v>0</v>
      </c>
      <c r="H48" s="597">
        <v>1.7</v>
      </c>
      <c r="I48" s="599">
        <f t="shared" si="1"/>
        <v>1.7</v>
      </c>
    </row>
    <row r="49" spans="1:9" s="623" customFormat="1" ht="12.75" customHeight="1">
      <c r="A49" s="622"/>
      <c r="B49" s="598"/>
      <c r="C49" s="595">
        <v>4349</v>
      </c>
      <c r="D49" s="595">
        <v>5169</v>
      </c>
      <c r="E49" s="595">
        <v>33113233</v>
      </c>
      <c r="F49" s="596" t="s">
        <v>35</v>
      </c>
      <c r="G49" s="597">
        <v>0</v>
      </c>
      <c r="H49" s="630">
        <v>27.6828</v>
      </c>
      <c r="I49" s="599">
        <f t="shared" si="1"/>
        <v>27.6828</v>
      </c>
    </row>
    <row r="50" spans="1:9" s="623" customFormat="1" ht="12.75" customHeight="1">
      <c r="A50" s="622"/>
      <c r="B50" s="598"/>
      <c r="C50" s="595">
        <v>4349</v>
      </c>
      <c r="D50" s="595">
        <v>5169</v>
      </c>
      <c r="E50" s="595">
        <v>33513233</v>
      </c>
      <c r="F50" s="596" t="s">
        <v>35</v>
      </c>
      <c r="G50" s="597">
        <v>0</v>
      </c>
      <c r="H50" s="630">
        <v>156.86917</v>
      </c>
      <c r="I50" s="599">
        <f t="shared" si="1"/>
        <v>156.86917</v>
      </c>
    </row>
    <row r="51" spans="1:9" s="623" customFormat="1" ht="12.75" customHeight="1">
      <c r="A51" s="622"/>
      <c r="B51" s="598"/>
      <c r="C51" s="595">
        <v>4349</v>
      </c>
      <c r="D51" s="595">
        <v>5173</v>
      </c>
      <c r="E51" s="595">
        <v>33113233</v>
      </c>
      <c r="F51" s="604" t="s">
        <v>484</v>
      </c>
      <c r="G51" s="597">
        <v>0</v>
      </c>
      <c r="H51" s="597">
        <v>1.5</v>
      </c>
      <c r="I51" s="599">
        <f t="shared" si="1"/>
        <v>1.5</v>
      </c>
    </row>
    <row r="52" spans="1:9" s="623" customFormat="1" ht="12.75" customHeight="1">
      <c r="A52" s="622"/>
      <c r="B52" s="598"/>
      <c r="C52" s="595">
        <v>4349</v>
      </c>
      <c r="D52" s="595">
        <v>5173</v>
      </c>
      <c r="E52" s="595">
        <v>33513233</v>
      </c>
      <c r="F52" s="604" t="s">
        <v>484</v>
      </c>
      <c r="G52" s="597">
        <v>0</v>
      </c>
      <c r="H52" s="597">
        <v>8.5</v>
      </c>
      <c r="I52" s="599">
        <f t="shared" si="1"/>
        <v>8.5</v>
      </c>
    </row>
    <row r="53" spans="1:9" s="623" customFormat="1" ht="12.75" customHeight="1">
      <c r="A53" s="622"/>
      <c r="B53" s="598"/>
      <c r="C53" s="595">
        <v>4349</v>
      </c>
      <c r="D53" s="595">
        <v>5175</v>
      </c>
      <c r="E53" s="595">
        <v>33113233</v>
      </c>
      <c r="F53" s="596" t="s">
        <v>37</v>
      </c>
      <c r="G53" s="597">
        <v>0</v>
      </c>
      <c r="H53" s="597">
        <v>1.5</v>
      </c>
      <c r="I53" s="599">
        <f t="shared" si="1"/>
        <v>1.5</v>
      </c>
    </row>
    <row r="54" spans="1:9" s="623" customFormat="1" ht="12.75" customHeight="1">
      <c r="A54" s="622"/>
      <c r="B54" s="598"/>
      <c r="C54" s="595">
        <v>4349</v>
      </c>
      <c r="D54" s="595">
        <v>5175</v>
      </c>
      <c r="E54" s="595">
        <v>33513233</v>
      </c>
      <c r="F54" s="596" t="s">
        <v>37</v>
      </c>
      <c r="G54" s="597">
        <v>0</v>
      </c>
      <c r="H54" s="597">
        <v>8.5</v>
      </c>
      <c r="I54" s="599">
        <f t="shared" si="1"/>
        <v>8.5</v>
      </c>
    </row>
    <row r="55" spans="1:9" s="623" customFormat="1" ht="12.75" customHeight="1">
      <c r="A55" s="622"/>
      <c r="B55" s="598"/>
      <c r="C55" s="595">
        <v>4349</v>
      </c>
      <c r="D55" s="595">
        <v>5424</v>
      </c>
      <c r="E55" s="595">
        <v>33113233</v>
      </c>
      <c r="F55" s="610" t="s">
        <v>485</v>
      </c>
      <c r="G55" s="597">
        <v>0</v>
      </c>
      <c r="H55" s="597">
        <v>0</v>
      </c>
      <c r="I55" s="599">
        <f t="shared" si="1"/>
        <v>0</v>
      </c>
    </row>
    <row r="56" spans="1:9" s="623" customFormat="1" ht="12.75" customHeight="1" thickBot="1">
      <c r="A56" s="235"/>
      <c r="B56" s="614"/>
      <c r="C56" s="611">
        <v>4349</v>
      </c>
      <c r="D56" s="611">
        <v>5424</v>
      </c>
      <c r="E56" s="611">
        <v>33513233</v>
      </c>
      <c r="F56" s="612" t="s">
        <v>485</v>
      </c>
      <c r="G56" s="613">
        <v>0</v>
      </c>
      <c r="H56" s="613">
        <v>0</v>
      </c>
      <c r="I56" s="615">
        <f>G56+H56</f>
        <v>0</v>
      </c>
    </row>
  </sheetData>
  <sheetProtection/>
  <mergeCells count="4">
    <mergeCell ref="G1:I1"/>
    <mergeCell ref="A2:I2"/>
    <mergeCell ref="A4:I4"/>
    <mergeCell ref="A6:I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M74"/>
  <sheetViews>
    <sheetView zoomScalePageLayoutView="0" workbookViewId="0" topLeftCell="A1">
      <selection activeCell="O12" sqref="O12"/>
    </sheetView>
  </sheetViews>
  <sheetFormatPr defaultColWidth="3.140625" defaultRowHeight="15"/>
  <cols>
    <col min="1" max="1" width="3.140625" style="33" customWidth="1"/>
    <col min="2" max="2" width="9.28125" style="243" customWidth="1"/>
    <col min="3" max="4" width="4.7109375" style="33" customWidth="1"/>
    <col min="5" max="5" width="9.421875" style="33" customWidth="1"/>
    <col min="6" max="6" width="40.8515625" style="33" customWidth="1"/>
    <col min="7" max="7" width="8.7109375" style="34" customWidth="1"/>
    <col min="8" max="8" width="8.7109375" style="34" bestFit="1" customWidth="1"/>
    <col min="9" max="9" width="8.7109375" style="33" bestFit="1" customWidth="1"/>
    <col min="10" max="10" width="9.140625" style="518" customWidth="1"/>
    <col min="11" max="11" width="9.140625" style="33" customWidth="1"/>
    <col min="12" max="12" width="10.140625" style="33" bestFit="1" customWidth="1"/>
    <col min="13" max="255" width="9.140625" style="33" customWidth="1"/>
    <col min="256" max="16384" width="3.140625" style="33" customWidth="1"/>
  </cols>
  <sheetData>
    <row r="1" spans="7:9" ht="12.75">
      <c r="G1" s="1083" t="s">
        <v>235</v>
      </c>
      <c r="H1" s="1083"/>
      <c r="I1" s="1083"/>
    </row>
    <row r="2" spans="1:10" ht="21" customHeight="1">
      <c r="A2" s="1084" t="s">
        <v>165</v>
      </c>
      <c r="B2" s="1092"/>
      <c r="C2" s="1092"/>
      <c r="D2" s="1092"/>
      <c r="E2" s="1092"/>
      <c r="F2" s="1092"/>
      <c r="G2" s="1092"/>
      <c r="H2" s="1092"/>
      <c r="I2" s="1092"/>
      <c r="J2" s="519"/>
    </row>
    <row r="3" spans="1:10" ht="12.75">
      <c r="A3" s="36"/>
      <c r="B3" s="244"/>
      <c r="C3" s="36"/>
      <c r="D3" s="36"/>
      <c r="E3" s="36"/>
      <c r="F3" s="36"/>
      <c r="G3" s="36"/>
      <c r="H3" s="290"/>
      <c r="I3" s="37"/>
      <c r="J3" s="520"/>
    </row>
    <row r="4" spans="1:11" s="2" customFormat="1" ht="15.75">
      <c r="A4" s="1090" t="s">
        <v>104</v>
      </c>
      <c r="B4" s="1090"/>
      <c r="C4" s="1090"/>
      <c r="D4" s="1090"/>
      <c r="E4" s="1090"/>
      <c r="F4" s="1090"/>
      <c r="G4" s="1090"/>
      <c r="H4" s="1090"/>
      <c r="I4" s="1090"/>
      <c r="J4" s="521"/>
      <c r="K4" s="3"/>
    </row>
    <row r="5" spans="1:11" s="2" customFormat="1" ht="12" customHeight="1">
      <c r="A5" s="114"/>
      <c r="B5" s="114"/>
      <c r="C5" s="114"/>
      <c r="D5" s="114"/>
      <c r="E5" s="114"/>
      <c r="F5" s="114"/>
      <c r="G5" s="114"/>
      <c r="H5" s="291"/>
      <c r="I5" s="114"/>
      <c r="J5" s="521"/>
      <c r="K5" s="3"/>
    </row>
    <row r="6" spans="1:10" s="19" customFormat="1" ht="15.75">
      <c r="A6" s="1094" t="s">
        <v>56</v>
      </c>
      <c r="B6" s="1094"/>
      <c r="C6" s="1094"/>
      <c r="D6" s="1094"/>
      <c r="E6" s="1094"/>
      <c r="F6" s="1094"/>
      <c r="G6" s="1094"/>
      <c r="H6" s="1094"/>
      <c r="I6" s="1094"/>
      <c r="J6" s="522"/>
    </row>
    <row r="7" spans="1:9" ht="13.5" thickBot="1">
      <c r="A7" s="38"/>
      <c r="B7" s="245"/>
      <c r="C7" s="38"/>
      <c r="D7" s="38"/>
      <c r="E7" s="38"/>
      <c r="F7" s="38"/>
      <c r="G7" s="39"/>
      <c r="H7" s="39"/>
      <c r="I7" s="40" t="s">
        <v>19</v>
      </c>
    </row>
    <row r="8" spans="1:9" ht="23.25" thickBot="1">
      <c r="A8" s="7" t="s">
        <v>16</v>
      </c>
      <c r="B8" s="8" t="s">
        <v>17</v>
      </c>
      <c r="C8" s="9" t="s">
        <v>2</v>
      </c>
      <c r="D8" s="10" t="s">
        <v>18</v>
      </c>
      <c r="E8" s="10" t="s">
        <v>12</v>
      </c>
      <c r="F8" s="9" t="s">
        <v>103</v>
      </c>
      <c r="G8" s="123" t="s">
        <v>158</v>
      </c>
      <c r="H8" s="292" t="s">
        <v>159</v>
      </c>
      <c r="I8" s="125" t="s">
        <v>160</v>
      </c>
    </row>
    <row r="9" spans="1:10" s="237" customFormat="1" ht="13.5" thickBot="1">
      <c r="A9" s="7" t="s">
        <v>3</v>
      </c>
      <c r="B9" s="10" t="s">
        <v>4</v>
      </c>
      <c r="C9" s="9" t="s">
        <v>4</v>
      </c>
      <c r="D9" s="10" t="s">
        <v>4</v>
      </c>
      <c r="E9" s="10" t="s">
        <v>4</v>
      </c>
      <c r="F9" s="110" t="s">
        <v>13</v>
      </c>
      <c r="G9" s="111">
        <v>10000</v>
      </c>
      <c r="H9" s="198">
        <f>H10</f>
        <v>99367</v>
      </c>
      <c r="I9" s="112">
        <f aca="true" t="shared" si="0" ref="I9:I16">G9+H9</f>
        <v>109367</v>
      </c>
      <c r="J9" s="518"/>
    </row>
    <row r="10" spans="1:10" s="237" customFormat="1" ht="13.5" thickBot="1">
      <c r="A10" s="249" t="s">
        <v>3</v>
      </c>
      <c r="B10" s="250" t="s">
        <v>4</v>
      </c>
      <c r="C10" s="252" t="s">
        <v>4</v>
      </c>
      <c r="D10" s="253" t="s">
        <v>4</v>
      </c>
      <c r="E10" s="254"/>
      <c r="F10" s="255" t="s">
        <v>171</v>
      </c>
      <c r="G10" s="251">
        <v>10000</v>
      </c>
      <c r="H10" s="251">
        <f>H11+H14+H16+H20+H25+H30+H35+H39+H44+H49+H51++H53+H55+H57+H59+H61+H63+H65++H67+H69+H71+H73</f>
        <v>99367</v>
      </c>
      <c r="I10" s="266">
        <f t="shared" si="0"/>
        <v>109367</v>
      </c>
      <c r="J10" s="518"/>
    </row>
    <row r="11" spans="1:10" s="237" customFormat="1" ht="22.5">
      <c r="A11" s="267" t="s">
        <v>3</v>
      </c>
      <c r="B11" s="241" t="s">
        <v>444</v>
      </c>
      <c r="C11" s="394" t="s">
        <v>4</v>
      </c>
      <c r="D11" s="503" t="s">
        <v>4</v>
      </c>
      <c r="E11" s="504" t="s">
        <v>4</v>
      </c>
      <c r="F11" s="505" t="s">
        <v>445</v>
      </c>
      <c r="G11" s="366">
        <f>SUM(G12:G13)</f>
        <v>0</v>
      </c>
      <c r="H11" s="362">
        <f>SUM(H12:H13)</f>
        <v>3083</v>
      </c>
      <c r="I11" s="364">
        <f t="shared" si="0"/>
        <v>3083</v>
      </c>
      <c r="J11" s="518"/>
    </row>
    <row r="12" spans="1:10" s="237" customFormat="1" ht="11.25" customHeight="1">
      <c r="A12" s="238"/>
      <c r="B12" s="229"/>
      <c r="C12" s="230">
        <v>2212</v>
      </c>
      <c r="D12" s="231">
        <v>6121</v>
      </c>
      <c r="E12" s="66" t="s">
        <v>20</v>
      </c>
      <c r="F12" s="256" t="s">
        <v>61</v>
      </c>
      <c r="G12" s="264">
        <v>0</v>
      </c>
      <c r="H12" s="264">
        <v>2964</v>
      </c>
      <c r="I12" s="274">
        <f t="shared" si="0"/>
        <v>2964</v>
      </c>
      <c r="J12" s="518"/>
    </row>
    <row r="13" spans="1:10" s="237" customFormat="1" ht="11.25" customHeight="1" thickBot="1">
      <c r="A13" s="276"/>
      <c r="B13" s="242" t="s">
        <v>446</v>
      </c>
      <c r="C13" s="506">
        <v>2212</v>
      </c>
      <c r="D13" s="507">
        <v>6351</v>
      </c>
      <c r="E13" s="508" t="s">
        <v>20</v>
      </c>
      <c r="F13" s="261" t="s">
        <v>447</v>
      </c>
      <c r="G13" s="269">
        <v>0</v>
      </c>
      <c r="H13" s="269">
        <v>119</v>
      </c>
      <c r="I13" s="270">
        <f t="shared" si="0"/>
        <v>119</v>
      </c>
      <c r="J13" s="518"/>
    </row>
    <row r="14" spans="1:10" s="237" customFormat="1" ht="11.25" customHeight="1">
      <c r="A14" s="275" t="s">
        <v>3</v>
      </c>
      <c r="B14" s="246" t="s">
        <v>152</v>
      </c>
      <c r="C14" s="284" t="s">
        <v>4</v>
      </c>
      <c r="D14" s="285" t="s">
        <v>4</v>
      </c>
      <c r="E14" s="286" t="s">
        <v>4</v>
      </c>
      <c r="F14" s="265" t="s">
        <v>153</v>
      </c>
      <c r="G14" s="367">
        <f>SUM(G15:G15)</f>
        <v>0</v>
      </c>
      <c r="H14" s="363">
        <f>SUM(H15:H15)</f>
        <v>4629</v>
      </c>
      <c r="I14" s="365">
        <f t="shared" si="0"/>
        <v>4629</v>
      </c>
      <c r="J14" s="518"/>
    </row>
    <row r="15" spans="1:12" s="237" customFormat="1" ht="11.25" customHeight="1" thickBot="1">
      <c r="A15" s="287"/>
      <c r="B15" s="247"/>
      <c r="C15" s="509">
        <v>6402</v>
      </c>
      <c r="D15" s="510">
        <v>5368</v>
      </c>
      <c r="E15" s="511"/>
      <c r="F15" s="283" t="s">
        <v>448</v>
      </c>
      <c r="G15" s="273">
        <v>0</v>
      </c>
      <c r="H15" s="273">
        <v>4629</v>
      </c>
      <c r="I15" s="278">
        <f t="shared" si="0"/>
        <v>4629</v>
      </c>
      <c r="J15" s="518"/>
      <c r="L15" s="1073"/>
    </row>
    <row r="16" spans="1:10" s="237" customFormat="1" ht="22.5">
      <c r="A16" s="267" t="s">
        <v>3</v>
      </c>
      <c r="B16" s="241" t="s">
        <v>449</v>
      </c>
      <c r="C16" s="394" t="s">
        <v>4</v>
      </c>
      <c r="D16" s="503" t="s">
        <v>4</v>
      </c>
      <c r="E16" s="504" t="s">
        <v>4</v>
      </c>
      <c r="F16" s="505" t="s">
        <v>450</v>
      </c>
      <c r="G16" s="366">
        <f>SUM(G17:G19)</f>
        <v>0</v>
      </c>
      <c r="H16" s="362">
        <f>SUM(H17:H19)</f>
        <v>7831</v>
      </c>
      <c r="I16" s="364">
        <f t="shared" si="0"/>
        <v>7831</v>
      </c>
      <c r="J16" s="518"/>
    </row>
    <row r="17" spans="1:10" s="237" customFormat="1" ht="12.75" customHeight="1">
      <c r="A17" s="275"/>
      <c r="B17" s="246"/>
      <c r="C17" s="25">
        <v>2212</v>
      </c>
      <c r="D17" s="46">
        <v>6121</v>
      </c>
      <c r="E17" s="47">
        <v>38100000</v>
      </c>
      <c r="F17" s="64" t="s">
        <v>61</v>
      </c>
      <c r="G17" s="263">
        <v>0</v>
      </c>
      <c r="H17" s="263">
        <v>1163</v>
      </c>
      <c r="I17" s="277">
        <f>G17+H17</f>
        <v>1163</v>
      </c>
      <c r="J17" s="518"/>
    </row>
    <row r="18" spans="1:10" s="237" customFormat="1" ht="12.75">
      <c r="A18" s="275"/>
      <c r="B18" s="246"/>
      <c r="C18" s="25">
        <v>2212</v>
      </c>
      <c r="D18" s="51">
        <v>6121</v>
      </c>
      <c r="E18" s="52" t="s">
        <v>57</v>
      </c>
      <c r="F18" s="64" t="s">
        <v>61</v>
      </c>
      <c r="G18" s="263">
        <v>0</v>
      </c>
      <c r="H18" s="263">
        <v>6586</v>
      </c>
      <c r="I18" s="277">
        <f>G18+H18</f>
        <v>6586</v>
      </c>
      <c r="J18" s="518"/>
    </row>
    <row r="19" spans="1:10" s="237" customFormat="1" ht="13.5" thickBot="1">
      <c r="A19" s="276"/>
      <c r="B19" s="242"/>
      <c r="C19" s="506">
        <v>2212</v>
      </c>
      <c r="D19" s="507">
        <v>6351</v>
      </c>
      <c r="E19" s="508" t="s">
        <v>20</v>
      </c>
      <c r="F19" s="261" t="s">
        <v>447</v>
      </c>
      <c r="G19" s="269">
        <v>0</v>
      </c>
      <c r="H19" s="269">
        <v>82</v>
      </c>
      <c r="I19" s="270">
        <f>G19+H19</f>
        <v>82</v>
      </c>
      <c r="J19" s="518"/>
    </row>
    <row r="20" spans="1:10" s="237" customFormat="1" ht="22.5">
      <c r="A20" s="267" t="s">
        <v>3</v>
      </c>
      <c r="B20" s="241" t="s">
        <v>172</v>
      </c>
      <c r="C20" s="394" t="s">
        <v>4</v>
      </c>
      <c r="D20" s="394" t="s">
        <v>4</v>
      </c>
      <c r="E20" s="395" t="s">
        <v>4</v>
      </c>
      <c r="F20" s="257" t="s">
        <v>173</v>
      </c>
      <c r="G20" s="366">
        <f>SUM(G21:G24)</f>
        <v>0</v>
      </c>
      <c r="H20" s="362">
        <f>SUM(H21:H24)</f>
        <v>27035</v>
      </c>
      <c r="I20" s="364">
        <f aca="true" t="shared" si="1" ref="I20:I51">G20+H20</f>
        <v>27035</v>
      </c>
      <c r="J20" s="982"/>
    </row>
    <row r="21" spans="1:10" s="239" customFormat="1" ht="15">
      <c r="A21" s="275"/>
      <c r="B21" s="246"/>
      <c r="C21" s="25">
        <v>2212</v>
      </c>
      <c r="D21" s="51">
        <v>5139</v>
      </c>
      <c r="E21" s="512">
        <v>38585005</v>
      </c>
      <c r="F21" s="258" t="s">
        <v>6</v>
      </c>
      <c r="G21" s="263">
        <v>0</v>
      </c>
      <c r="H21" s="263">
        <v>37</v>
      </c>
      <c r="I21" s="277">
        <f t="shared" si="1"/>
        <v>37</v>
      </c>
      <c r="J21" s="983"/>
    </row>
    <row r="22" spans="1:10" s="237" customFormat="1" ht="12.75">
      <c r="A22" s="275"/>
      <c r="B22" s="246"/>
      <c r="C22" s="25">
        <v>2212</v>
      </c>
      <c r="D22" s="46">
        <v>5169</v>
      </c>
      <c r="E22" s="461">
        <v>38585005</v>
      </c>
      <c r="F22" s="258" t="s">
        <v>7</v>
      </c>
      <c r="G22" s="263">
        <v>0</v>
      </c>
      <c r="H22" s="263">
        <v>60</v>
      </c>
      <c r="I22" s="277">
        <f t="shared" si="1"/>
        <v>60</v>
      </c>
      <c r="J22" s="982"/>
    </row>
    <row r="23" spans="1:10" s="237" customFormat="1" ht="12.75">
      <c r="A23" s="238"/>
      <c r="B23" s="229"/>
      <c r="C23" s="230">
        <v>2212</v>
      </c>
      <c r="D23" s="231">
        <v>6121</v>
      </c>
      <c r="E23" s="66" t="s">
        <v>20</v>
      </c>
      <c r="F23" s="256" t="s">
        <v>61</v>
      </c>
      <c r="G23" s="264">
        <v>0</v>
      </c>
      <c r="H23" s="264">
        <v>63</v>
      </c>
      <c r="I23" s="274">
        <f>G23+H23</f>
        <v>63</v>
      </c>
      <c r="J23" s="982"/>
    </row>
    <row r="24" spans="1:10" s="237" customFormat="1" ht="13.5" thickBot="1">
      <c r="A24" s="276"/>
      <c r="B24" s="236"/>
      <c r="C24" s="232">
        <v>2212</v>
      </c>
      <c r="D24" s="233">
        <v>6121</v>
      </c>
      <c r="E24" s="234" t="s">
        <v>57</v>
      </c>
      <c r="F24" s="261" t="s">
        <v>61</v>
      </c>
      <c r="G24" s="269">
        <v>0</v>
      </c>
      <c r="H24" s="269">
        <f>32481-5606</f>
        <v>26875</v>
      </c>
      <c r="I24" s="281">
        <f t="shared" si="1"/>
        <v>26875</v>
      </c>
      <c r="J24" s="982"/>
    </row>
    <row r="25" spans="1:10" s="237" customFormat="1" ht="12.75">
      <c r="A25" s="267" t="s">
        <v>3</v>
      </c>
      <c r="B25" s="241" t="s">
        <v>174</v>
      </c>
      <c r="C25" s="394" t="s">
        <v>4</v>
      </c>
      <c r="D25" s="394" t="s">
        <v>4</v>
      </c>
      <c r="E25" s="395" t="s">
        <v>4</v>
      </c>
      <c r="F25" s="257" t="s">
        <v>175</v>
      </c>
      <c r="G25" s="366">
        <f>SUM(G26:G29)</f>
        <v>0</v>
      </c>
      <c r="H25" s="362">
        <f>SUM(H26:H29)</f>
        <v>4788</v>
      </c>
      <c r="I25" s="364">
        <f>G25+H25</f>
        <v>4788</v>
      </c>
      <c r="J25" s="982"/>
    </row>
    <row r="26" spans="1:10" s="237" customFormat="1" ht="12.75">
      <c r="A26" s="275"/>
      <c r="B26" s="246"/>
      <c r="C26" s="25">
        <v>2212</v>
      </c>
      <c r="D26" s="51">
        <v>5139</v>
      </c>
      <c r="E26" s="512">
        <v>38585005</v>
      </c>
      <c r="F26" s="258" t="s">
        <v>6</v>
      </c>
      <c r="G26" s="263">
        <v>0</v>
      </c>
      <c r="H26" s="263">
        <v>13</v>
      </c>
      <c r="I26" s="277">
        <f>G26+H26</f>
        <v>13</v>
      </c>
      <c r="J26" s="982"/>
    </row>
    <row r="27" spans="1:10" s="237" customFormat="1" ht="12.75" customHeight="1">
      <c r="A27" s="275"/>
      <c r="B27" s="246"/>
      <c r="C27" s="25">
        <v>2212</v>
      </c>
      <c r="D27" s="46">
        <v>5169</v>
      </c>
      <c r="E27" s="461">
        <v>38585005</v>
      </c>
      <c r="F27" s="258" t="s">
        <v>7</v>
      </c>
      <c r="G27" s="263">
        <v>0</v>
      </c>
      <c r="H27" s="263">
        <v>109</v>
      </c>
      <c r="I27" s="277">
        <f>G27+H27</f>
        <v>109</v>
      </c>
      <c r="J27" s="982"/>
    </row>
    <row r="28" spans="1:10" s="237" customFormat="1" ht="12.75">
      <c r="A28" s="238"/>
      <c r="B28" s="229"/>
      <c r="C28" s="230">
        <v>2212</v>
      </c>
      <c r="D28" s="231">
        <v>6121</v>
      </c>
      <c r="E28" s="66" t="s">
        <v>20</v>
      </c>
      <c r="F28" s="256" t="s">
        <v>61</v>
      </c>
      <c r="G28" s="264">
        <v>0</v>
      </c>
      <c r="H28" s="264">
        <v>354</v>
      </c>
      <c r="I28" s="274">
        <f>G28+H28</f>
        <v>354</v>
      </c>
      <c r="J28" s="982"/>
    </row>
    <row r="29" spans="1:10" s="237" customFormat="1" ht="13.5" thickBot="1">
      <c r="A29" s="276"/>
      <c r="B29" s="236"/>
      <c r="C29" s="232">
        <v>2212</v>
      </c>
      <c r="D29" s="233">
        <v>6121</v>
      </c>
      <c r="E29" s="234" t="s">
        <v>57</v>
      </c>
      <c r="F29" s="261" t="s">
        <v>61</v>
      </c>
      <c r="G29" s="269">
        <v>0</v>
      </c>
      <c r="H29" s="269">
        <v>4312</v>
      </c>
      <c r="I29" s="281">
        <f t="shared" si="1"/>
        <v>4312</v>
      </c>
      <c r="J29" s="982"/>
    </row>
    <row r="30" spans="1:10" s="237" customFormat="1" ht="22.5">
      <c r="A30" s="267" t="s">
        <v>3</v>
      </c>
      <c r="B30" s="241" t="s">
        <v>176</v>
      </c>
      <c r="C30" s="394" t="s">
        <v>4</v>
      </c>
      <c r="D30" s="394" t="s">
        <v>4</v>
      </c>
      <c r="E30" s="395" t="s">
        <v>4</v>
      </c>
      <c r="F30" s="257" t="s">
        <v>177</v>
      </c>
      <c r="G30" s="366">
        <f>SUM(G31:G34)</f>
        <v>0</v>
      </c>
      <c r="H30" s="362">
        <f>SUM(H31:H34)</f>
        <v>21694</v>
      </c>
      <c r="I30" s="364">
        <f t="shared" si="1"/>
        <v>21694</v>
      </c>
      <c r="J30" s="982"/>
    </row>
    <row r="31" spans="1:10" s="237" customFormat="1" ht="12.75">
      <c r="A31" s="275"/>
      <c r="B31" s="246"/>
      <c r="C31" s="25">
        <v>2212</v>
      </c>
      <c r="D31" s="51">
        <v>5139</v>
      </c>
      <c r="E31" s="512">
        <v>38585005</v>
      </c>
      <c r="F31" s="258" t="s">
        <v>6</v>
      </c>
      <c r="G31" s="263">
        <v>0</v>
      </c>
      <c r="H31" s="263">
        <v>43</v>
      </c>
      <c r="I31" s="277">
        <f t="shared" si="1"/>
        <v>43</v>
      </c>
      <c r="J31" s="982"/>
    </row>
    <row r="32" spans="1:10" s="237" customFormat="1" ht="12.75">
      <c r="A32" s="275"/>
      <c r="B32" s="246"/>
      <c r="C32" s="25">
        <v>2212</v>
      </c>
      <c r="D32" s="46">
        <v>5169</v>
      </c>
      <c r="E32" s="461">
        <v>38585005</v>
      </c>
      <c r="F32" s="258" t="s">
        <v>7</v>
      </c>
      <c r="G32" s="263">
        <v>0</v>
      </c>
      <c r="H32" s="263">
        <v>55</v>
      </c>
      <c r="I32" s="277">
        <f t="shared" si="1"/>
        <v>55</v>
      </c>
      <c r="J32" s="518"/>
    </row>
    <row r="33" spans="1:10" s="237" customFormat="1" ht="12.75">
      <c r="A33" s="238"/>
      <c r="B33" s="229"/>
      <c r="C33" s="230">
        <v>2212</v>
      </c>
      <c r="D33" s="231">
        <v>6121</v>
      </c>
      <c r="E33" s="66" t="s">
        <v>20</v>
      </c>
      <c r="F33" s="256" t="s">
        <v>61</v>
      </c>
      <c r="G33" s="264">
        <v>0</v>
      </c>
      <c r="H33" s="264">
        <v>2250</v>
      </c>
      <c r="I33" s="274">
        <f t="shared" si="1"/>
        <v>2250</v>
      </c>
      <c r="J33" s="518"/>
    </row>
    <row r="34" spans="1:13" s="237" customFormat="1" ht="13.5" thickBot="1">
      <c r="A34" s="268"/>
      <c r="B34" s="513"/>
      <c r="C34" s="232">
        <v>2212</v>
      </c>
      <c r="D34" s="233">
        <v>6121</v>
      </c>
      <c r="E34" s="234" t="s">
        <v>57</v>
      </c>
      <c r="F34" s="514" t="s">
        <v>61</v>
      </c>
      <c r="G34" s="269">
        <v>0</v>
      </c>
      <c r="H34" s="269">
        <v>19346</v>
      </c>
      <c r="I34" s="281">
        <f t="shared" si="1"/>
        <v>19346</v>
      </c>
      <c r="J34" s="518"/>
      <c r="M34" s="1073"/>
    </row>
    <row r="35" spans="1:10" s="237" customFormat="1" ht="22.5">
      <c r="A35" s="267" t="s">
        <v>3</v>
      </c>
      <c r="B35" s="241" t="s">
        <v>178</v>
      </c>
      <c r="C35" s="394" t="s">
        <v>4</v>
      </c>
      <c r="D35" s="394" t="s">
        <v>4</v>
      </c>
      <c r="E35" s="395" t="s">
        <v>4</v>
      </c>
      <c r="F35" s="257" t="s">
        <v>179</v>
      </c>
      <c r="G35" s="366">
        <f>SUM(G36:G38)</f>
        <v>0</v>
      </c>
      <c r="H35" s="362">
        <f>SUM(H36:H38)</f>
        <v>3258</v>
      </c>
      <c r="I35" s="364">
        <f t="shared" si="1"/>
        <v>3258</v>
      </c>
      <c r="J35" s="518"/>
    </row>
    <row r="36" spans="1:10" s="237" customFormat="1" ht="12.75">
      <c r="A36" s="275"/>
      <c r="B36" s="246"/>
      <c r="C36" s="25">
        <v>2212</v>
      </c>
      <c r="D36" s="51">
        <v>5139</v>
      </c>
      <c r="E36" s="512">
        <v>38585005</v>
      </c>
      <c r="F36" s="258" t="s">
        <v>6</v>
      </c>
      <c r="G36" s="263">
        <v>0</v>
      </c>
      <c r="H36" s="263">
        <v>37</v>
      </c>
      <c r="I36" s="277">
        <f>G36+H36</f>
        <v>37</v>
      </c>
      <c r="J36" s="518"/>
    </row>
    <row r="37" spans="1:10" s="237" customFormat="1" ht="12.75">
      <c r="A37" s="275"/>
      <c r="B37" s="246"/>
      <c r="C37" s="25">
        <v>2212</v>
      </c>
      <c r="D37" s="46">
        <v>5169</v>
      </c>
      <c r="E37" s="461">
        <v>38585005</v>
      </c>
      <c r="F37" s="258" t="s">
        <v>7</v>
      </c>
      <c r="G37" s="263">
        <v>0</v>
      </c>
      <c r="H37" s="263">
        <v>19</v>
      </c>
      <c r="I37" s="277">
        <f>G37+H37</f>
        <v>19</v>
      </c>
      <c r="J37" s="518"/>
    </row>
    <row r="38" spans="1:10" s="237" customFormat="1" ht="13.5" thickBot="1">
      <c r="A38" s="276"/>
      <c r="B38" s="236"/>
      <c r="C38" s="232">
        <v>2212</v>
      </c>
      <c r="D38" s="233">
        <v>6121</v>
      </c>
      <c r="E38" s="234" t="s">
        <v>57</v>
      </c>
      <c r="F38" s="261" t="s">
        <v>61</v>
      </c>
      <c r="G38" s="269">
        <v>0</v>
      </c>
      <c r="H38" s="269">
        <v>3202</v>
      </c>
      <c r="I38" s="281">
        <f t="shared" si="1"/>
        <v>3202</v>
      </c>
      <c r="J38" s="518"/>
    </row>
    <row r="39" spans="1:10" s="237" customFormat="1" ht="22.5">
      <c r="A39" s="267" t="s">
        <v>3</v>
      </c>
      <c r="B39" s="241" t="s">
        <v>180</v>
      </c>
      <c r="C39" s="394" t="s">
        <v>4</v>
      </c>
      <c r="D39" s="394" t="s">
        <v>4</v>
      </c>
      <c r="E39" s="395" t="s">
        <v>4</v>
      </c>
      <c r="F39" s="257" t="s">
        <v>181</v>
      </c>
      <c r="G39" s="366">
        <f>SUM(G40:G43)</f>
        <v>0</v>
      </c>
      <c r="H39" s="362">
        <f>SUM(H40:H43)</f>
        <v>13332</v>
      </c>
      <c r="I39" s="364">
        <f t="shared" si="1"/>
        <v>13332</v>
      </c>
      <c r="J39" s="518"/>
    </row>
    <row r="40" spans="1:10" s="237" customFormat="1" ht="12.75">
      <c r="A40" s="275"/>
      <c r="B40" s="246"/>
      <c r="C40" s="25">
        <v>2212</v>
      </c>
      <c r="D40" s="51">
        <v>5139</v>
      </c>
      <c r="E40" s="512">
        <v>38585005</v>
      </c>
      <c r="F40" s="258" t="s">
        <v>6</v>
      </c>
      <c r="G40" s="263">
        <v>0</v>
      </c>
      <c r="H40" s="263">
        <v>37</v>
      </c>
      <c r="I40" s="277">
        <f t="shared" si="1"/>
        <v>37</v>
      </c>
      <c r="J40" s="518"/>
    </row>
    <row r="41" spans="1:10" s="237" customFormat="1" ht="12.75">
      <c r="A41" s="275"/>
      <c r="B41" s="246"/>
      <c r="C41" s="25">
        <v>2212</v>
      </c>
      <c r="D41" s="46">
        <v>5169</v>
      </c>
      <c r="E41" s="461">
        <v>38585005</v>
      </c>
      <c r="F41" s="258" t="s">
        <v>7</v>
      </c>
      <c r="G41" s="263">
        <v>0</v>
      </c>
      <c r="H41" s="263">
        <v>55</v>
      </c>
      <c r="I41" s="277">
        <f t="shared" si="1"/>
        <v>55</v>
      </c>
      <c r="J41" s="518"/>
    </row>
    <row r="42" spans="1:10" s="237" customFormat="1" ht="12.75">
      <c r="A42" s="238"/>
      <c r="B42" s="229"/>
      <c r="C42" s="230">
        <v>2212</v>
      </c>
      <c r="D42" s="231">
        <v>6121</v>
      </c>
      <c r="E42" s="66" t="s">
        <v>20</v>
      </c>
      <c r="F42" s="256" t="s">
        <v>61</v>
      </c>
      <c r="G42" s="264">
        <v>0</v>
      </c>
      <c r="H42" s="264">
        <v>927</v>
      </c>
      <c r="I42" s="274">
        <f t="shared" si="1"/>
        <v>927</v>
      </c>
      <c r="J42" s="518"/>
    </row>
    <row r="43" spans="1:10" s="237" customFormat="1" ht="13.5" thickBot="1">
      <c r="A43" s="276"/>
      <c r="B43" s="236"/>
      <c r="C43" s="232">
        <v>2212</v>
      </c>
      <c r="D43" s="233">
        <v>6121</v>
      </c>
      <c r="E43" s="234" t="s">
        <v>57</v>
      </c>
      <c r="F43" s="261" t="s">
        <v>61</v>
      </c>
      <c r="G43" s="269">
        <v>0</v>
      </c>
      <c r="H43" s="269">
        <v>12313</v>
      </c>
      <c r="I43" s="281">
        <f t="shared" si="1"/>
        <v>12313</v>
      </c>
      <c r="J43" s="518"/>
    </row>
    <row r="44" spans="1:10" s="237" customFormat="1" ht="22.5">
      <c r="A44" s="267" t="s">
        <v>3</v>
      </c>
      <c r="B44" s="241" t="s">
        <v>182</v>
      </c>
      <c r="C44" s="394" t="s">
        <v>4</v>
      </c>
      <c r="D44" s="394" t="s">
        <v>4</v>
      </c>
      <c r="E44" s="395" t="s">
        <v>4</v>
      </c>
      <c r="F44" s="257" t="s">
        <v>183</v>
      </c>
      <c r="G44" s="366">
        <f>SUM(G45:G48)</f>
        <v>0</v>
      </c>
      <c r="H44" s="362">
        <f>SUM(H45:H48)</f>
        <v>2440</v>
      </c>
      <c r="I44" s="364">
        <f t="shared" si="1"/>
        <v>2440</v>
      </c>
      <c r="J44" s="518"/>
    </row>
    <row r="45" spans="1:10" s="237" customFormat="1" ht="12.75">
      <c r="A45" s="275"/>
      <c r="B45" s="246"/>
      <c r="C45" s="25">
        <v>2212</v>
      </c>
      <c r="D45" s="51">
        <v>5139</v>
      </c>
      <c r="E45" s="512">
        <v>38585005</v>
      </c>
      <c r="F45" s="258" t="s">
        <v>6</v>
      </c>
      <c r="G45" s="263">
        <v>0</v>
      </c>
      <c r="H45" s="263">
        <v>37</v>
      </c>
      <c r="I45" s="277">
        <f>G45+H45</f>
        <v>37</v>
      </c>
      <c r="J45" s="518"/>
    </row>
    <row r="46" spans="1:10" s="237" customFormat="1" ht="12.75">
      <c r="A46" s="275"/>
      <c r="B46" s="246"/>
      <c r="C46" s="25">
        <v>2212</v>
      </c>
      <c r="D46" s="46">
        <v>5169</v>
      </c>
      <c r="E46" s="461">
        <v>38585005</v>
      </c>
      <c r="F46" s="258" t="s">
        <v>7</v>
      </c>
      <c r="G46" s="263">
        <v>0</v>
      </c>
      <c r="H46" s="263">
        <v>55</v>
      </c>
      <c r="I46" s="277">
        <f>G46+H46</f>
        <v>55</v>
      </c>
      <c r="J46" s="518"/>
    </row>
    <row r="47" spans="1:10" s="237" customFormat="1" ht="12.75">
      <c r="A47" s="238"/>
      <c r="B47" s="229"/>
      <c r="C47" s="230">
        <v>2212</v>
      </c>
      <c r="D47" s="231">
        <v>6121</v>
      </c>
      <c r="E47" s="66" t="s">
        <v>20</v>
      </c>
      <c r="F47" s="256" t="s">
        <v>61</v>
      </c>
      <c r="G47" s="264">
        <v>0</v>
      </c>
      <c r="H47" s="264">
        <v>222</v>
      </c>
      <c r="I47" s="274">
        <f>G47+H47</f>
        <v>222</v>
      </c>
      <c r="J47" s="518"/>
    </row>
    <row r="48" spans="1:10" s="237" customFormat="1" ht="13.5" thickBot="1">
      <c r="A48" s="268"/>
      <c r="B48" s="513"/>
      <c r="C48" s="232">
        <v>2212</v>
      </c>
      <c r="D48" s="233">
        <v>6121</v>
      </c>
      <c r="E48" s="234" t="s">
        <v>57</v>
      </c>
      <c r="F48" s="514" t="s">
        <v>61</v>
      </c>
      <c r="G48" s="269">
        <v>0</v>
      </c>
      <c r="H48" s="269">
        <v>2126</v>
      </c>
      <c r="I48" s="281">
        <f t="shared" si="1"/>
        <v>2126</v>
      </c>
      <c r="J48" s="518"/>
    </row>
    <row r="49" spans="1:10" s="237" customFormat="1" ht="12.75">
      <c r="A49" s="267" t="s">
        <v>3</v>
      </c>
      <c r="B49" s="241" t="s">
        <v>451</v>
      </c>
      <c r="C49" s="394" t="s">
        <v>4</v>
      </c>
      <c r="D49" s="394" t="s">
        <v>4</v>
      </c>
      <c r="E49" s="395" t="s">
        <v>4</v>
      </c>
      <c r="F49" s="257" t="s">
        <v>452</v>
      </c>
      <c r="G49" s="366">
        <f>SUM(G50:G50)</f>
        <v>0</v>
      </c>
      <c r="H49" s="362">
        <f>SUM(H50:H50)</f>
        <v>297</v>
      </c>
      <c r="I49" s="364">
        <f>G49+H49</f>
        <v>297</v>
      </c>
      <c r="J49" s="518"/>
    </row>
    <row r="50" spans="1:10" s="237" customFormat="1" ht="13.5" thickBot="1">
      <c r="A50" s="276"/>
      <c r="B50" s="236"/>
      <c r="C50" s="232">
        <v>2212</v>
      </c>
      <c r="D50" s="233">
        <v>6121</v>
      </c>
      <c r="E50" s="67" t="s">
        <v>20</v>
      </c>
      <c r="F50" s="261" t="s">
        <v>61</v>
      </c>
      <c r="G50" s="269">
        <v>0</v>
      </c>
      <c r="H50" s="269">
        <v>297</v>
      </c>
      <c r="I50" s="281">
        <f>G50+H50</f>
        <v>297</v>
      </c>
      <c r="J50" s="518"/>
    </row>
    <row r="51" spans="1:10" s="237" customFormat="1" ht="22.5">
      <c r="A51" s="267" t="s">
        <v>3</v>
      </c>
      <c r="B51" s="241" t="s">
        <v>184</v>
      </c>
      <c r="C51" s="394" t="s">
        <v>4</v>
      </c>
      <c r="D51" s="394" t="s">
        <v>4</v>
      </c>
      <c r="E51" s="395" t="s">
        <v>4</v>
      </c>
      <c r="F51" s="257" t="s">
        <v>185</v>
      </c>
      <c r="G51" s="366">
        <f>SUM(G52:G52)</f>
        <v>0</v>
      </c>
      <c r="H51" s="362">
        <f>SUM(H52:H52)</f>
        <v>750</v>
      </c>
      <c r="I51" s="364">
        <f t="shared" si="1"/>
        <v>750</v>
      </c>
      <c r="J51" s="518"/>
    </row>
    <row r="52" spans="1:10" s="237" customFormat="1" ht="13.5" thickBot="1">
      <c r="A52" s="276"/>
      <c r="B52" s="236"/>
      <c r="C52" s="232">
        <v>2212</v>
      </c>
      <c r="D52" s="233">
        <v>6121</v>
      </c>
      <c r="E52" s="67" t="s">
        <v>20</v>
      </c>
      <c r="F52" s="261" t="s">
        <v>61</v>
      </c>
      <c r="G52" s="269">
        <v>0</v>
      </c>
      <c r="H52" s="269">
        <v>750</v>
      </c>
      <c r="I52" s="281">
        <f>G52+H52</f>
        <v>750</v>
      </c>
      <c r="J52" s="518"/>
    </row>
    <row r="53" spans="1:10" s="237" customFormat="1" ht="12.75">
      <c r="A53" s="267" t="s">
        <v>3</v>
      </c>
      <c r="B53" s="241" t="s">
        <v>186</v>
      </c>
      <c r="C53" s="394" t="s">
        <v>4</v>
      </c>
      <c r="D53" s="394" t="s">
        <v>4</v>
      </c>
      <c r="E53" s="395" t="s">
        <v>4</v>
      </c>
      <c r="F53" s="257" t="s">
        <v>187</v>
      </c>
      <c r="G53" s="366">
        <f>SUM(G54:G54)</f>
        <v>0</v>
      </c>
      <c r="H53" s="362">
        <f>SUM(H54:H54)</f>
        <v>1500</v>
      </c>
      <c r="I53" s="364">
        <f>G53+H53</f>
        <v>1500</v>
      </c>
      <c r="J53" s="518"/>
    </row>
    <row r="54" spans="1:10" s="237" customFormat="1" ht="13.5" thickBot="1">
      <c r="A54" s="276"/>
      <c r="B54" s="236"/>
      <c r="C54" s="232">
        <v>2212</v>
      </c>
      <c r="D54" s="233">
        <v>6121</v>
      </c>
      <c r="E54" s="67" t="s">
        <v>20</v>
      </c>
      <c r="F54" s="261" t="s">
        <v>61</v>
      </c>
      <c r="G54" s="269">
        <v>0</v>
      </c>
      <c r="H54" s="269">
        <v>1500</v>
      </c>
      <c r="I54" s="281">
        <f aca="true" t="shared" si="2" ref="I54:I74">G54+H54</f>
        <v>1500</v>
      </c>
      <c r="J54" s="518"/>
    </row>
    <row r="55" spans="1:10" s="237" customFormat="1" ht="12.75" customHeight="1">
      <c r="A55" s="267" t="s">
        <v>3</v>
      </c>
      <c r="B55" s="241" t="s">
        <v>188</v>
      </c>
      <c r="C55" s="394" t="s">
        <v>4</v>
      </c>
      <c r="D55" s="394" t="s">
        <v>4</v>
      </c>
      <c r="E55" s="395" t="s">
        <v>4</v>
      </c>
      <c r="F55" s="257" t="s">
        <v>189</v>
      </c>
      <c r="G55" s="366">
        <f>SUM(G56:G56)</f>
        <v>0</v>
      </c>
      <c r="H55" s="362">
        <f>SUM(H56:H56)</f>
        <v>750</v>
      </c>
      <c r="I55" s="364">
        <f t="shared" si="2"/>
        <v>750</v>
      </c>
      <c r="J55" s="518"/>
    </row>
    <row r="56" spans="1:10" s="237" customFormat="1" ht="12.75" customHeight="1" thickBot="1">
      <c r="A56" s="287"/>
      <c r="B56" s="279"/>
      <c r="C56" s="271">
        <v>2212</v>
      </c>
      <c r="D56" s="272">
        <v>6121</v>
      </c>
      <c r="E56" s="280" t="s">
        <v>20</v>
      </c>
      <c r="F56" s="283" t="s">
        <v>61</v>
      </c>
      <c r="G56" s="273">
        <v>0</v>
      </c>
      <c r="H56" s="273">
        <v>750</v>
      </c>
      <c r="I56" s="281">
        <f t="shared" si="2"/>
        <v>750</v>
      </c>
      <c r="J56" s="518"/>
    </row>
    <row r="57" spans="1:10" s="237" customFormat="1" ht="22.5">
      <c r="A57" s="267" t="s">
        <v>3</v>
      </c>
      <c r="B57" s="241" t="s">
        <v>190</v>
      </c>
      <c r="C57" s="394" t="s">
        <v>4</v>
      </c>
      <c r="D57" s="394" t="s">
        <v>4</v>
      </c>
      <c r="E57" s="395" t="s">
        <v>4</v>
      </c>
      <c r="F57" s="257" t="s">
        <v>191</v>
      </c>
      <c r="G57" s="366">
        <f>SUM(G58:G58)</f>
        <v>0</v>
      </c>
      <c r="H57" s="362">
        <f>SUM(H58:H58)</f>
        <v>800</v>
      </c>
      <c r="I57" s="364">
        <f t="shared" si="2"/>
        <v>800</v>
      </c>
      <c r="J57" s="518"/>
    </row>
    <row r="58" spans="1:9" ht="13.5" thickBot="1">
      <c r="A58" s="276"/>
      <c r="B58" s="236"/>
      <c r="C58" s="232">
        <v>2212</v>
      </c>
      <c r="D58" s="233">
        <v>6121</v>
      </c>
      <c r="E58" s="67" t="s">
        <v>20</v>
      </c>
      <c r="F58" s="261" t="s">
        <v>61</v>
      </c>
      <c r="G58" s="269">
        <v>0</v>
      </c>
      <c r="H58" s="269">
        <v>800</v>
      </c>
      <c r="I58" s="281">
        <f t="shared" si="2"/>
        <v>800</v>
      </c>
    </row>
    <row r="59" spans="1:9" ht="12.75">
      <c r="A59" s="275" t="s">
        <v>3</v>
      </c>
      <c r="B59" s="246" t="s">
        <v>192</v>
      </c>
      <c r="C59" s="394" t="s">
        <v>4</v>
      </c>
      <c r="D59" s="394" t="s">
        <v>4</v>
      </c>
      <c r="E59" s="395" t="s">
        <v>4</v>
      </c>
      <c r="F59" s="259" t="s">
        <v>193</v>
      </c>
      <c r="G59" s="366">
        <f>SUM(G60:G60)</f>
        <v>0</v>
      </c>
      <c r="H59" s="362">
        <f>SUM(H60:H60)</f>
        <v>500</v>
      </c>
      <c r="I59" s="364">
        <f t="shared" si="2"/>
        <v>500</v>
      </c>
    </row>
    <row r="60" spans="1:9" ht="13.5" thickBot="1">
      <c r="A60" s="287"/>
      <c r="B60" s="279"/>
      <c r="C60" s="271">
        <v>2212</v>
      </c>
      <c r="D60" s="272">
        <v>6121</v>
      </c>
      <c r="E60" s="280" t="s">
        <v>20</v>
      </c>
      <c r="F60" s="283" t="s">
        <v>61</v>
      </c>
      <c r="G60" s="273">
        <v>0</v>
      </c>
      <c r="H60" s="273">
        <v>500</v>
      </c>
      <c r="I60" s="288">
        <f t="shared" si="2"/>
        <v>500</v>
      </c>
    </row>
    <row r="61" spans="1:9" ht="22.5">
      <c r="A61" s="267" t="s">
        <v>3</v>
      </c>
      <c r="B61" s="241" t="s">
        <v>194</v>
      </c>
      <c r="C61" s="394" t="s">
        <v>4</v>
      </c>
      <c r="D61" s="394" t="s">
        <v>4</v>
      </c>
      <c r="E61" s="395" t="s">
        <v>4</v>
      </c>
      <c r="F61" s="257" t="s">
        <v>195</v>
      </c>
      <c r="G61" s="366">
        <f>SUM(G62:G62)</f>
        <v>0</v>
      </c>
      <c r="H61" s="362">
        <f>SUM(H62:H62)</f>
        <v>1500</v>
      </c>
      <c r="I61" s="364">
        <f t="shared" si="2"/>
        <v>1500</v>
      </c>
    </row>
    <row r="62" spans="1:9" ht="13.5" thickBot="1">
      <c r="A62" s="276"/>
      <c r="B62" s="236"/>
      <c r="C62" s="232">
        <v>2212</v>
      </c>
      <c r="D62" s="233">
        <v>6121</v>
      </c>
      <c r="E62" s="67" t="s">
        <v>20</v>
      </c>
      <c r="F62" s="261" t="s">
        <v>61</v>
      </c>
      <c r="G62" s="269">
        <v>0</v>
      </c>
      <c r="H62" s="269">
        <v>1500</v>
      </c>
      <c r="I62" s="281">
        <f t="shared" si="2"/>
        <v>1500</v>
      </c>
    </row>
    <row r="63" spans="1:9" ht="12.75">
      <c r="A63" s="267" t="s">
        <v>3</v>
      </c>
      <c r="B63" s="241" t="s">
        <v>196</v>
      </c>
      <c r="C63" s="394" t="s">
        <v>4</v>
      </c>
      <c r="D63" s="394" t="s">
        <v>4</v>
      </c>
      <c r="E63" s="395" t="s">
        <v>4</v>
      </c>
      <c r="F63" s="257" t="s">
        <v>197</v>
      </c>
      <c r="G63" s="366">
        <f>SUM(G64:G64)</f>
        <v>0</v>
      </c>
      <c r="H63" s="362">
        <f>SUM(H64:H64)</f>
        <v>1500</v>
      </c>
      <c r="I63" s="364">
        <f t="shared" si="2"/>
        <v>1500</v>
      </c>
    </row>
    <row r="64" spans="1:9" ht="13.5" thickBot="1">
      <c r="A64" s="276"/>
      <c r="B64" s="236"/>
      <c r="C64" s="232">
        <v>2212</v>
      </c>
      <c r="D64" s="233">
        <v>6121</v>
      </c>
      <c r="E64" s="67" t="s">
        <v>20</v>
      </c>
      <c r="F64" s="261" t="s">
        <v>61</v>
      </c>
      <c r="G64" s="269">
        <v>0</v>
      </c>
      <c r="H64" s="269">
        <v>1500</v>
      </c>
      <c r="I64" s="281">
        <f t="shared" si="2"/>
        <v>1500</v>
      </c>
    </row>
    <row r="65" spans="1:9" ht="12.75">
      <c r="A65" s="275" t="s">
        <v>3</v>
      </c>
      <c r="B65" s="246" t="s">
        <v>198</v>
      </c>
      <c r="C65" s="394" t="s">
        <v>4</v>
      </c>
      <c r="D65" s="394" t="s">
        <v>4</v>
      </c>
      <c r="E65" s="395" t="s">
        <v>4</v>
      </c>
      <c r="F65" s="282" t="s">
        <v>199</v>
      </c>
      <c r="G65" s="366">
        <f>SUM(G66:G66)</f>
        <v>0</v>
      </c>
      <c r="H65" s="362">
        <f>SUM(H66:H66)</f>
        <v>1000</v>
      </c>
      <c r="I65" s="364">
        <f t="shared" si="2"/>
        <v>1000</v>
      </c>
    </row>
    <row r="66" spans="1:9" ht="13.5" thickBot="1">
      <c r="A66" s="287"/>
      <c r="B66" s="279"/>
      <c r="C66" s="271">
        <v>2212</v>
      </c>
      <c r="D66" s="272">
        <v>6121</v>
      </c>
      <c r="E66" s="280" t="s">
        <v>20</v>
      </c>
      <c r="F66" s="283" t="s">
        <v>61</v>
      </c>
      <c r="G66" s="273">
        <v>0</v>
      </c>
      <c r="H66" s="273">
        <v>1000</v>
      </c>
      <c r="I66" s="288">
        <f t="shared" si="2"/>
        <v>1000</v>
      </c>
    </row>
    <row r="67" spans="1:9" ht="22.5">
      <c r="A67" s="267" t="s">
        <v>3</v>
      </c>
      <c r="B67" s="241" t="s">
        <v>200</v>
      </c>
      <c r="C67" s="394" t="s">
        <v>4</v>
      </c>
      <c r="D67" s="394" t="s">
        <v>4</v>
      </c>
      <c r="E67" s="395" t="s">
        <v>4</v>
      </c>
      <c r="F67" s="257" t="s">
        <v>201</v>
      </c>
      <c r="G67" s="366">
        <f>SUM(G68:G68)</f>
        <v>0</v>
      </c>
      <c r="H67" s="362">
        <f>SUM(H68:H68)</f>
        <v>1000</v>
      </c>
      <c r="I67" s="364">
        <f t="shared" si="2"/>
        <v>1000</v>
      </c>
    </row>
    <row r="68" spans="1:9" ht="13.5" thickBot="1">
      <c r="A68" s="276"/>
      <c r="B68" s="236"/>
      <c r="C68" s="232">
        <v>2212</v>
      </c>
      <c r="D68" s="233">
        <v>6121</v>
      </c>
      <c r="E68" s="67" t="s">
        <v>20</v>
      </c>
      <c r="F68" s="261" t="s">
        <v>61</v>
      </c>
      <c r="G68" s="269">
        <v>0</v>
      </c>
      <c r="H68" s="269">
        <v>1000</v>
      </c>
      <c r="I68" s="281">
        <f t="shared" si="2"/>
        <v>1000</v>
      </c>
    </row>
    <row r="69" spans="1:9" ht="12.75">
      <c r="A69" s="294" t="s">
        <v>3</v>
      </c>
      <c r="B69" s="241" t="s">
        <v>58</v>
      </c>
      <c r="C69" s="394" t="s">
        <v>4</v>
      </c>
      <c r="D69" s="394" t="s">
        <v>4</v>
      </c>
      <c r="E69" s="395" t="s">
        <v>4</v>
      </c>
      <c r="F69" s="240" t="s">
        <v>59</v>
      </c>
      <c r="G69" s="366">
        <f>SUM(G70:G70)</f>
        <v>0</v>
      </c>
      <c r="H69" s="362">
        <f>SUM(H70:H70)</f>
        <v>100</v>
      </c>
      <c r="I69" s="364">
        <f t="shared" si="2"/>
        <v>100</v>
      </c>
    </row>
    <row r="70" spans="1:9" ht="13.5" thickBot="1">
      <c r="A70" s="235"/>
      <c r="B70" s="242"/>
      <c r="C70" s="68">
        <v>6310</v>
      </c>
      <c r="D70" s="69">
        <v>5909</v>
      </c>
      <c r="E70" s="234"/>
      <c r="F70" s="70" t="s">
        <v>60</v>
      </c>
      <c r="G70" s="269">
        <v>0</v>
      </c>
      <c r="H70" s="269">
        <v>100</v>
      </c>
      <c r="I70" s="270">
        <f t="shared" si="2"/>
        <v>100</v>
      </c>
    </row>
    <row r="71" spans="1:12" ht="12.75" customHeight="1">
      <c r="A71" s="275" t="s">
        <v>3</v>
      </c>
      <c r="B71" s="499" t="s">
        <v>425</v>
      </c>
      <c r="C71" s="284" t="s">
        <v>4</v>
      </c>
      <c r="D71" s="284" t="s">
        <v>4</v>
      </c>
      <c r="E71" s="389" t="s">
        <v>4</v>
      </c>
      <c r="F71" s="259" t="s">
        <v>219</v>
      </c>
      <c r="G71" s="367">
        <f>SUM(G72:G72)</f>
        <v>0</v>
      </c>
      <c r="H71" s="363">
        <v>800</v>
      </c>
      <c r="I71" s="365">
        <f t="shared" si="2"/>
        <v>800</v>
      </c>
      <c r="J71" s="1065"/>
      <c r="K71" s="1066"/>
      <c r="L71" s="1066"/>
    </row>
    <row r="72" spans="1:12" ht="13.5" thickBot="1">
      <c r="A72" s="312"/>
      <c r="B72" s="320"/>
      <c r="C72" s="321">
        <v>2212</v>
      </c>
      <c r="D72" s="322">
        <v>6121</v>
      </c>
      <c r="E72" s="323" t="s">
        <v>243</v>
      </c>
      <c r="F72" s="324" t="s">
        <v>61</v>
      </c>
      <c r="G72" s="325">
        <v>0</v>
      </c>
      <c r="H72" s="326">
        <v>800</v>
      </c>
      <c r="I72" s="327">
        <f t="shared" si="2"/>
        <v>800</v>
      </c>
      <c r="J72" s="1067"/>
      <c r="K72" s="1066"/>
      <c r="L72" s="1066"/>
    </row>
    <row r="73" spans="1:12" ht="12.75" customHeight="1">
      <c r="A73" s="267" t="s">
        <v>3</v>
      </c>
      <c r="B73" s="495" t="s">
        <v>415</v>
      </c>
      <c r="C73" s="394" t="s">
        <v>4</v>
      </c>
      <c r="D73" s="394" t="s">
        <v>4</v>
      </c>
      <c r="E73" s="395" t="s">
        <v>4</v>
      </c>
      <c r="F73" s="260" t="s">
        <v>220</v>
      </c>
      <c r="G73" s="366">
        <v>0</v>
      </c>
      <c r="H73" s="362">
        <v>780</v>
      </c>
      <c r="I73" s="364">
        <f t="shared" si="2"/>
        <v>780</v>
      </c>
      <c r="J73" s="1065"/>
      <c r="K73" s="1066"/>
      <c r="L73" s="1066"/>
    </row>
    <row r="74" spans="1:12" ht="13.5" thickBot="1">
      <c r="A74" s="356"/>
      <c r="B74" s="311"/>
      <c r="C74" s="515">
        <v>2212</v>
      </c>
      <c r="D74" s="400">
        <v>6121</v>
      </c>
      <c r="E74" s="516" t="s">
        <v>243</v>
      </c>
      <c r="F74" s="517" t="s">
        <v>61</v>
      </c>
      <c r="G74" s="357">
        <v>0</v>
      </c>
      <c r="H74" s="354">
        <v>780</v>
      </c>
      <c r="I74" s="355">
        <f t="shared" si="2"/>
        <v>780</v>
      </c>
      <c r="J74" s="1067"/>
      <c r="K74" s="1066"/>
      <c r="L74" s="1066"/>
    </row>
  </sheetData>
  <sheetProtection/>
  <mergeCells count="4">
    <mergeCell ref="A2:I2"/>
    <mergeCell ref="A4:I4"/>
    <mergeCell ref="A6:I6"/>
    <mergeCell ref="G1:I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 Anna</dc:creator>
  <cp:keywords/>
  <dc:description/>
  <cp:lastModifiedBy>Klima Jan</cp:lastModifiedBy>
  <cp:lastPrinted>2015-03-18T07:34:01Z</cp:lastPrinted>
  <dcterms:created xsi:type="dcterms:W3CDTF">2014-01-03T12:23:02Z</dcterms:created>
  <dcterms:modified xsi:type="dcterms:W3CDTF">2015-03-18T09:39:03Z</dcterms:modified>
  <cp:category/>
  <cp:version/>
  <cp:contentType/>
  <cp:contentStatus/>
</cp:coreProperties>
</file>