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006" sheetId="3" r:id="rId3"/>
  </sheets>
  <definedNames>
    <definedName name="_xlnm.Print_Titles" localSheetId="2">'92006'!$5:$6</definedName>
  </definedNames>
  <calcPr fullCalcOnLoad="1"/>
</workbook>
</file>

<file path=xl/sharedStrings.xml><?xml version="1.0" encoding="utf-8"?>
<sst xmlns="http://schemas.openxmlformats.org/spreadsheetml/2006/main" count="751" uniqueCount="280">
  <si>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</si>
  <si>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</si>
  <si>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</si>
  <si>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</si>
  <si>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</si>
  <si>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</si>
  <si>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</si>
  <si>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</si>
  <si>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</si>
  <si>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</si>
  <si>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</si>
  <si>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</si>
  <si>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</si>
  <si>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</si>
  <si>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</si>
  <si>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</si>
  <si>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</si>
  <si>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</si>
  <si>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</si>
  <si>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</si>
  <si>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</si>
  <si>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</si>
  <si>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</si>
  <si>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</si>
  <si>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</si>
  <si>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</si>
  <si>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</si>
  <si>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</si>
  <si>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</si>
  <si>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</si>
  <si>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</si>
  <si>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</si>
  <si>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</si>
  <si>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</si>
  <si>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</si>
  <si>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</si>
  <si>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</si>
  <si>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</si>
  <si>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</si>
  <si>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</si>
  <si>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</si>
  <si>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</si>
  <si>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</si>
  <si>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</si>
  <si>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</si>
  <si>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</si>
  <si>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</si>
  <si>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</si>
  <si>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</si>
  <si>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</si>
  <si>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</si>
  <si>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</si>
  <si>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</si>
  <si>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</si>
  <si>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</si>
  <si>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</si>
  <si>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</si>
  <si>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</si>
  <si>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</si>
  <si>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</si>
  <si>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</si>
  <si>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</si>
  <si>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</si>
  <si>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</si>
  <si>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</si>
  <si>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</si>
  <si>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</si>
  <si>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</si>
  <si>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</si>
  <si>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</si>
  <si>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</si>
  <si>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</si>
  <si>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</si>
  <si>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</si>
  <si>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0690690000</t>
  </si>
  <si>
    <t>Modernizace silnice Horka u Staré Paky – Dolní Branná</t>
  </si>
  <si>
    <t>ZJ 035</t>
  </si>
  <si>
    <t>investiční transfery krajům</t>
  </si>
  <si>
    <t>0690710000</t>
  </si>
  <si>
    <t>silnice II/592 Chrastava (II. etapa) - povodně</t>
  </si>
  <si>
    <t>0690720000</t>
  </si>
  <si>
    <t>tis.Kč</t>
  </si>
  <si>
    <t>ÚZ</t>
  </si>
  <si>
    <t>DU</t>
  </si>
  <si>
    <t>Krajská správa silnic LK p.o. - realizace příkazní smlouvy Silnice LK a.s. na ZIMNÍ ÚDRŽBU 2014</t>
  </si>
  <si>
    <t>Přijaté transfery (dotace a příspěvky) a zdroje (financování)</t>
  </si>
  <si>
    <t>ORJ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</si>
  <si>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</si>
  <si>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</si>
  <si>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</si>
  <si>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</si>
  <si>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</si>
  <si>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</si>
  <si>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kauce a sankční platby</t>
  </si>
  <si>
    <t>1306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</si>
  <si>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</si>
  <si>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</si>
  <si>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</si>
  <si>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</si>
  <si>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</si>
  <si>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</si>
  <si>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</si>
  <si>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Příjmy a finanční zdroje odboru dopravy 2015</t>
  </si>
  <si>
    <t>ZDROJOVÁ  A VÝDAJOVÁ ČÁST ROZPOČTU LK 2015</t>
  </si>
  <si>
    <t>SR 2015</t>
  </si>
  <si>
    <t>UR I 2015</t>
  </si>
  <si>
    <t>UR II 2015</t>
  </si>
  <si>
    <t>1. Zapojení fondů z r. 2014</t>
  </si>
  <si>
    <t>0689951601</t>
  </si>
  <si>
    <t>nespecifikované rezervy</t>
  </si>
  <si>
    <t>silnice II/290 Frýdlant - Bílý Potok (II. etapa) - povodně</t>
  </si>
  <si>
    <t>stavba nebo rekonstrukce silnice</t>
  </si>
  <si>
    <t>0690531601</t>
  </si>
  <si>
    <t>Telematika Mísečky</t>
  </si>
  <si>
    <t>investiční transfery zřízeným příspěvkovým organizacím</t>
  </si>
  <si>
    <t>příjmy z licencí pro kamionovou dopravu</t>
  </si>
  <si>
    <t>49595029</t>
  </si>
  <si>
    <t>neinvestiční převody z Národního fondu</t>
  </si>
  <si>
    <t>2006</t>
  </si>
  <si>
    <t>0682320000</t>
  </si>
  <si>
    <t>0682510000</t>
  </si>
  <si>
    <t>0682570000</t>
  </si>
  <si>
    <t>0682580000</t>
  </si>
  <si>
    <t>0682590000</t>
  </si>
  <si>
    <t>0682600000</t>
  </si>
  <si>
    <t>0682610000</t>
  </si>
  <si>
    <t>0682630000</t>
  </si>
  <si>
    <t>0682640000</t>
  </si>
  <si>
    <t>0682650000</t>
  </si>
  <si>
    <t>0682660000</t>
  </si>
  <si>
    <t>0682880000</t>
  </si>
  <si>
    <t>0682910000</t>
  </si>
  <si>
    <t>III/03513 – Dětřichov, havárie silničního tělesa</t>
  </si>
  <si>
    <t>III/0357 Předlánce, havárie propustku</t>
  </si>
  <si>
    <t>III/29011 Raspenava, havárie silnice</t>
  </si>
  <si>
    <t>III/2916 Hajniště, havárie propustku</t>
  </si>
  <si>
    <t>III/2904 Oldřichov v H., havárie propustku, p.k. 111</t>
  </si>
  <si>
    <t>III/2904 Oldřichov v H., havárie propustku, p.k. 110</t>
  </si>
  <si>
    <t>III/2904 Oldřichov v H., havárie propustku, p.k. 28</t>
  </si>
  <si>
    <t>II/278 Hamr na Jezeře, havárie silnice</t>
  </si>
  <si>
    <t>II/278 Břevniště, havárie propustku</t>
  </si>
  <si>
    <t>III/26842 Rousínov, havárie propustku</t>
  </si>
  <si>
    <t>II/278 Stráž pod Ralskem, havárie silnice</t>
  </si>
  <si>
    <t>II/286 Dolní Štěpanice, havárie opěrné zdi</t>
  </si>
  <si>
    <t>III/2905 Mníšek, havárie propustku</t>
  </si>
  <si>
    <t>0690620000</t>
  </si>
  <si>
    <t>silnice II/290 Frýdlant - Bílý Potok (I.etapa) - povodně</t>
  </si>
  <si>
    <t>budovy, haly a stavby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</si>
  <si>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</si>
  <si>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</si>
  <si>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</si>
  <si>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</si>
  <si>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</si>
  <si>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</si>
  <si>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0690700000</t>
  </si>
  <si>
    <t>II/290 rekonstrukce opěrné zdi v km 12,5 - 12,6 a mostu 290-011 - povodně</t>
  </si>
  <si>
    <t>0690730000</t>
  </si>
  <si>
    <t>silnice III/27252 Vítkov - povodně</t>
  </si>
  <si>
    <t>0690761601</t>
  </si>
  <si>
    <t>příprava a projektové dokumentace havarijních objektů a úseků silnic</t>
  </si>
  <si>
    <t>Povodně 2013 - SFDI</t>
  </si>
  <si>
    <t>0682280000</t>
  </si>
  <si>
    <t>opravy silnic II. a III. tříd včetně opěrných zdí</t>
  </si>
  <si>
    <t>neinvestiční transfery zřízeným příspěvkovým organizacím</t>
  </si>
  <si>
    <t>0690771601</t>
  </si>
  <si>
    <t>příprava a projektové dokumentace havarijních propustků</t>
  </si>
  <si>
    <t>KSS LK - projektová dokumentace - povodňové škody 2013</t>
  </si>
  <si>
    <t>0690741601</t>
  </si>
  <si>
    <t>P Ř Í J M Y   A  T R A N S F E R Y   2 0 1 5</t>
  </si>
  <si>
    <t>0682370000</t>
  </si>
  <si>
    <t>III/26314 Prysk, havárie opěrné zdi</t>
  </si>
  <si>
    <t>nákup ostatních služeb</t>
  </si>
  <si>
    <t>opravy a udržování</t>
  </si>
  <si>
    <t>0683400000</t>
  </si>
  <si>
    <t>0683330000</t>
  </si>
  <si>
    <t>0683350000</t>
  </si>
  <si>
    <t>0683360000</t>
  </si>
  <si>
    <t>0683370000</t>
  </si>
  <si>
    <t>0683380000</t>
  </si>
  <si>
    <t>0683390000</t>
  </si>
  <si>
    <t>0683410000</t>
  </si>
  <si>
    <t>0683420000</t>
  </si>
  <si>
    <t>0683430000</t>
  </si>
  <si>
    <t>0683440000</t>
  </si>
  <si>
    <t>0683450000</t>
  </si>
  <si>
    <t>0683460000</t>
  </si>
  <si>
    <t>0683470000</t>
  </si>
  <si>
    <t>0683480000</t>
  </si>
  <si>
    <t>0683490000</t>
  </si>
  <si>
    <t>0683500000</t>
  </si>
  <si>
    <t>opravy silnic II. a III. tříd - TDI</t>
  </si>
  <si>
    <t>0683340000</t>
  </si>
  <si>
    <t>III/2719 Hrádek n. N. - Oldřichov na Hranicích</t>
  </si>
  <si>
    <t>III/27110 Oldřichov na Hranicích</t>
  </si>
  <si>
    <t>II/263 Heřmanice</t>
  </si>
  <si>
    <t>II/288 Podbozkov - Cimbál</t>
  </si>
  <si>
    <t>III/29013 a III/29015 Raspenava - Hajniště</t>
  </si>
  <si>
    <t>III/03520 Dlouhý Most - Javorník</t>
  </si>
  <si>
    <t>II/270 Doksy - Mimoň</t>
  </si>
  <si>
    <t>III/26318 od I/13 - Polevsko</t>
  </si>
  <si>
    <t>III/26317 Prysk - křižovatka s III/26318</t>
  </si>
  <si>
    <t>III/27019, úsek od křiž. s I/13 po křiž. s III/27014</t>
  </si>
  <si>
    <t>0683510000</t>
  </si>
  <si>
    <t>0683520000</t>
  </si>
  <si>
    <t>0683530000</t>
  </si>
  <si>
    <t>0683540000</t>
  </si>
  <si>
    <t>0683550000</t>
  </si>
  <si>
    <t>0683560000</t>
  </si>
  <si>
    <t>0683570000</t>
  </si>
  <si>
    <t>0683580000</t>
  </si>
  <si>
    <t>II/270 úsek od úrov. přejezdu po křiž. s I/13</t>
  </si>
  <si>
    <t>III/27015 Jablonné v Podještědí</t>
  </si>
  <si>
    <t>III/28721 Malá Skála - Sněhov</t>
  </si>
  <si>
    <t>III/28115 Troskovice (Krčák, Vidlák)</t>
  </si>
  <si>
    <t>III/28116 Borek - Troskovice</t>
  </si>
  <si>
    <t>III/28115 hranice LB kraje - Troskovice</t>
  </si>
  <si>
    <t>III/2892 Semily - Bítouchov</t>
  </si>
  <si>
    <t>III/2923 Chuchelna</t>
  </si>
  <si>
    <t>0683590000</t>
  </si>
  <si>
    <t>III/29022 Josefův Důl</t>
  </si>
  <si>
    <t>III/29022 Bedřichov - Hrabětice</t>
  </si>
  <si>
    <t>III/29022 Hrabětice - Josefův Důl</t>
  </si>
  <si>
    <t>III/28043 Lomnice nad Popelkou - Rváčov - Bítouchov</t>
  </si>
  <si>
    <t>III/25935 hranice kraje LB - hranice kraje SČ</t>
  </si>
  <si>
    <t>Projektový manažer (supervize) při přípravě PD - Západ</t>
  </si>
  <si>
    <t>Projektový manažer (supervize) při přípravě PD - Východ</t>
  </si>
  <si>
    <t>0682530000</t>
  </si>
  <si>
    <t>III/0357 Pertoltice, havárie propustku</t>
  </si>
  <si>
    <t>Financování silnic II. a III. třídy ve vlastnictví kraje - SFDI</t>
  </si>
  <si>
    <t>0690681601</t>
  </si>
  <si>
    <t>přeložka ČEZ na akci „Rekonstrukce mostu Jablonec nad Nisou, nám. B. Němcové III/28733-1“</t>
  </si>
  <si>
    <t>0682460000</t>
  </si>
  <si>
    <t>III/2914 Bulovka, havárie opěrné zdi</t>
  </si>
  <si>
    <t>(ÚZ 91252)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</si>
  <si>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</si>
  <si>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</si>
  <si>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</si>
  <si>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</si>
  <si>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</si>
  <si>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</si>
  <si>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</si>
  <si>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</si>
  <si>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</si>
  <si>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</si>
  <si>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0682940000</t>
  </si>
  <si>
    <t>II/592 Křižany, havárie silnice</t>
  </si>
  <si>
    <t>0682950000</t>
  </si>
  <si>
    <t>III/27241 Žibřidice, havárie silnice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</si>
  <si>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</si>
  <si>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</si>
  <si>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</si>
  <si>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</si>
  <si>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</si>
  <si>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</si>
  <si>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</si>
  <si>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</si>
  <si>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</si>
  <si>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</si>
  <si>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</si>
  <si>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</si>
  <si>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</si>
  <si>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</si>
  <si>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</si>
  <si>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</si>
  <si>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</si>
  <si>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</si>
  <si>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</si>
  <si>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</si>
  <si>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III/29011 Ludvíkov - Nové Město p. Smrkem</t>
  </si>
  <si>
    <t>2306</t>
  </si>
  <si>
    <t>ROP 5 - Rekonstrukce silnice III/29024 Jablonec n.N. - ul.Želivského</t>
  </si>
  <si>
    <t>přijaté nekapitálové příspěvky a náhrady</t>
  </si>
  <si>
    <t>Povodně 2013 - krytí škod v dopravní infastruktuře</t>
  </si>
  <si>
    <t>91252</t>
  </si>
  <si>
    <t>neinvestiční přijaté transfery ze státních fondů</t>
  </si>
  <si>
    <t>6.změna-RO č. 89/15</t>
  </si>
  <si>
    <t>7.změna-RO č. 89/15</t>
  </si>
  <si>
    <t>2. Zapojení  zákl. běžného účtu z r. 2014</t>
  </si>
  <si>
    <t>3. úvěr</t>
  </si>
  <si>
    <t>4. uhrazené splátky krátkod.půjč.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</si>
</sst>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45">
    <xf numFmtId="0" fontId="0" fillId="0" borderId="0" xfId="0" applyAlignment="1">
      <alignment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1" xfId="51" applyNumberFormat="1" applyFont="1" applyFill="1" applyBorder="1" applyAlignment="1">
      <alignment vertical="center"/>
      <protection/>
    </xf>
    <xf numFmtId="1" fontId="4" fillId="0" borderId="13" xfId="51" applyNumberFormat="1" applyFont="1" applyFill="1" applyBorder="1" applyAlignment="1">
      <alignment horizontal="center" vertical="center"/>
      <protection/>
    </xf>
    <xf numFmtId="2" fontId="4" fillId="0" borderId="32" xfId="51" applyNumberFormat="1" applyFont="1" applyBorder="1" applyAlignment="1">
      <alignment horizontal="center" vertical="center"/>
      <protection/>
    </xf>
    <xf numFmtId="2" fontId="4" fillId="0" borderId="26" xfId="51" applyNumberFormat="1" applyFont="1" applyBorder="1" applyAlignment="1">
      <alignment horizontal="center" vertical="center"/>
      <protection/>
    </xf>
    <xf numFmtId="2" fontId="4" fillId="0" borderId="33" xfId="51" applyNumberFormat="1" applyFont="1" applyBorder="1" applyAlignment="1">
      <alignment horizontal="center" vertical="center"/>
      <protection/>
    </xf>
    <xf numFmtId="2" fontId="4" fillId="0" borderId="34" xfId="51" applyNumberFormat="1" applyFont="1" applyBorder="1" applyAlignment="1">
      <alignment horizontal="center" vertical="center"/>
      <protection/>
    </xf>
    <xf numFmtId="4" fontId="4" fillId="0" borderId="27" xfId="51" applyNumberFormat="1" applyFont="1" applyFill="1" applyBorder="1" applyAlignment="1">
      <alignment vertical="center"/>
      <protection/>
    </xf>
    <xf numFmtId="49" fontId="4" fillId="0" borderId="35" xfId="51" applyNumberFormat="1" applyFont="1" applyBorder="1" applyAlignment="1">
      <alignment horizontal="center" vertical="center"/>
      <protection/>
    </xf>
    <xf numFmtId="2" fontId="4" fillId="0" borderId="35" xfId="51" applyNumberFormat="1" applyFont="1" applyBorder="1" applyAlignment="1">
      <alignment horizontal="center" vertical="center"/>
      <protection/>
    </xf>
    <xf numFmtId="2" fontId="4" fillId="0" borderId="36" xfId="51" applyNumberFormat="1" applyFont="1" applyBorder="1" applyAlignment="1">
      <alignment vertical="center"/>
      <protection/>
    </xf>
    <xf numFmtId="4" fontId="4" fillId="0" borderId="37" xfId="51" applyNumberFormat="1" applyFont="1" applyFill="1" applyBorder="1" applyAlignment="1">
      <alignment vertical="center"/>
      <protection/>
    </xf>
    <xf numFmtId="2" fontId="1" fillId="0" borderId="38" xfId="51" applyNumberFormat="1" applyFont="1" applyBorder="1" applyAlignment="1">
      <alignment horizontal="center" vertical="center"/>
      <protection/>
    </xf>
    <xf numFmtId="1" fontId="1" fillId="0" borderId="38" xfId="51" applyNumberFormat="1" applyFont="1" applyBorder="1" applyAlignment="1">
      <alignment horizontal="center" vertical="center"/>
      <protection/>
    </xf>
    <xf numFmtId="2" fontId="1" fillId="0" borderId="39" xfId="51" applyNumberFormat="1" applyFont="1" applyBorder="1" applyAlignment="1">
      <alignment vertical="center"/>
      <protection/>
    </xf>
    <xf numFmtId="4" fontId="1" fillId="0" borderId="40" xfId="51" applyNumberFormat="1" applyFont="1" applyFill="1" applyBorder="1" applyAlignment="1">
      <alignment vertical="center"/>
      <protection/>
    </xf>
    <xf numFmtId="49" fontId="4" fillId="0" borderId="35" xfId="51" applyNumberFormat="1" applyFont="1" applyFill="1" applyBorder="1" applyAlignment="1">
      <alignment horizontal="center" vertical="center" wrapText="1"/>
      <protection/>
    </xf>
    <xf numFmtId="2" fontId="4" fillId="0" borderId="41" xfId="51" applyNumberFormat="1" applyFont="1" applyBorder="1" applyAlignment="1">
      <alignment horizontal="center" vertical="center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1" fontId="4" fillId="0" borderId="35" xfId="51" applyNumberFormat="1" applyFont="1" applyBorder="1" applyAlignment="1">
      <alignment horizontal="center" vertical="center" wrapText="1"/>
      <protection/>
    </xf>
    <xf numFmtId="2" fontId="4" fillId="0" borderId="36" xfId="51" applyNumberFormat="1" applyFont="1" applyFill="1" applyBorder="1" applyAlignment="1">
      <alignment vertical="center" wrapText="1"/>
      <protection/>
    </xf>
    <xf numFmtId="1" fontId="1" fillId="0" borderId="41" xfId="51" applyNumberFormat="1" applyFont="1" applyFill="1" applyBorder="1" applyAlignment="1">
      <alignment horizontal="center" vertical="center"/>
      <protection/>
    </xf>
    <xf numFmtId="2" fontId="4" fillId="0" borderId="42" xfId="51" applyNumberFormat="1" applyFont="1" applyBorder="1" applyAlignment="1">
      <alignment horizontal="center" vertical="center" wrapText="1"/>
      <protection/>
    </xf>
    <xf numFmtId="2" fontId="1" fillId="0" borderId="43" xfId="51" applyNumberFormat="1" applyFont="1" applyBorder="1" applyAlignment="1">
      <alignment horizontal="center" vertical="center"/>
      <protection/>
    </xf>
    <xf numFmtId="0" fontId="4" fillId="0" borderId="42" xfId="51" applyFont="1" applyFill="1" applyBorder="1" applyAlignment="1">
      <alignment horizontal="center" vertical="center"/>
      <protection/>
    </xf>
    <xf numFmtId="0" fontId="4" fillId="0" borderId="35" xfId="5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vertical="center"/>
      <protection/>
    </xf>
    <xf numFmtId="0" fontId="32" fillId="0" borderId="44" xfId="49" applyFont="1" applyFill="1" applyBorder="1" applyAlignment="1">
      <alignment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2" fontId="4" fillId="0" borderId="42" xfId="51" applyNumberFormat="1" applyFont="1" applyBorder="1" applyAlignment="1">
      <alignment horizontal="center" vertical="center"/>
      <protection/>
    </xf>
    <xf numFmtId="2" fontId="1" fillId="0" borderId="45" xfId="51" applyNumberFormat="1" applyFont="1" applyBorder="1" applyAlignment="1">
      <alignment horizontal="center" vertical="center"/>
      <protection/>
    </xf>
    <xf numFmtId="49" fontId="1" fillId="0" borderId="38" xfId="51" applyNumberFormat="1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" fontId="1" fillId="0" borderId="31" xfId="51" applyNumberFormat="1" applyFont="1" applyFill="1" applyBorder="1" applyAlignment="1">
      <alignment vertical="center"/>
      <protection/>
    </xf>
    <xf numFmtId="4" fontId="1" fillId="0" borderId="48" xfId="51" applyNumberFormat="1" applyFont="1" applyFill="1" applyBorder="1" applyAlignment="1">
      <alignment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vertical="center"/>
      <protection/>
    </xf>
    <xf numFmtId="4" fontId="4" fillId="0" borderId="31" xfId="52" applyNumberFormat="1" applyFont="1" applyFill="1" applyBorder="1" applyAlignment="1">
      <alignment vertical="center"/>
      <protection/>
    </xf>
    <xf numFmtId="4" fontId="1" fillId="0" borderId="48" xfId="52" applyNumberFormat="1" applyFont="1" applyFill="1" applyBorder="1" applyAlignment="1">
      <alignment vertical="center"/>
      <protection/>
    </xf>
    <xf numFmtId="0" fontId="4" fillId="0" borderId="36" xfId="52" applyFont="1" applyBorder="1" applyAlignment="1">
      <alignment vertical="center" wrapText="1"/>
      <protection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49" xfId="51" applyFont="1" applyFill="1" applyBorder="1" applyAlignment="1">
      <alignment horizontal="center" vertical="center"/>
      <protection/>
    </xf>
    <xf numFmtId="49" fontId="4" fillId="0" borderId="26" xfId="51" applyNumberFormat="1" applyFont="1" applyFill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vertical="center"/>
      <protection/>
    </xf>
    <xf numFmtId="49" fontId="4" fillId="0" borderId="14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4" fontId="4" fillId="0" borderId="50" xfId="51" applyNumberFormat="1" applyFont="1" applyFill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4" fontId="4" fillId="0" borderId="51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7" xfId="51" applyNumberFormat="1" applyFont="1" applyFill="1" applyBorder="1" applyAlignment="1">
      <alignment horizontal="center" vertical="center"/>
      <protection/>
    </xf>
    <xf numFmtId="0" fontId="4" fillId="24" borderId="49" xfId="51" applyFont="1" applyFill="1" applyBorder="1" applyAlignment="1">
      <alignment horizontal="center" vertical="center"/>
      <protection/>
    </xf>
    <xf numFmtId="49" fontId="4" fillId="24" borderId="26" xfId="51" applyNumberFormat="1" applyFont="1" applyFill="1" applyBorder="1" applyAlignment="1">
      <alignment horizontal="center" vertical="center"/>
      <protection/>
    </xf>
    <xf numFmtId="0" fontId="4" fillId="24" borderId="26" xfId="51" applyFont="1" applyFill="1" applyBorder="1" applyAlignment="1">
      <alignment horizontal="center" vertical="center"/>
      <protection/>
    </xf>
    <xf numFmtId="49" fontId="4" fillId="24" borderId="14" xfId="51" applyNumberFormat="1" applyFont="1" applyFill="1" applyBorder="1" applyAlignment="1">
      <alignment horizontal="center" vertical="center"/>
      <protection/>
    </xf>
    <xf numFmtId="0" fontId="4" fillId="24" borderId="15" xfId="51" applyFont="1" applyFill="1" applyBorder="1" applyAlignment="1">
      <alignment horizontal="left" vertical="center"/>
      <protection/>
    </xf>
    <xf numFmtId="4" fontId="4" fillId="24" borderId="50" xfId="51" applyNumberFormat="1" applyFont="1" applyFill="1" applyBorder="1" applyAlignment="1">
      <alignment vertical="center"/>
      <protection/>
    </xf>
    <xf numFmtId="4" fontId="4" fillId="24" borderId="13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51" xfId="51" applyNumberFormat="1" applyFont="1" applyFill="1" applyBorder="1" applyAlignment="1">
      <alignment vertical="center"/>
      <protection/>
    </xf>
    <xf numFmtId="49" fontId="1" fillId="0" borderId="47" xfId="51" applyNumberFormat="1" applyFont="1" applyFill="1" applyBorder="1" applyAlignment="1">
      <alignment horizontal="center"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0" fontId="1" fillId="0" borderId="29" xfId="50" applyFont="1" applyBorder="1" applyAlignment="1">
      <alignment horizontal="center" vertical="center"/>
      <protection/>
    </xf>
    <xf numFmtId="0" fontId="1" fillId="0" borderId="52" xfId="50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53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47" xfId="50" applyNumberFormat="1" applyFont="1" applyBorder="1" applyAlignment="1">
      <alignment vertical="center"/>
      <protection/>
    </xf>
    <xf numFmtId="4" fontId="4" fillId="0" borderId="47" xfId="51" applyNumberFormat="1" applyFont="1" applyFill="1" applyBorder="1" applyAlignment="1">
      <alignment vertical="center"/>
      <protection/>
    </xf>
    <xf numFmtId="4" fontId="1" fillId="0" borderId="54" xfId="51" applyNumberFormat="1" applyFont="1" applyFill="1" applyBorder="1" applyAlignment="1">
      <alignment vertical="center"/>
      <protection/>
    </xf>
    <xf numFmtId="49" fontId="1" fillId="0" borderId="37" xfId="51" applyNumberFormat="1" applyFont="1" applyFill="1" applyBorder="1" applyAlignment="1">
      <alignment horizontal="center" vertical="center"/>
      <protection/>
    </xf>
    <xf numFmtId="0" fontId="1" fillId="0" borderId="22" xfId="50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1" fillId="0" borderId="36" xfId="51" applyFont="1" applyBorder="1" applyAlignment="1">
      <alignment vertical="center"/>
      <protection/>
    </xf>
    <xf numFmtId="0" fontId="1" fillId="0" borderId="36" xfId="50" applyFont="1" applyBorder="1" applyAlignment="1">
      <alignment horizontal="center" vertical="center"/>
      <protection/>
    </xf>
    <xf numFmtId="0" fontId="0" fillId="0" borderId="36" xfId="51" applyFont="1" applyFill="1" applyBorder="1" applyAlignment="1">
      <alignment vertical="center"/>
      <protection/>
    </xf>
    <xf numFmtId="0" fontId="1" fillId="0" borderId="36" xfId="50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4" fontId="4" fillId="0" borderId="55" xfId="51" applyNumberFormat="1" applyFont="1" applyFill="1" applyBorder="1" applyAlignment="1">
      <alignment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horizontal="center" vertical="center"/>
      <protection/>
    </xf>
    <xf numFmtId="0" fontId="1" fillId="0" borderId="41" xfId="51" applyFont="1" applyBorder="1" applyAlignment="1">
      <alignment vertical="center"/>
      <protection/>
    </xf>
    <xf numFmtId="0" fontId="1" fillId="0" borderId="56" xfId="50" applyFont="1" applyBorder="1" applyAlignment="1">
      <alignment horizontal="center" vertical="center"/>
      <protection/>
    </xf>
    <xf numFmtId="0" fontId="0" fillId="0" borderId="56" xfId="51" applyFont="1" applyFill="1" applyBorder="1" applyAlignment="1">
      <alignment vertical="center"/>
      <protection/>
    </xf>
    <xf numFmtId="0" fontId="1" fillId="0" borderId="56" xfId="50" applyFont="1" applyBorder="1" applyAlignment="1">
      <alignment vertical="center"/>
      <protection/>
    </xf>
    <xf numFmtId="4" fontId="1" fillId="0" borderId="48" xfId="50" applyNumberFormat="1" applyFont="1" applyBorder="1" applyAlignment="1">
      <alignment vertical="center"/>
      <protection/>
    </xf>
    <xf numFmtId="4" fontId="4" fillId="0" borderId="0" xfId="51" applyNumberFormat="1" applyFont="1" applyFill="1" applyBorder="1" applyAlignment="1">
      <alignment vertical="center"/>
      <protection/>
    </xf>
    <xf numFmtId="49" fontId="35" fillId="0" borderId="35" xfId="50" applyNumberFormat="1" applyFont="1" applyFill="1" applyBorder="1" applyAlignment="1">
      <alignment horizontal="center" vertical="center" wrapText="1"/>
      <protection/>
    </xf>
    <xf numFmtId="0" fontId="35" fillId="0" borderId="35" xfId="51" applyFont="1" applyFill="1" applyBorder="1" applyAlignment="1">
      <alignment horizontal="center" vertical="center" wrapText="1"/>
      <protection/>
    </xf>
    <xf numFmtId="2" fontId="36" fillId="0" borderId="19" xfId="54" applyNumberFormat="1" applyFont="1" applyFill="1" applyBorder="1" applyAlignment="1">
      <alignment horizontal="left" vertical="center" wrapText="1"/>
      <protection/>
    </xf>
    <xf numFmtId="4" fontId="35" fillId="0" borderId="31" xfId="50" applyNumberFormat="1" applyFont="1" applyFill="1" applyBorder="1" applyAlignment="1">
      <alignment vertical="center" wrapText="1"/>
      <protection/>
    </xf>
    <xf numFmtId="4" fontId="35" fillId="0" borderId="57" xfId="50" applyNumberFormat="1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horizontal="center" vertical="center" wrapText="1"/>
      <protection/>
    </xf>
    <xf numFmtId="49" fontId="6" fillId="0" borderId="38" xfId="50" applyNumberFormat="1" applyFont="1" applyFill="1" applyBorder="1" applyAlignment="1">
      <alignment horizontal="center" vertical="center" wrapText="1"/>
      <protection/>
    </xf>
    <xf numFmtId="49" fontId="6" fillId="0" borderId="45" xfId="50" applyNumberFormat="1" applyFont="1" applyFill="1" applyBorder="1" applyAlignment="1">
      <alignment horizontal="center" vertical="center" wrapText="1"/>
      <protection/>
    </xf>
    <xf numFmtId="4" fontId="1" fillId="0" borderId="58" xfId="51" applyNumberFormat="1" applyFont="1" applyFill="1" applyBorder="1" applyAlignment="1">
      <alignment vertical="center"/>
      <protection/>
    </xf>
    <xf numFmtId="0" fontId="1" fillId="0" borderId="35" xfId="50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171" fontId="1" fillId="0" borderId="59" xfId="51" applyNumberFormat="1" applyFont="1" applyFill="1" applyBorder="1" applyAlignment="1">
      <alignment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49" fontId="1" fillId="0" borderId="61" xfId="51" applyNumberFormat="1" applyFont="1" applyFill="1" applyBorder="1" applyAlignment="1">
      <alignment horizontal="center" vertical="center"/>
      <protection/>
    </xf>
    <xf numFmtId="0" fontId="1" fillId="0" borderId="62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1" fillId="0" borderId="53" xfId="50" applyFont="1" applyBorder="1" applyAlignment="1">
      <alignment vertical="center"/>
      <protection/>
    </xf>
    <xf numFmtId="4" fontId="1" fillId="0" borderId="63" xfId="50" applyNumberFormat="1" applyFont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49" fontId="35" fillId="0" borderId="59" xfId="52" applyNumberFormat="1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49" fontId="35" fillId="0" borderId="36" xfId="52" applyNumberFormat="1" applyFont="1" applyBorder="1" applyAlignment="1">
      <alignment horizontal="center" vertical="center" wrapText="1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32" fillId="0" borderId="56" xfId="49" applyFont="1" applyFill="1" applyBorder="1" applyAlignment="1">
      <alignment vertical="center" wrapText="1"/>
      <protection/>
    </xf>
    <xf numFmtId="2" fontId="4" fillId="0" borderId="36" xfId="51" applyNumberFormat="1" applyFont="1" applyFill="1" applyBorder="1" applyAlignment="1">
      <alignment horizontal="left" vertical="center"/>
      <protection/>
    </xf>
    <xf numFmtId="1" fontId="1" fillId="0" borderId="56" xfId="51" applyNumberFormat="1" applyFont="1" applyFill="1" applyBorder="1" applyAlignment="1">
      <alignment horizontal="center" vertical="center"/>
      <protection/>
    </xf>
    <xf numFmtId="2" fontId="1" fillId="0" borderId="41" xfId="51" applyNumberFormat="1" applyFont="1" applyFill="1" applyBorder="1" applyAlignment="1">
      <alignment horizontal="left" vertical="center"/>
      <protection/>
    </xf>
    <xf numFmtId="49" fontId="1" fillId="0" borderId="16" xfId="51" applyNumberFormat="1" applyFont="1" applyFill="1" applyBorder="1" applyAlignment="1">
      <alignment horizontal="center" vertical="center"/>
      <protection/>
    </xf>
    <xf numFmtId="0" fontId="0" fillId="0" borderId="29" xfId="51" applyFont="1" applyFill="1" applyBorder="1" applyAlignment="1">
      <alignment vertical="center"/>
      <protection/>
    </xf>
    <xf numFmtId="0" fontId="1" fillId="0" borderId="30" xfId="50" applyFont="1" applyBorder="1" applyAlignment="1">
      <alignment horizontal="left" vertical="center"/>
      <protection/>
    </xf>
    <xf numFmtId="4" fontId="1" fillId="0" borderId="52" xfId="50" applyNumberFormat="1" applyFont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49" fontId="4" fillId="0" borderId="59" xfId="51" applyNumberFormat="1" applyFont="1" applyFill="1" applyBorder="1" applyAlignment="1">
      <alignment horizontal="center" vertical="center"/>
      <protection/>
    </xf>
    <xf numFmtId="0" fontId="4" fillId="0" borderId="35" xfId="50" applyFont="1" applyFill="1" applyBorder="1" applyAlignment="1">
      <alignment horizontal="center" vertical="center"/>
      <protection/>
    </xf>
    <xf numFmtId="49" fontId="4" fillId="0" borderId="35" xfId="51" applyNumberFormat="1" applyFont="1" applyFill="1" applyBorder="1" applyAlignment="1">
      <alignment horizontal="center" vertical="center" wrapText="1"/>
      <protection/>
    </xf>
    <xf numFmtId="0" fontId="4" fillId="0" borderId="35" xfId="51" applyFont="1" applyFill="1" applyBorder="1" applyAlignment="1">
      <alignment horizontal="center" vertical="center" wrapText="1"/>
      <protection/>
    </xf>
    <xf numFmtId="0" fontId="1" fillId="0" borderId="44" xfId="49" applyFont="1" applyFill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9" fontId="4" fillId="0" borderId="13" xfId="51" applyNumberFormat="1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4" fontId="4" fillId="0" borderId="59" xfId="51" applyNumberFormat="1" applyFont="1" applyFill="1" applyBorder="1" applyAlignment="1">
      <alignment vertical="center" wrapText="1"/>
      <protection/>
    </xf>
    <xf numFmtId="4" fontId="1" fillId="0" borderId="20" xfId="51" applyNumberFormat="1" applyFont="1" applyFill="1" applyBorder="1" applyAlignment="1">
      <alignment vertical="center"/>
      <protection/>
    </xf>
    <xf numFmtId="4" fontId="1" fillId="0" borderId="64" xfId="51" applyNumberFormat="1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vertical="center"/>
      <protection/>
    </xf>
    <xf numFmtId="0" fontId="1" fillId="0" borderId="65" xfId="51" applyFont="1" applyFill="1" applyBorder="1" applyAlignment="1">
      <alignment horizontal="center" vertical="center"/>
      <protection/>
    </xf>
    <xf numFmtId="2" fontId="4" fillId="0" borderId="22" xfId="51" applyNumberFormat="1" applyFont="1" applyBorder="1" applyAlignment="1">
      <alignment horizontal="center" vertical="center"/>
      <protection/>
    </xf>
    <xf numFmtId="1" fontId="1" fillId="0" borderId="22" xfId="51" applyNumberFormat="1" applyFont="1" applyFill="1" applyBorder="1" applyAlignment="1">
      <alignment horizontal="center" vertical="center"/>
      <protection/>
    </xf>
    <xf numFmtId="0" fontId="32" fillId="0" borderId="23" xfId="49" applyFont="1" applyFill="1" applyBorder="1" applyAlignment="1">
      <alignment vertical="center" wrapText="1"/>
      <protection/>
    </xf>
    <xf numFmtId="0" fontId="4" fillId="0" borderId="19" xfId="51" applyFont="1" applyFill="1" applyBorder="1" applyAlignment="1">
      <alignment vertical="center" wrapText="1"/>
      <protection/>
    </xf>
    <xf numFmtId="2" fontId="4" fillId="0" borderId="19" xfId="51" applyNumberFormat="1" applyFont="1" applyFill="1" applyBorder="1" applyAlignment="1">
      <alignment vertical="center" wrapText="1"/>
      <protection/>
    </xf>
    <xf numFmtId="2" fontId="4" fillId="0" borderId="29" xfId="51" applyNumberFormat="1" applyFont="1" applyBorder="1" applyAlignment="1">
      <alignment horizontal="center" vertical="center"/>
      <protection/>
    </xf>
    <xf numFmtId="49" fontId="4" fillId="0" borderId="35" xfId="52" applyNumberFormat="1" applyFont="1" applyFill="1" applyBorder="1" applyAlignment="1">
      <alignment horizontal="center" vertical="center" wrapText="1"/>
      <protection/>
    </xf>
    <xf numFmtId="1" fontId="4" fillId="0" borderId="35" xfId="52" applyNumberFormat="1" applyFont="1" applyBorder="1" applyAlignment="1">
      <alignment horizontal="center" vertical="center" wrapText="1"/>
      <protection/>
    </xf>
    <xf numFmtId="2" fontId="4" fillId="0" borderId="36" xfId="52" applyNumberFormat="1" applyFont="1" applyFill="1" applyBorder="1" applyAlignment="1">
      <alignment vertical="center" wrapText="1"/>
      <protection/>
    </xf>
    <xf numFmtId="2" fontId="4" fillId="0" borderId="41" xfId="52" applyNumberFormat="1" applyFont="1" applyBorder="1" applyAlignment="1">
      <alignment horizontal="center" vertical="center"/>
      <protection/>
    </xf>
    <xf numFmtId="1" fontId="1" fillId="0" borderId="41" xfId="52" applyNumberFormat="1" applyFont="1" applyFill="1" applyBorder="1" applyAlignment="1">
      <alignment horizontal="center" vertical="center"/>
      <protection/>
    </xf>
    <xf numFmtId="1" fontId="1" fillId="0" borderId="38" xfId="52" applyNumberFormat="1" applyFont="1" applyFill="1" applyBorder="1" applyAlignment="1">
      <alignment horizontal="center" vertical="center"/>
      <protection/>
    </xf>
    <xf numFmtId="0" fontId="37" fillId="0" borderId="14" xfId="52" applyFont="1" applyFill="1" applyBorder="1" applyAlignment="1">
      <alignment horizontal="center" vertical="center"/>
      <protection/>
    </xf>
    <xf numFmtId="0" fontId="35" fillId="0" borderId="26" xfId="51" applyFont="1" applyFill="1" applyBorder="1" applyAlignment="1">
      <alignment horizontal="center" vertical="center"/>
      <protection/>
    </xf>
    <xf numFmtId="0" fontId="37" fillId="0" borderId="15" xfId="51" applyFont="1" applyFill="1" applyBorder="1" applyAlignment="1">
      <alignment vertical="center"/>
      <protection/>
    </xf>
    <xf numFmtId="4" fontId="37" fillId="0" borderId="10" xfId="51" applyNumberFormat="1" applyFont="1" applyFill="1" applyBorder="1" applyAlignment="1">
      <alignment vertical="center"/>
      <protection/>
    </xf>
    <xf numFmtId="0" fontId="0" fillId="0" borderId="0" xfId="51" applyFill="1" applyAlignment="1">
      <alignment vertical="center"/>
      <protection/>
    </xf>
    <xf numFmtId="49" fontId="1" fillId="0" borderId="39" xfId="52" applyNumberFormat="1" applyFont="1" applyFill="1" applyBorder="1" applyAlignment="1">
      <alignment horizontal="center" vertical="center"/>
      <protection/>
    </xf>
    <xf numFmtId="1" fontId="1" fillId="0" borderId="39" xfId="51" applyNumberFormat="1" applyFont="1" applyFill="1" applyBorder="1" applyAlignment="1">
      <alignment horizontal="center" vertical="center"/>
      <protection/>
    </xf>
    <xf numFmtId="2" fontId="1" fillId="0" borderId="44" xfId="51" applyNumberFormat="1" applyFont="1" applyFill="1" applyBorder="1" applyAlignment="1">
      <alignment horizontal="left"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4" fillId="0" borderId="37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1" fontId="1" fillId="0" borderId="39" xfId="52" applyNumberFormat="1" applyFont="1" applyFill="1" applyBorder="1" applyAlignment="1">
      <alignment horizontal="center" vertical="center"/>
      <protection/>
    </xf>
    <xf numFmtId="0" fontId="1" fillId="0" borderId="39" xfId="52" applyFont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49" fontId="4" fillId="0" borderId="59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/>
      <protection/>
    </xf>
    <xf numFmtId="4" fontId="4" fillId="0" borderId="59" xfId="52" applyNumberFormat="1" applyFont="1" applyFill="1" applyBorder="1" applyAlignment="1">
      <alignment vertical="center" wrapText="1"/>
      <protection/>
    </xf>
    <xf numFmtId="0" fontId="1" fillId="0" borderId="41" xfId="52" applyFont="1" applyBorder="1" applyAlignment="1">
      <alignment horizontal="center" vertical="center"/>
      <protection/>
    </xf>
    <xf numFmtId="0" fontId="0" fillId="0" borderId="56" xfId="52" applyFont="1" applyFill="1" applyBorder="1" applyAlignment="1">
      <alignment vertical="center"/>
      <protection/>
    </xf>
    <xf numFmtId="4" fontId="1" fillId="0" borderId="66" xfId="52" applyNumberFormat="1" applyFont="1" applyFill="1" applyBorder="1" applyAlignment="1">
      <alignment vertical="center"/>
      <protection/>
    </xf>
    <xf numFmtId="0" fontId="4" fillId="0" borderId="42" xfId="52" applyFont="1" applyFill="1" applyBorder="1" applyAlignment="1">
      <alignment horizontal="center" vertical="center"/>
      <protection/>
    </xf>
    <xf numFmtId="171" fontId="4" fillId="0" borderId="31" xfId="51" applyNumberFormat="1" applyFont="1" applyFill="1" applyBorder="1" applyAlignment="1">
      <alignment vertical="center"/>
      <protection/>
    </xf>
    <xf numFmtId="1" fontId="1" fillId="0" borderId="21" xfId="51" applyNumberFormat="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171" fontId="1" fillId="0" borderId="11" xfId="51" applyNumberFormat="1" applyFont="1" applyFill="1" applyBorder="1" applyAlignment="1">
      <alignment vertical="center"/>
      <protection/>
    </xf>
    <xf numFmtId="171" fontId="1" fillId="0" borderId="12" xfId="51" applyNumberFormat="1" applyFont="1" applyFill="1" applyBorder="1" applyAlignment="1">
      <alignment vertical="center"/>
      <protection/>
    </xf>
    <xf numFmtId="0" fontId="4" fillId="0" borderId="55" xfId="48" applyFont="1" applyFill="1" applyBorder="1" applyAlignment="1">
      <alignment horizontal="center" vertical="center"/>
      <protection/>
    </xf>
    <xf numFmtId="0" fontId="1" fillId="0" borderId="63" xfId="48" applyFont="1" applyFill="1" applyBorder="1" applyAlignment="1">
      <alignment horizontal="center" vertical="center"/>
      <protection/>
    </xf>
    <xf numFmtId="0" fontId="37" fillId="0" borderId="49" xfId="52" applyFont="1" applyFill="1" applyBorder="1" applyAlignment="1">
      <alignment horizontal="center" vertic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0" fontId="1" fillId="0" borderId="44" xfId="51" applyFont="1" applyFill="1" applyBorder="1" applyAlignment="1">
      <alignment vertical="center"/>
      <protection/>
    </xf>
    <xf numFmtId="0" fontId="37" fillId="0" borderId="15" xfId="51" applyFont="1" applyFill="1" applyBorder="1" applyAlignment="1">
      <alignment vertical="center" wrapText="1"/>
      <protection/>
    </xf>
    <xf numFmtId="2" fontId="1" fillId="0" borderId="38" xfId="52" applyNumberFormat="1" applyFont="1" applyBorder="1" applyAlignment="1">
      <alignment horizontal="left" vertical="center"/>
      <protection/>
    </xf>
    <xf numFmtId="171" fontId="37" fillId="0" borderId="10" xfId="51" applyNumberFormat="1" applyFont="1" applyFill="1" applyBorder="1" applyAlignment="1">
      <alignment vertical="center"/>
      <protection/>
    </xf>
    <xf numFmtId="171" fontId="4" fillId="0" borderId="31" xfId="52" applyNumberFormat="1" applyFont="1" applyFill="1" applyBorder="1" applyAlignment="1">
      <alignment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2" fontId="4" fillId="0" borderId="42" xfId="52" applyNumberFormat="1" applyFont="1" applyBorder="1" applyAlignment="1">
      <alignment horizontal="center" vertical="center" wrapText="1"/>
      <protection/>
    </xf>
    <xf numFmtId="2" fontId="1" fillId="0" borderId="43" xfId="52" applyNumberFormat="1" applyFont="1" applyBorder="1" applyAlignment="1">
      <alignment horizontal="center" vertical="center"/>
      <protection/>
    </xf>
    <xf numFmtId="4" fontId="1" fillId="0" borderId="40" xfId="52" applyNumberFormat="1" applyFont="1" applyFill="1" applyBorder="1" applyAlignment="1">
      <alignment vertic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49" fontId="4" fillId="0" borderId="21" xfId="52" applyNumberFormat="1" applyFont="1" applyFill="1" applyBorder="1" applyAlignment="1">
      <alignment horizontal="center" vertical="center"/>
      <protection/>
    </xf>
    <xf numFmtId="2" fontId="1" fillId="0" borderId="12" xfId="47" applyNumberFormat="1" applyFont="1" applyFill="1" applyBorder="1" applyAlignment="1">
      <alignment horizontal="right" vertical="center"/>
      <protection/>
    </xf>
    <xf numFmtId="171" fontId="1" fillId="0" borderId="17" xfId="51" applyNumberFormat="1" applyFont="1" applyFill="1" applyBorder="1" applyAlignment="1">
      <alignment vertical="center"/>
      <protection/>
    </xf>
    <xf numFmtId="4" fontId="1" fillId="0" borderId="25" xfId="51" applyNumberFormat="1" applyFont="1" applyFill="1" applyBorder="1" applyAlignment="1">
      <alignment vertical="center"/>
      <protection/>
    </xf>
    <xf numFmtId="2" fontId="1" fillId="25" borderId="41" xfId="51" applyNumberFormat="1" applyFont="1" applyFill="1" applyBorder="1" applyAlignment="1">
      <alignment horizontal="center" vertical="center"/>
      <protection/>
    </xf>
    <xf numFmtId="2" fontId="1" fillId="0" borderId="53" xfId="51" applyNumberFormat="1" applyFont="1" applyFill="1" applyBorder="1" applyAlignment="1">
      <alignment horizontal="left" vertical="center"/>
      <protection/>
    </xf>
    <xf numFmtId="0" fontId="4" fillId="0" borderId="69" xfId="52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vertical="center"/>
      <protection/>
    </xf>
    <xf numFmtId="4" fontId="4" fillId="0" borderId="17" xfId="51" applyNumberFormat="1" applyFont="1" applyFill="1" applyBorder="1" applyAlignment="1">
      <alignment vertical="center"/>
      <protection/>
    </xf>
    <xf numFmtId="171" fontId="4" fillId="0" borderId="17" xfId="51" applyNumberFormat="1" applyFont="1" applyFill="1" applyBorder="1" applyAlignment="1">
      <alignment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171" fontId="0" fillId="0" borderId="0" xfId="0" applyNumberFormat="1" applyAlignment="1">
      <alignment vertical="center"/>
    </xf>
    <xf numFmtId="0" fontId="4" fillId="0" borderId="37" xfId="52" applyFont="1" applyFill="1" applyBorder="1" applyAlignment="1">
      <alignment horizontal="center" vertical="center"/>
      <protection/>
    </xf>
    <xf numFmtId="0" fontId="1" fillId="0" borderId="66" xfId="52" applyFont="1" applyFill="1" applyBorder="1" applyAlignment="1">
      <alignment horizontal="center" vertical="center"/>
      <protection/>
    </xf>
    <xf numFmtId="49" fontId="4" fillId="0" borderId="39" xfId="52" applyNumberFormat="1" applyFont="1" applyFill="1" applyBorder="1" applyAlignment="1">
      <alignment horizontal="center" vertical="center"/>
      <protection/>
    </xf>
    <xf numFmtId="171" fontId="1" fillId="0" borderId="48" xfId="51" applyNumberFormat="1" applyFont="1" applyFill="1" applyBorder="1" applyAlignment="1">
      <alignment vertical="center"/>
      <protection/>
    </xf>
    <xf numFmtId="4" fontId="1" fillId="0" borderId="70" xfId="51" applyNumberFormat="1" applyFont="1" applyFill="1" applyBorder="1" applyAlignment="1">
      <alignment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171" fontId="4" fillId="0" borderId="27" xfId="51" applyNumberFormat="1" applyFont="1" applyFill="1" applyBorder="1" applyAlignment="1">
      <alignment vertical="center"/>
      <protection/>
    </xf>
    <xf numFmtId="171" fontId="4" fillId="0" borderId="37" xfId="51" applyNumberFormat="1" applyFont="1" applyFill="1" applyBorder="1" applyAlignment="1">
      <alignment vertical="center"/>
      <protection/>
    </xf>
    <xf numFmtId="171" fontId="1" fillId="0" borderId="40" xfId="51" applyNumberFormat="1" applyFont="1" applyFill="1" applyBorder="1" applyAlignment="1">
      <alignment vertical="center"/>
      <protection/>
    </xf>
    <xf numFmtId="174" fontId="35" fillId="0" borderId="35" xfId="52" applyNumberFormat="1" applyFont="1" applyFill="1" applyBorder="1" applyAlignment="1">
      <alignment horizontal="center" vertical="center"/>
      <protection/>
    </xf>
    <xf numFmtId="0" fontId="35" fillId="0" borderId="35" xfId="52" applyFont="1" applyFill="1" applyBorder="1" applyAlignment="1">
      <alignment horizontal="center" vertical="center" wrapText="1"/>
      <protection/>
    </xf>
    <xf numFmtId="0" fontId="33" fillId="0" borderId="19" xfId="49" applyFont="1" applyFill="1" applyBorder="1" applyAlignment="1">
      <alignment vertical="center"/>
      <protection/>
    </xf>
    <xf numFmtId="49" fontId="6" fillId="0" borderId="37" xfId="52" applyNumberFormat="1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49" fontId="6" fillId="0" borderId="35" xfId="52" applyNumberFormat="1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vertical="center" wrapText="1"/>
      <protection/>
    </xf>
    <xf numFmtId="4" fontId="6" fillId="0" borderId="55" xfId="52" applyNumberFormat="1" applyFont="1" applyFill="1" applyBorder="1" applyAlignment="1">
      <alignment vertical="center" wrapText="1"/>
      <protection/>
    </xf>
    <xf numFmtId="4" fontId="6" fillId="0" borderId="59" xfId="52" applyNumberFormat="1" applyFont="1" applyFill="1" applyBorder="1" applyAlignment="1">
      <alignment vertical="center" wrapText="1"/>
      <protection/>
    </xf>
    <xf numFmtId="4" fontId="6" fillId="0" borderId="31" xfId="52" applyNumberFormat="1" applyFont="1" applyFill="1" applyBorder="1" applyAlignment="1">
      <alignment vertical="center" wrapText="1"/>
      <protection/>
    </xf>
    <xf numFmtId="49" fontId="1" fillId="0" borderId="64" xfId="52" applyNumberFormat="1" applyFont="1" applyFill="1" applyBorder="1" applyAlignment="1">
      <alignment horizontal="center" vertical="center" wrapText="1"/>
      <protection/>
    </xf>
    <xf numFmtId="0" fontId="1" fillId="0" borderId="43" xfId="52" applyFont="1" applyFill="1" applyBorder="1" applyAlignment="1">
      <alignment horizontal="center" vertical="center" wrapText="1"/>
      <protection/>
    </xf>
    <xf numFmtId="49" fontId="1" fillId="0" borderId="41" xfId="52" applyNumberFormat="1" applyFont="1" applyFill="1" applyBorder="1" applyAlignment="1">
      <alignment horizontal="center" vertical="center" wrapText="1"/>
      <protection/>
    </xf>
    <xf numFmtId="0" fontId="1" fillId="0" borderId="41" xfId="52" applyFont="1" applyFill="1" applyBorder="1" applyAlignment="1">
      <alignment horizontal="center" vertical="center" wrapText="1"/>
      <protection/>
    </xf>
    <xf numFmtId="49" fontId="1" fillId="0" borderId="56" xfId="52" applyNumberFormat="1" applyFont="1" applyFill="1" applyBorder="1" applyAlignment="1">
      <alignment horizontal="center" vertical="center" wrapText="1"/>
      <protection/>
    </xf>
    <xf numFmtId="0" fontId="1" fillId="0" borderId="53" xfId="49" applyFont="1" applyFill="1" applyBorder="1" applyAlignment="1">
      <alignment vertical="center" wrapText="1"/>
      <protection/>
    </xf>
    <xf numFmtId="4" fontId="1" fillId="0" borderId="63" xfId="52" applyNumberFormat="1" applyFont="1" applyFill="1" applyBorder="1" applyAlignment="1">
      <alignment vertical="center" wrapText="1"/>
      <protection/>
    </xf>
    <xf numFmtId="4" fontId="1" fillId="0" borderId="46" xfId="52" applyNumberFormat="1" applyFont="1" applyFill="1" applyBorder="1" applyAlignment="1">
      <alignment vertical="center" wrapText="1"/>
      <protection/>
    </xf>
    <xf numFmtId="0" fontId="32" fillId="0" borderId="44" xfId="49" applyFont="1" applyFill="1" applyBorder="1" applyAlignment="1">
      <alignment vertical="center" wrapText="1"/>
      <protection/>
    </xf>
    <xf numFmtId="171" fontId="8" fillId="0" borderId="26" xfId="0" applyNumberFormat="1" applyFont="1" applyBorder="1" applyAlignment="1">
      <alignment horizontal="right" vertical="center" wrapText="1"/>
    </xf>
    <xf numFmtId="171" fontId="9" fillId="0" borderId="29" xfId="0" applyNumberFormat="1" applyFont="1" applyFill="1" applyBorder="1" applyAlignment="1">
      <alignment horizontal="right" vertical="center" wrapText="1"/>
    </xf>
    <xf numFmtId="171" fontId="8" fillId="0" borderId="22" xfId="0" applyNumberFormat="1" applyFont="1" applyBorder="1" applyAlignment="1">
      <alignment horizontal="right" vertical="center" wrapText="1"/>
    </xf>
    <xf numFmtId="171" fontId="8" fillId="0" borderId="22" xfId="0" applyNumberFormat="1" applyFont="1" applyBorder="1" applyAlignment="1">
      <alignment horizontal="right" vertical="center" wrapText="1"/>
    </xf>
    <xf numFmtId="171" fontId="9" fillId="0" borderId="22" xfId="0" applyNumberFormat="1" applyFont="1" applyBorder="1" applyAlignment="1">
      <alignment horizontal="right" vertical="center" wrapText="1"/>
    </xf>
    <xf numFmtId="171" fontId="9" fillId="0" borderId="22" xfId="0" applyNumberFormat="1" applyFont="1" applyFill="1" applyBorder="1" applyAlignment="1">
      <alignment horizontal="right" vertical="center" wrapText="1"/>
    </xf>
    <xf numFmtId="171" fontId="8" fillId="0" borderId="14" xfId="0" applyNumberFormat="1" applyFont="1" applyBorder="1" applyAlignment="1">
      <alignment horizontal="right" vertical="center" wrapText="1"/>
    </xf>
    <xf numFmtId="171" fontId="8" fillId="0" borderId="22" xfId="0" applyNumberFormat="1" applyFont="1" applyFill="1" applyBorder="1" applyAlignment="1">
      <alignment horizontal="right" vertical="center" wrapText="1"/>
    </xf>
    <xf numFmtId="171" fontId="9" fillId="0" borderId="22" xfId="0" applyNumberFormat="1" applyFont="1" applyBorder="1" applyAlignment="1">
      <alignment horizontal="right" vertical="center" wrapText="1"/>
    </xf>
    <xf numFmtId="171" fontId="8" fillId="0" borderId="3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32" xfId="51" applyNumberFormat="1" applyFont="1" applyFill="1" applyBorder="1" applyAlignment="1">
      <alignment horizontal="center" vertical="center"/>
      <protection/>
    </xf>
    <xf numFmtId="49" fontId="4" fillId="0" borderId="46" xfId="51" applyNumberFormat="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0" fontId="4" fillId="0" borderId="41" xfId="51" applyFont="1" applyFill="1" applyBorder="1" applyAlignment="1">
      <alignment horizontal="center" vertical="center"/>
      <protection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71" xfId="51" applyFont="1" applyFill="1" applyBorder="1" applyAlignment="1">
      <alignment horizontal="center" vertical="center"/>
      <protection/>
    </xf>
    <xf numFmtId="0" fontId="4" fillId="0" borderId="48" xfId="5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74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33" xfId="51" applyNumberFormat="1" applyFont="1" applyBorder="1" applyAlignment="1">
      <alignment horizontal="center" vertical="center"/>
      <protection/>
    </xf>
    <xf numFmtId="2" fontId="4" fillId="0" borderId="41" xfId="51" applyNumberFormat="1" applyFont="1" applyBorder="1" applyAlignment="1">
      <alignment horizontal="center" vertical="center"/>
      <protection/>
    </xf>
    <xf numFmtId="0" fontId="1" fillId="0" borderId="71" xfId="51" applyFont="1" applyBorder="1" applyAlignment="1">
      <alignment horizontal="center" vertical="center" textRotation="90" wrapText="1"/>
      <protection/>
    </xf>
    <xf numFmtId="0" fontId="1" fillId="0" borderId="54" xfId="51" applyFont="1" applyBorder="1" applyAlignment="1">
      <alignment horizontal="center" vertical="center" textRotation="90" wrapText="1"/>
      <protection/>
    </xf>
    <xf numFmtId="0" fontId="1" fillId="0" borderId="48" xfId="51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74" xfId="53" applyFont="1" applyBorder="1" applyAlignment="1">
      <alignment horizontal="center" vertical="center"/>
      <protection/>
    </xf>
    <xf numFmtId="0" fontId="4" fillId="0" borderId="63" xfId="53" applyFont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51" xfId="51" applyFont="1" applyFill="1" applyBorder="1" applyAlignment="1">
      <alignment horizontal="center" vertical="center"/>
      <protection/>
    </xf>
    <xf numFmtId="2" fontId="4" fillId="0" borderId="34" xfId="51" applyNumberFormat="1" applyFont="1" applyBorder="1" applyAlignment="1">
      <alignment horizontal="center" vertical="center"/>
      <protection/>
    </xf>
    <xf numFmtId="2" fontId="4" fillId="0" borderId="56" xfId="51" applyNumberFormat="1" applyFont="1" applyBorder="1" applyAlignment="1">
      <alignment horizontal="center" vertical="center"/>
      <protection/>
    </xf>
    <xf numFmtId="0" fontId="4" fillId="0" borderId="71" xfId="53" applyFont="1" applyBorder="1" applyAlignment="1">
      <alignment horizontal="center" vertical="center"/>
      <protection/>
    </xf>
    <xf numFmtId="0" fontId="4" fillId="0" borderId="48" xfId="53" applyFont="1" applyBorder="1" applyAlignment="1">
      <alignment horizontal="center" vertical="center"/>
      <protection/>
    </xf>
    <xf numFmtId="2" fontId="4" fillId="0" borderId="75" xfId="51" applyNumberFormat="1" applyFont="1" applyBorder="1" applyAlignment="1">
      <alignment horizontal="center" vertical="center"/>
      <protection/>
    </xf>
    <xf numFmtId="2" fontId="4" fillId="0" borderId="76" xfId="51" applyNumberFormat="1" applyFont="1" applyBorder="1" applyAlignment="1">
      <alignment horizontal="center" vertical="center"/>
      <protection/>
    </xf>
    <xf numFmtId="2" fontId="4" fillId="0" borderId="64" xfId="51" applyNumberFormat="1" applyFont="1" applyBorder="1" applyAlignment="1">
      <alignment horizontal="center" vertical="center"/>
      <protection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6 - OD" xfId="48"/>
    <cellStyle name="normální_2. čtení rozpočtu 2006 - příjmy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1">
      <selection activeCell="D6" sqref="D6:D25"/>
    </sheetView>
  </sheetViews>
  <sheetFormatPr defaultColWidth="9.140625" defaultRowHeight="12.75"/>
  <cols>
    <col min="1" max="1" width="37.8515625" style="5" customWidth="1"/>
    <col min="2" max="2" width="7.421875" style="5" customWidth="1"/>
    <col min="3" max="4" width="12.8515625" style="5" customWidth="1"/>
    <col min="5" max="6" width="13.140625" style="5" bestFit="1" customWidth="1"/>
    <col min="7" max="16384" width="9.140625" style="5" customWidth="1"/>
  </cols>
  <sheetData>
    <row r="1" spans="1:6" ht="20.25">
      <c r="A1" s="307" t="s">
        <v>103</v>
      </c>
      <c r="B1" s="307"/>
      <c r="C1" s="307"/>
      <c r="D1" s="307"/>
      <c r="E1" s="307"/>
      <c r="F1" s="307"/>
    </row>
    <row r="2" ht="18" customHeight="1"/>
    <row r="3" spans="1:6" ht="16.5" customHeight="1">
      <c r="A3" s="308" t="s">
        <v>50</v>
      </c>
      <c r="B3" s="308"/>
      <c r="C3" s="308"/>
      <c r="D3" s="308"/>
      <c r="E3" s="308"/>
      <c r="F3" s="308"/>
    </row>
    <row r="4" ht="12.75" customHeight="1" thickBot="1"/>
    <row r="5" spans="1:6" ht="15" customHeight="1" thickBot="1">
      <c r="A5" s="6" t="s">
        <v>1</v>
      </c>
      <c r="B5" s="7" t="s">
        <v>2</v>
      </c>
      <c r="C5" s="8" t="s">
        <v>104</v>
      </c>
      <c r="D5" s="33" t="s">
        <v>105</v>
      </c>
      <c r="E5" s="8" t="s">
        <v>0</v>
      </c>
      <c r="F5" s="9" t="s">
        <v>106</v>
      </c>
    </row>
    <row r="6" spans="1:6" ht="15" customHeight="1">
      <c r="A6" s="10" t="s">
        <v>9</v>
      </c>
      <c r="B6" s="11" t="s">
        <v>27</v>
      </c>
      <c r="C6" s="12">
        <f>C7+C8+C9</f>
        <v>2280088</v>
      </c>
      <c r="D6" s="342">
        <f>D7+D8+D9</f>
        <v>2339571.43</v>
      </c>
      <c r="E6" s="306">
        <f>SUM(E7:E9)</f>
        <v>0</v>
      </c>
      <c r="F6" s="13">
        <f>SUM(F7:F9)</f>
        <v>2339571.43</v>
      </c>
    </row>
    <row r="7" spans="1:6" ht="15" customHeight="1">
      <c r="A7" s="14" t="s">
        <v>10</v>
      </c>
      <c r="B7" s="15" t="s">
        <v>11</v>
      </c>
      <c r="C7" s="16">
        <v>2211000</v>
      </c>
      <c r="D7" s="17">
        <v>2211005.22</v>
      </c>
      <c r="E7" s="24"/>
      <c r="F7" s="18">
        <f aca="true" t="shared" si="0" ref="F7:F23">D7+E7</f>
        <v>2211005.22</v>
      </c>
    </row>
    <row r="8" spans="1:6" ht="15" customHeight="1">
      <c r="A8" s="14" t="s">
        <v>12</v>
      </c>
      <c r="B8" s="15" t="s">
        <v>13</v>
      </c>
      <c r="C8" s="16">
        <v>69088</v>
      </c>
      <c r="D8" s="17">
        <v>127040.65000000001</v>
      </c>
      <c r="E8" s="24"/>
      <c r="F8" s="18">
        <f t="shared" si="0"/>
        <v>127040.65000000001</v>
      </c>
    </row>
    <row r="9" spans="1:6" ht="15" customHeight="1">
      <c r="A9" s="14" t="s">
        <v>14</v>
      </c>
      <c r="B9" s="15" t="s">
        <v>15</v>
      </c>
      <c r="C9" s="16">
        <v>0</v>
      </c>
      <c r="D9" s="17">
        <v>1525.56</v>
      </c>
      <c r="E9" s="24"/>
      <c r="F9" s="18">
        <f t="shared" si="0"/>
        <v>1525.56</v>
      </c>
    </row>
    <row r="10" spans="1:6" ht="15" customHeight="1">
      <c r="A10" s="19" t="s">
        <v>16</v>
      </c>
      <c r="B10" s="15" t="s">
        <v>17</v>
      </c>
      <c r="C10" s="20">
        <f>C11+C16</f>
        <v>85842</v>
      </c>
      <c r="D10" s="343">
        <f>D11+D16</f>
        <v>3950961.46</v>
      </c>
      <c r="E10" s="304">
        <f>E11+E16</f>
        <v>11468</v>
      </c>
      <c r="F10" s="21">
        <f>F11+F16</f>
        <v>3962429.46</v>
      </c>
    </row>
    <row r="11" spans="1:6" ht="15" customHeight="1">
      <c r="A11" s="22" t="s">
        <v>52</v>
      </c>
      <c r="B11" s="15" t="s">
        <v>18</v>
      </c>
      <c r="C11" s="16">
        <f>SUM(C12:C15)</f>
        <v>85842</v>
      </c>
      <c r="D11" s="17">
        <f>SUM(D12:D15)</f>
        <v>3949347.6</v>
      </c>
      <c r="E11" s="305">
        <f>SUM(E12:E15)</f>
        <v>11468</v>
      </c>
      <c r="F11" s="18">
        <f>SUM(F12:F15)</f>
        <v>3960815.6</v>
      </c>
    </row>
    <row r="12" spans="1:6" ht="15" customHeight="1">
      <c r="A12" s="22" t="s">
        <v>53</v>
      </c>
      <c r="B12" s="15" t="s">
        <v>19</v>
      </c>
      <c r="C12" s="23">
        <v>61072</v>
      </c>
      <c r="D12" s="17">
        <v>61072</v>
      </c>
      <c r="E12" s="302"/>
      <c r="F12" s="18">
        <f t="shared" si="0"/>
        <v>61072</v>
      </c>
    </row>
    <row r="13" spans="1:6" ht="15" customHeight="1">
      <c r="A13" s="22" t="s">
        <v>54</v>
      </c>
      <c r="B13" s="15" t="s">
        <v>18</v>
      </c>
      <c r="C13" s="23">
        <v>0</v>
      </c>
      <c r="D13" s="17">
        <v>3862807.62</v>
      </c>
      <c r="E13" s="302">
        <f>'příjmy OD'!J23</f>
        <v>11468</v>
      </c>
      <c r="F13" s="18">
        <f>D13+E13</f>
        <v>3874275.62</v>
      </c>
    </row>
    <row r="14" spans="1:6" ht="15" customHeight="1">
      <c r="A14" s="22" t="s">
        <v>60</v>
      </c>
      <c r="B14" s="15" t="s">
        <v>61</v>
      </c>
      <c r="C14" s="23">
        <v>0</v>
      </c>
      <c r="D14" s="17">
        <v>697.98</v>
      </c>
      <c r="E14" s="302"/>
      <c r="F14" s="18">
        <f>D14+E14</f>
        <v>697.98</v>
      </c>
    </row>
    <row r="15" spans="1:6" ht="15" customHeight="1">
      <c r="A15" s="22" t="s">
        <v>55</v>
      </c>
      <c r="B15" s="15">
        <v>4121</v>
      </c>
      <c r="C15" s="23">
        <v>24770</v>
      </c>
      <c r="D15" s="17">
        <v>24770</v>
      </c>
      <c r="E15" s="302"/>
      <c r="F15" s="18">
        <f t="shared" si="0"/>
        <v>24770</v>
      </c>
    </row>
    <row r="16" spans="1:6" ht="15" customHeight="1">
      <c r="A16" s="14" t="s">
        <v>28</v>
      </c>
      <c r="B16" s="15" t="s">
        <v>20</v>
      </c>
      <c r="C16" s="23">
        <f>SUM(C17:C19)</f>
        <v>0</v>
      </c>
      <c r="D16" s="17">
        <f>SUM(D17:D19)</f>
        <v>1613.86</v>
      </c>
      <c r="E16" s="305">
        <f>SUM(E17:E19)</f>
        <v>0</v>
      </c>
      <c r="F16" s="18">
        <f>SUM(F17:F19)</f>
        <v>1613.86</v>
      </c>
    </row>
    <row r="17" spans="1:6" ht="15" customHeight="1">
      <c r="A17" s="14" t="s">
        <v>58</v>
      </c>
      <c r="B17" s="15" t="s">
        <v>20</v>
      </c>
      <c r="C17" s="23">
        <v>0</v>
      </c>
      <c r="D17" s="17">
        <v>1613.86</v>
      </c>
      <c r="E17" s="24"/>
      <c r="F17" s="18">
        <f t="shared" si="0"/>
        <v>1613.86</v>
      </c>
    </row>
    <row r="18" spans="1:6" ht="15" customHeight="1">
      <c r="A18" s="22" t="s">
        <v>59</v>
      </c>
      <c r="B18" s="15">
        <v>4221</v>
      </c>
      <c r="C18" s="23">
        <v>0</v>
      </c>
      <c r="D18" s="17">
        <v>0</v>
      </c>
      <c r="E18" s="24"/>
      <c r="F18" s="18">
        <f>D18+E18</f>
        <v>0</v>
      </c>
    </row>
    <row r="19" spans="1:6" ht="15" customHeight="1">
      <c r="A19" s="22" t="s">
        <v>62</v>
      </c>
      <c r="B19" s="15">
        <v>4232</v>
      </c>
      <c r="C19" s="23">
        <v>0</v>
      </c>
      <c r="D19" s="17">
        <v>0</v>
      </c>
      <c r="E19" s="24"/>
      <c r="F19" s="18">
        <f>D19+E19</f>
        <v>0</v>
      </c>
    </row>
    <row r="20" spans="1:6" ht="15" customHeight="1">
      <c r="A20" s="19" t="s">
        <v>21</v>
      </c>
      <c r="B20" s="25" t="s">
        <v>29</v>
      </c>
      <c r="C20" s="20">
        <f>C6+C10</f>
        <v>2365930</v>
      </c>
      <c r="D20" s="343">
        <f>D6+D10</f>
        <v>6290532.890000001</v>
      </c>
      <c r="E20" s="299">
        <f>E6+E10</f>
        <v>11468</v>
      </c>
      <c r="F20" s="21">
        <f>F6+F10</f>
        <v>6302000.890000001</v>
      </c>
    </row>
    <row r="21" spans="1:6" ht="15" customHeight="1">
      <c r="A21" s="19" t="s">
        <v>22</v>
      </c>
      <c r="B21" s="25" t="s">
        <v>23</v>
      </c>
      <c r="C21" s="20">
        <f>SUM(C22:C25)</f>
        <v>-96875</v>
      </c>
      <c r="D21" s="343">
        <f>SUM(D22:D25)</f>
        <v>797333.38</v>
      </c>
      <c r="E21" s="299">
        <f>SUM(E22:E25)</f>
        <v>543.591</v>
      </c>
      <c r="F21" s="26">
        <f>SUM(F22:F25)</f>
        <v>797876.971</v>
      </c>
    </row>
    <row r="22" spans="1:6" ht="15" customHeight="1">
      <c r="A22" s="22" t="s">
        <v>107</v>
      </c>
      <c r="B22" s="15" t="s">
        <v>24</v>
      </c>
      <c r="C22" s="23">
        <v>0</v>
      </c>
      <c r="D22" s="17">
        <v>84875.51</v>
      </c>
      <c r="E22" s="300"/>
      <c r="F22" s="18">
        <f t="shared" si="0"/>
        <v>84875.51</v>
      </c>
    </row>
    <row r="23" spans="1:6" ht="15" customHeight="1">
      <c r="A23" s="22" t="s">
        <v>277</v>
      </c>
      <c r="B23" s="15" t="s">
        <v>24</v>
      </c>
      <c r="C23" s="23">
        <v>0</v>
      </c>
      <c r="D23" s="17">
        <v>809332.87</v>
      </c>
      <c r="E23" s="301">
        <v>543.591</v>
      </c>
      <c r="F23" s="18">
        <f t="shared" si="0"/>
        <v>809876.461</v>
      </c>
    </row>
    <row r="24" spans="1:6" ht="15" customHeight="1">
      <c r="A24" s="22" t="s">
        <v>278</v>
      </c>
      <c r="B24" s="15" t="s">
        <v>56</v>
      </c>
      <c r="C24" s="23">
        <v>0</v>
      </c>
      <c r="D24" s="17">
        <v>0</v>
      </c>
      <c r="E24" s="302"/>
      <c r="F24" s="18">
        <f>D24+E24</f>
        <v>0</v>
      </c>
    </row>
    <row r="25" spans="1:6" ht="15" customHeight="1" thickBot="1">
      <c r="A25" s="22" t="s">
        <v>279</v>
      </c>
      <c r="B25" s="15">
        <v>8124</v>
      </c>
      <c r="C25" s="23">
        <v>-96875</v>
      </c>
      <c r="D25" s="344">
        <v>-96875</v>
      </c>
      <c r="E25" s="301"/>
      <c r="F25" s="18">
        <f>D25+E25</f>
        <v>-96875</v>
      </c>
    </row>
    <row r="26" spans="1:6" ht="15" customHeight="1" thickBot="1">
      <c r="A26" s="27" t="s">
        <v>25</v>
      </c>
      <c r="B26" s="28"/>
      <c r="C26" s="29">
        <f>C21+C10+C6</f>
        <v>2269055</v>
      </c>
      <c r="D26" s="30">
        <f>D21+D10+D6</f>
        <v>7087866.27</v>
      </c>
      <c r="E26" s="303">
        <f>E6+E10+E21</f>
        <v>12011.591</v>
      </c>
      <c r="F26" s="31">
        <f>D26+E26</f>
        <v>7099877.861</v>
      </c>
    </row>
    <row r="28" ht="9.75">
      <c r="E28" s="41"/>
    </row>
    <row r="29" spans="1:6" ht="17.25">
      <c r="A29" s="308" t="s">
        <v>51</v>
      </c>
      <c r="B29" s="308"/>
      <c r="C29" s="308"/>
      <c r="D29" s="308"/>
      <c r="E29" s="308"/>
      <c r="F29" s="308"/>
    </row>
    <row r="30" spans="1:6" ht="12" customHeight="1" thickBot="1">
      <c r="A30" s="4"/>
      <c r="B30" s="4"/>
      <c r="C30" s="4"/>
      <c r="D30" s="4"/>
      <c r="E30" s="4"/>
      <c r="F30" s="4"/>
    </row>
    <row r="31" spans="1:6" ht="15" customHeight="1" thickBot="1">
      <c r="A31" s="32" t="s">
        <v>30</v>
      </c>
      <c r="B31" s="33" t="s">
        <v>2</v>
      </c>
      <c r="C31" s="8" t="s">
        <v>104</v>
      </c>
      <c r="D31" s="33" t="s">
        <v>105</v>
      </c>
      <c r="E31" s="8" t="s">
        <v>0</v>
      </c>
      <c r="F31" s="9" t="s">
        <v>106</v>
      </c>
    </row>
    <row r="32" spans="1:6" ht="15" customHeight="1">
      <c r="A32" s="34" t="s">
        <v>31</v>
      </c>
      <c r="B32" s="35" t="s">
        <v>32</v>
      </c>
      <c r="C32" s="36">
        <v>26192.5</v>
      </c>
      <c r="D32" s="36">
        <v>26192.5</v>
      </c>
      <c r="E32" s="36"/>
      <c r="F32" s="38">
        <f>D32+E32</f>
        <v>26192.5</v>
      </c>
    </row>
    <row r="33" spans="1:6" ht="15" customHeight="1">
      <c r="A33" s="39" t="s">
        <v>33</v>
      </c>
      <c r="B33" s="40" t="s">
        <v>32</v>
      </c>
      <c r="C33" s="17">
        <v>238156.72</v>
      </c>
      <c r="D33" s="17">
        <v>241739.92</v>
      </c>
      <c r="E33" s="36"/>
      <c r="F33" s="38">
        <f>D33+E33</f>
        <v>241739.92</v>
      </c>
    </row>
    <row r="34" spans="1:6" ht="15" customHeight="1">
      <c r="A34" s="39" t="s">
        <v>34</v>
      </c>
      <c r="B34" s="40" t="s">
        <v>32</v>
      </c>
      <c r="C34" s="17">
        <v>857900</v>
      </c>
      <c r="D34" s="17">
        <v>875740.97</v>
      </c>
      <c r="E34" s="36"/>
      <c r="F34" s="38">
        <f aca="true" t="shared" si="1" ref="F34:F48">D34+E34</f>
        <v>875740.97</v>
      </c>
    </row>
    <row r="35" spans="1:6" ht="15" customHeight="1">
      <c r="A35" s="39" t="s">
        <v>35</v>
      </c>
      <c r="B35" s="40" t="s">
        <v>32</v>
      </c>
      <c r="C35" s="17">
        <v>607118.3</v>
      </c>
      <c r="D35" s="17">
        <v>621771.6900000001</v>
      </c>
      <c r="E35" s="37"/>
      <c r="F35" s="38">
        <f>D35+E35</f>
        <v>621771.6900000001</v>
      </c>
    </row>
    <row r="36" spans="1:6" ht="15" customHeight="1">
      <c r="A36" s="39" t="s">
        <v>36</v>
      </c>
      <c r="B36" s="40" t="s">
        <v>32</v>
      </c>
      <c r="C36" s="17">
        <v>0</v>
      </c>
      <c r="D36" s="17">
        <v>3523835.32</v>
      </c>
      <c r="E36" s="37"/>
      <c r="F36" s="38">
        <f>D36+E36</f>
        <v>3523835.32</v>
      </c>
    </row>
    <row r="37" spans="1:6" ht="15" customHeight="1">
      <c r="A37" s="39" t="s">
        <v>65</v>
      </c>
      <c r="B37" s="40" t="s">
        <v>32</v>
      </c>
      <c r="C37" s="17">
        <v>78089.98</v>
      </c>
      <c r="D37" s="17">
        <v>426197.0999999999</v>
      </c>
      <c r="E37" s="37"/>
      <c r="F37" s="38">
        <f>D37+E37</f>
        <v>426197.0999999999</v>
      </c>
    </row>
    <row r="38" spans="1:6" ht="15" customHeight="1">
      <c r="A38" s="39" t="s">
        <v>37</v>
      </c>
      <c r="B38" s="40" t="s">
        <v>32</v>
      </c>
      <c r="C38" s="17">
        <v>96358</v>
      </c>
      <c r="D38" s="17">
        <v>76358</v>
      </c>
      <c r="E38" s="37"/>
      <c r="F38" s="38">
        <f>D38+E38</f>
        <v>76358</v>
      </c>
    </row>
    <row r="39" spans="1:6" ht="15" customHeight="1">
      <c r="A39" s="39" t="s">
        <v>38</v>
      </c>
      <c r="B39" s="40" t="s">
        <v>39</v>
      </c>
      <c r="C39" s="17">
        <v>125197</v>
      </c>
      <c r="D39" s="17">
        <v>322067.85</v>
      </c>
      <c r="E39" s="298">
        <f>'92006'!I7</f>
        <v>12011.591000000004</v>
      </c>
      <c r="F39" s="38">
        <f>D39+E39</f>
        <v>334079.441</v>
      </c>
    </row>
    <row r="40" spans="1:6" ht="15" customHeight="1">
      <c r="A40" s="39" t="s">
        <v>40</v>
      </c>
      <c r="B40" s="40" t="s">
        <v>39</v>
      </c>
      <c r="C40" s="17">
        <v>0</v>
      </c>
      <c r="D40" s="17">
        <v>0</v>
      </c>
      <c r="E40" s="37"/>
      <c r="F40" s="38">
        <f t="shared" si="1"/>
        <v>0</v>
      </c>
    </row>
    <row r="41" spans="1:6" ht="15" customHeight="1">
      <c r="A41" s="39" t="s">
        <v>41</v>
      </c>
      <c r="B41" s="40" t="s">
        <v>42</v>
      </c>
      <c r="C41" s="17">
        <v>157317</v>
      </c>
      <c r="D41" s="17">
        <v>781361.91</v>
      </c>
      <c r="E41" s="37"/>
      <c r="F41" s="38">
        <f t="shared" si="1"/>
        <v>781361.91</v>
      </c>
    </row>
    <row r="42" spans="1:8" ht="15" customHeight="1">
      <c r="A42" s="39" t="s">
        <v>43</v>
      </c>
      <c r="B42" s="40" t="s">
        <v>42</v>
      </c>
      <c r="C42" s="17">
        <v>22000</v>
      </c>
      <c r="D42" s="17">
        <v>22000</v>
      </c>
      <c r="E42" s="36"/>
      <c r="F42" s="38">
        <f t="shared" si="1"/>
        <v>22000</v>
      </c>
      <c r="H42" s="41"/>
    </row>
    <row r="43" spans="1:6" ht="15" customHeight="1">
      <c r="A43" s="39" t="s">
        <v>44</v>
      </c>
      <c r="B43" s="40" t="s">
        <v>32</v>
      </c>
      <c r="C43" s="17">
        <v>3725.5</v>
      </c>
      <c r="D43" s="17">
        <v>5434.02</v>
      </c>
      <c r="E43" s="36"/>
      <c r="F43" s="38">
        <f t="shared" si="1"/>
        <v>5434.02</v>
      </c>
    </row>
    <row r="44" spans="1:6" ht="15" customHeight="1">
      <c r="A44" s="39" t="s">
        <v>63</v>
      </c>
      <c r="B44" s="40" t="s">
        <v>42</v>
      </c>
      <c r="C44" s="17">
        <v>30000</v>
      </c>
      <c r="D44" s="17">
        <v>82207.47</v>
      </c>
      <c r="E44" s="36"/>
      <c r="F44" s="38">
        <f t="shared" si="1"/>
        <v>82207.47</v>
      </c>
    </row>
    <row r="45" spans="1:6" ht="15" customHeight="1">
      <c r="A45" s="39" t="s">
        <v>45</v>
      </c>
      <c r="B45" s="40" t="s">
        <v>42</v>
      </c>
      <c r="C45" s="17">
        <v>5000</v>
      </c>
      <c r="D45" s="17">
        <v>5317.28</v>
      </c>
      <c r="E45" s="36"/>
      <c r="F45" s="38">
        <f t="shared" si="1"/>
        <v>5317.28</v>
      </c>
    </row>
    <row r="46" spans="1:6" ht="15" customHeight="1">
      <c r="A46" s="39" t="s">
        <v>46</v>
      </c>
      <c r="B46" s="40" t="s">
        <v>42</v>
      </c>
      <c r="C46" s="17">
        <v>18000</v>
      </c>
      <c r="D46" s="17">
        <v>73602.25</v>
      </c>
      <c r="E46" s="36"/>
      <c r="F46" s="38">
        <f t="shared" si="1"/>
        <v>73602.25</v>
      </c>
    </row>
    <row r="47" spans="1:6" ht="15" customHeight="1">
      <c r="A47" s="39" t="s">
        <v>47</v>
      </c>
      <c r="B47" s="40" t="s">
        <v>42</v>
      </c>
      <c r="C47" s="17">
        <v>4000</v>
      </c>
      <c r="D47" s="17">
        <v>4039.987</v>
      </c>
      <c r="E47" s="36"/>
      <c r="F47" s="38">
        <f t="shared" si="1"/>
        <v>4039.987</v>
      </c>
    </row>
    <row r="48" spans="1:6" ht="15" customHeight="1" thickBot="1">
      <c r="A48" s="39" t="s">
        <v>48</v>
      </c>
      <c r="B48" s="40" t="s">
        <v>42</v>
      </c>
      <c r="C48" s="17">
        <v>0</v>
      </c>
      <c r="D48" s="17">
        <v>0</v>
      </c>
      <c r="E48" s="36"/>
      <c r="F48" s="38">
        <f t="shared" si="1"/>
        <v>0</v>
      </c>
    </row>
    <row r="49" spans="1:6" ht="15" customHeight="1" thickBot="1">
      <c r="A49" s="42" t="s">
        <v>49</v>
      </c>
      <c r="B49" s="43"/>
      <c r="C49" s="30">
        <f>SUM(C32:C48)</f>
        <v>2269055</v>
      </c>
      <c r="D49" s="30">
        <f>SUM(D32:D48)</f>
        <v>7087866.266999999</v>
      </c>
      <c r="E49" s="297">
        <f>SUM(E32:E48)</f>
        <v>12011.591000000004</v>
      </c>
      <c r="F49" s="31">
        <f>SUM(F32:F48)</f>
        <v>7099877.857999999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1" width="4.7109375" style="95" customWidth="1"/>
    <col min="2" max="2" width="3.00390625" style="95" customWidth="1"/>
    <col min="3" max="3" width="8.8515625" style="95" customWidth="1"/>
    <col min="4" max="4" width="4.28125" style="95" customWidth="1"/>
    <col min="5" max="5" width="5.28125" style="95" customWidth="1"/>
    <col min="6" max="6" width="7.8515625" style="95" bestFit="1" customWidth="1"/>
    <col min="7" max="7" width="43.7109375" style="95" customWidth="1"/>
    <col min="8" max="9" width="8.7109375" style="95" customWidth="1"/>
    <col min="10" max="10" width="9.28125" style="95" customWidth="1"/>
    <col min="11" max="11" width="9.00390625" style="95" customWidth="1"/>
    <col min="12" max="16384" width="8.8515625" style="95" customWidth="1"/>
  </cols>
  <sheetData>
    <row r="1" spans="1:11" ht="17.25">
      <c r="A1" s="313" t="s">
        <v>102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7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314" t="s">
        <v>85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3.5" thickBot="1">
      <c r="A4" s="96"/>
      <c r="B4" s="96"/>
      <c r="C4" s="96"/>
      <c r="D4" s="96"/>
      <c r="E4" s="96"/>
      <c r="F4" s="96"/>
      <c r="G4" s="96"/>
      <c r="H4" s="96"/>
      <c r="I4" s="97"/>
      <c r="K4" s="97" t="s">
        <v>81</v>
      </c>
    </row>
    <row r="5" spans="1:11" ht="13.5" thickBot="1">
      <c r="A5" s="309" t="s">
        <v>86</v>
      </c>
      <c r="B5" s="311" t="s">
        <v>4</v>
      </c>
      <c r="C5" s="311" t="s">
        <v>6</v>
      </c>
      <c r="D5" s="311" t="s">
        <v>7</v>
      </c>
      <c r="E5" s="311" t="s">
        <v>8</v>
      </c>
      <c r="F5" s="311" t="s">
        <v>82</v>
      </c>
      <c r="G5" s="320" t="s">
        <v>168</v>
      </c>
      <c r="H5" s="322" t="s">
        <v>104</v>
      </c>
      <c r="I5" s="315" t="s">
        <v>105</v>
      </c>
      <c r="J5" s="317" t="s">
        <v>276</v>
      </c>
      <c r="K5" s="318"/>
    </row>
    <row r="6" spans="1:11" ht="13.5" thickBot="1">
      <c r="A6" s="310"/>
      <c r="B6" s="312"/>
      <c r="C6" s="312"/>
      <c r="D6" s="312"/>
      <c r="E6" s="312"/>
      <c r="F6" s="319"/>
      <c r="G6" s="321"/>
      <c r="H6" s="323"/>
      <c r="I6" s="316"/>
      <c r="J6" s="98" t="s">
        <v>26</v>
      </c>
      <c r="K6" s="99" t="s">
        <v>106</v>
      </c>
    </row>
    <row r="7" spans="1:256" ht="13.5" thickBot="1">
      <c r="A7" s="100" t="s">
        <v>3</v>
      </c>
      <c r="B7" s="101" t="s">
        <v>5</v>
      </c>
      <c r="C7" s="102" t="s">
        <v>3</v>
      </c>
      <c r="D7" s="103" t="s">
        <v>3</v>
      </c>
      <c r="E7" s="103" t="s">
        <v>3</v>
      </c>
      <c r="F7" s="104"/>
      <c r="G7" s="105" t="s">
        <v>87</v>
      </c>
      <c r="H7" s="106">
        <f>H8+H11+H20+H23</f>
        <v>32730</v>
      </c>
      <c r="I7" s="107">
        <f>I8+I11+I20+I23</f>
        <v>72740.49093</v>
      </c>
      <c r="J7" s="1">
        <f>J8+J11+J20+J23</f>
        <v>11468</v>
      </c>
      <c r="K7" s="108">
        <f>K8+K11+K20+K23</f>
        <v>84208.49093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ht="13.5" thickBot="1">
      <c r="A8" s="110" t="s">
        <v>3</v>
      </c>
      <c r="B8" s="111" t="s">
        <v>5</v>
      </c>
      <c r="C8" s="112" t="s">
        <v>3</v>
      </c>
      <c r="D8" s="113" t="s">
        <v>3</v>
      </c>
      <c r="E8" s="113" t="s">
        <v>11</v>
      </c>
      <c r="F8" s="114"/>
      <c r="G8" s="115" t="s">
        <v>88</v>
      </c>
      <c r="H8" s="116">
        <f>H9+H10</f>
        <v>160</v>
      </c>
      <c r="I8" s="117">
        <f>I9+I10</f>
        <v>165.22061</v>
      </c>
      <c r="J8" s="118">
        <f>J9+J10</f>
        <v>0</v>
      </c>
      <c r="K8" s="119">
        <f>K9+K10</f>
        <v>165.22061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s="184" customFormat="1" ht="12.75">
      <c r="A9" s="179" t="s">
        <v>89</v>
      </c>
      <c r="B9" s="123" t="s">
        <v>83</v>
      </c>
      <c r="C9" s="122" t="s">
        <v>3</v>
      </c>
      <c r="D9" s="123" t="s">
        <v>3</v>
      </c>
      <c r="E9" s="124">
        <v>1354</v>
      </c>
      <c r="F9" s="180"/>
      <c r="G9" s="181" t="s">
        <v>115</v>
      </c>
      <c r="H9" s="182">
        <v>0</v>
      </c>
      <c r="I9" s="224">
        <v>5.22061</v>
      </c>
      <c r="J9" s="224"/>
      <c r="K9" s="85">
        <f>I9+J9</f>
        <v>5.22061</v>
      </c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  <c r="IV9" s="183"/>
    </row>
    <row r="10" spans="1:256" ht="13.5" thickBot="1">
      <c r="A10" s="120" t="s">
        <v>89</v>
      </c>
      <c r="B10" s="121" t="s">
        <v>83</v>
      </c>
      <c r="C10" s="122" t="s">
        <v>3</v>
      </c>
      <c r="D10" s="123" t="s">
        <v>3</v>
      </c>
      <c r="E10" s="124">
        <v>1361</v>
      </c>
      <c r="F10" s="125"/>
      <c r="G10" s="126" t="s">
        <v>90</v>
      </c>
      <c r="H10" s="127">
        <v>160</v>
      </c>
      <c r="I10" s="128">
        <v>160</v>
      </c>
      <c r="J10" s="129"/>
      <c r="K10" s="130">
        <f>I10+J10</f>
        <v>160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3.5" thickBot="1">
      <c r="A11" s="110" t="s">
        <v>3</v>
      </c>
      <c r="B11" s="111" t="s">
        <v>5</v>
      </c>
      <c r="C11" s="112" t="s">
        <v>3</v>
      </c>
      <c r="D11" s="113" t="s">
        <v>3</v>
      </c>
      <c r="E11" s="113" t="s">
        <v>13</v>
      </c>
      <c r="F11" s="114"/>
      <c r="G11" s="115" t="s">
        <v>91</v>
      </c>
      <c r="H11" s="116">
        <f>H12+H13+H14+H16+H18</f>
        <v>7800</v>
      </c>
      <c r="I11" s="117">
        <f>I12+I13+I14+I16+I18</f>
        <v>35423.49093</v>
      </c>
      <c r="J11" s="118">
        <f>J12+J13+J14+J16+J18</f>
        <v>0</v>
      </c>
      <c r="K11" s="119">
        <f>K12+K13+K14+K16+K18</f>
        <v>35423.49093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ht="12.75">
      <c r="A12" s="131" t="s">
        <v>89</v>
      </c>
      <c r="B12" s="132" t="s">
        <v>83</v>
      </c>
      <c r="C12" s="133" t="s">
        <v>3</v>
      </c>
      <c r="D12" s="134">
        <v>2229</v>
      </c>
      <c r="E12" s="135">
        <v>2119</v>
      </c>
      <c r="F12" s="136"/>
      <c r="G12" s="137" t="s">
        <v>92</v>
      </c>
      <c r="H12" s="138">
        <v>3500</v>
      </c>
      <c r="I12" s="138">
        <v>3500</v>
      </c>
      <c r="J12" s="139"/>
      <c r="K12" s="87">
        <f>I12+J12</f>
        <v>3500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ht="13.5" thickBot="1">
      <c r="A13" s="120" t="s">
        <v>89</v>
      </c>
      <c r="B13" s="140" t="s">
        <v>83</v>
      </c>
      <c r="C13" s="141" t="s">
        <v>3</v>
      </c>
      <c r="D13" s="142">
        <v>2299</v>
      </c>
      <c r="E13" s="143">
        <v>2212</v>
      </c>
      <c r="F13" s="144"/>
      <c r="G13" s="145" t="s">
        <v>93</v>
      </c>
      <c r="H13" s="146">
        <v>4300</v>
      </c>
      <c r="I13" s="146">
        <v>4300</v>
      </c>
      <c r="J13" s="147"/>
      <c r="K13" s="130">
        <f>I13+J13</f>
        <v>4300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ht="20.25">
      <c r="A14" s="171" t="s">
        <v>94</v>
      </c>
      <c r="B14" s="172" t="s">
        <v>5</v>
      </c>
      <c r="C14" s="173" t="s">
        <v>108</v>
      </c>
      <c r="D14" s="148" t="s">
        <v>3</v>
      </c>
      <c r="E14" s="149" t="s">
        <v>3</v>
      </c>
      <c r="F14" s="148" t="s">
        <v>3</v>
      </c>
      <c r="G14" s="150" t="s">
        <v>84</v>
      </c>
      <c r="H14" s="151">
        <f>SUM(H15:H15)</f>
        <v>0</v>
      </c>
      <c r="I14" s="151">
        <f>SUM(I15:I15)</f>
        <v>24108.953</v>
      </c>
      <c r="J14" s="151">
        <f>SUM(J15:J15)</f>
        <v>0</v>
      </c>
      <c r="K14" s="152">
        <f>SUM(K15:K15)</f>
        <v>24108.953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3.5" thickBot="1">
      <c r="A15" s="153"/>
      <c r="B15" s="154"/>
      <c r="C15" s="155"/>
      <c r="D15" s="142">
        <v>2212</v>
      </c>
      <c r="E15" s="143">
        <v>2229</v>
      </c>
      <c r="F15" s="144"/>
      <c r="G15" s="145" t="s">
        <v>95</v>
      </c>
      <c r="H15" s="146">
        <v>0</v>
      </c>
      <c r="I15" s="2">
        <f>1500+17608.953+5000</f>
        <v>24108.953</v>
      </c>
      <c r="J15" s="88"/>
      <c r="K15" s="156">
        <f>I15+J15</f>
        <v>24108.953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2.75">
      <c r="A16" s="225" t="s">
        <v>118</v>
      </c>
      <c r="B16" s="226" t="s">
        <v>5</v>
      </c>
      <c r="C16" s="63" t="s">
        <v>167</v>
      </c>
      <c r="D16" s="227" t="s">
        <v>3</v>
      </c>
      <c r="E16" s="227" t="s">
        <v>3</v>
      </c>
      <c r="F16" s="226" t="s">
        <v>3</v>
      </c>
      <c r="G16" s="93" t="s">
        <v>166</v>
      </c>
      <c r="H16" s="91">
        <f>SUM(H17:H17)</f>
        <v>0</v>
      </c>
      <c r="I16" s="228">
        <f>SUM(I17:I17)</f>
        <v>277.73</v>
      </c>
      <c r="J16" s="228">
        <f>SUM(J17:J17)</f>
        <v>0</v>
      </c>
      <c r="K16" s="91">
        <f>SUM(K17:K17)</f>
        <v>277.73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3.5" thickBot="1">
      <c r="A17" s="153"/>
      <c r="B17" s="154"/>
      <c r="C17" s="155"/>
      <c r="D17" s="229">
        <v>6402</v>
      </c>
      <c r="E17" s="143">
        <v>2229</v>
      </c>
      <c r="F17" s="230"/>
      <c r="G17" s="145" t="s">
        <v>95</v>
      </c>
      <c r="H17" s="92">
        <v>0</v>
      </c>
      <c r="I17" s="231">
        <v>277.73</v>
      </c>
      <c r="J17" s="231"/>
      <c r="K17" s="220">
        <f>I17+J17</f>
        <v>277.73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2.75">
      <c r="A18" s="171" t="s">
        <v>269</v>
      </c>
      <c r="B18" s="172" t="s">
        <v>5</v>
      </c>
      <c r="C18" s="278">
        <v>650670000</v>
      </c>
      <c r="D18" s="148" t="s">
        <v>3</v>
      </c>
      <c r="E18" s="279" t="s">
        <v>3</v>
      </c>
      <c r="F18" s="148" t="s">
        <v>3</v>
      </c>
      <c r="G18" s="280" t="s">
        <v>270</v>
      </c>
      <c r="H18" s="151">
        <f>SUM(H19:H19)</f>
        <v>0</v>
      </c>
      <c r="I18" s="151">
        <f>SUM(I19:I19)</f>
        <v>3236.80793</v>
      </c>
      <c r="J18" s="151">
        <f>SUM(J19:J19)</f>
        <v>0</v>
      </c>
      <c r="K18" s="152">
        <f>SUM(K19:K19)</f>
        <v>3236.80793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3.5" thickBot="1">
      <c r="A19" s="153"/>
      <c r="B19" s="154"/>
      <c r="C19" s="155"/>
      <c r="D19" s="229">
        <v>6409</v>
      </c>
      <c r="E19" s="143">
        <v>2324</v>
      </c>
      <c r="F19" s="230"/>
      <c r="G19" s="145" t="s">
        <v>271</v>
      </c>
      <c r="H19" s="92">
        <v>0</v>
      </c>
      <c r="I19" s="2">
        <v>3236.80793</v>
      </c>
      <c r="J19" s="92"/>
      <c r="K19" s="220">
        <f>I19+J19</f>
        <v>3236.80793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3.5" thickBot="1">
      <c r="A20" s="110" t="s">
        <v>3</v>
      </c>
      <c r="B20" s="111" t="s">
        <v>5</v>
      </c>
      <c r="C20" s="112" t="s">
        <v>3</v>
      </c>
      <c r="D20" s="113" t="s">
        <v>3</v>
      </c>
      <c r="E20" s="113" t="s">
        <v>15</v>
      </c>
      <c r="F20" s="114"/>
      <c r="G20" s="115" t="s">
        <v>96</v>
      </c>
      <c r="H20" s="116">
        <f>H21+H22</f>
        <v>0</v>
      </c>
      <c r="I20" s="117">
        <f>I21+I22</f>
        <v>0</v>
      </c>
      <c r="J20" s="118">
        <f>J21+J22</f>
        <v>0</v>
      </c>
      <c r="K20" s="119">
        <f>K21+K22</f>
        <v>0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2.75">
      <c r="A21" s="131" t="s">
        <v>89</v>
      </c>
      <c r="B21" s="157" t="s">
        <v>83</v>
      </c>
      <c r="C21" s="133" t="s">
        <v>3</v>
      </c>
      <c r="D21" s="158">
        <v>6172</v>
      </c>
      <c r="E21" s="158">
        <v>3111</v>
      </c>
      <c r="F21" s="159"/>
      <c r="G21" s="160" t="s">
        <v>97</v>
      </c>
      <c r="H21" s="161">
        <v>0</v>
      </c>
      <c r="I21" s="162">
        <v>0</v>
      </c>
      <c r="J21" s="163"/>
      <c r="K21" s="3">
        <f>I21+J21</f>
        <v>0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ht="13.5" thickBot="1">
      <c r="A22" s="120" t="s">
        <v>89</v>
      </c>
      <c r="B22" s="140" t="s">
        <v>83</v>
      </c>
      <c r="C22" s="141" t="s">
        <v>3</v>
      </c>
      <c r="D22" s="164">
        <v>6172</v>
      </c>
      <c r="E22" s="164">
        <v>3112</v>
      </c>
      <c r="F22" s="165"/>
      <c r="G22" s="166" t="s">
        <v>98</v>
      </c>
      <c r="H22" s="167">
        <v>0</v>
      </c>
      <c r="I22" s="86">
        <v>0</v>
      </c>
      <c r="J22" s="86"/>
      <c r="K22" s="130">
        <f>I22+J22</f>
        <v>0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ht="13.5" thickBot="1">
      <c r="A23" s="110" t="s">
        <v>3</v>
      </c>
      <c r="B23" s="111" t="s">
        <v>5</v>
      </c>
      <c r="C23" s="112" t="s">
        <v>3</v>
      </c>
      <c r="D23" s="113" t="s">
        <v>3</v>
      </c>
      <c r="E23" s="113" t="s">
        <v>99</v>
      </c>
      <c r="F23" s="114"/>
      <c r="G23" s="115" t="s">
        <v>100</v>
      </c>
      <c r="H23" s="116">
        <f>H24+H26+H28+H30+H32+H34+H36+H38+H40+H42+H44+H46+H48+H50+H52</f>
        <v>24770</v>
      </c>
      <c r="I23" s="117">
        <f>I24+I26+I28+I30+I32+I34+I36+I38+I40+I42+I44+I46+I48+I50+I52</f>
        <v>37151.779389999996</v>
      </c>
      <c r="J23" s="118">
        <f>J24+J26+J28+J30+J32+J34+J36+J38+J40+J42+J44+J46+J48+J50+J52</f>
        <v>11468</v>
      </c>
      <c r="K23" s="119">
        <f>K24+K26+K28+K30+K32+K34+K36+K38+K40+K42+K44+K46+K48+K50+K52</f>
        <v>48619.779389999996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ht="12.75">
      <c r="A24" s="281" t="s">
        <v>89</v>
      </c>
      <c r="B24" s="282" t="s">
        <v>5</v>
      </c>
      <c r="C24" s="283" t="s">
        <v>3</v>
      </c>
      <c r="D24" s="172" t="s">
        <v>3</v>
      </c>
      <c r="E24" s="172" t="s">
        <v>3</v>
      </c>
      <c r="F24" s="172" t="s">
        <v>3</v>
      </c>
      <c r="G24" s="284" t="s">
        <v>272</v>
      </c>
      <c r="H24" s="285">
        <f>SUM(H25:H25)</f>
        <v>0</v>
      </c>
      <c r="I24" s="286">
        <f>SUM(I25:I25)</f>
        <v>0</v>
      </c>
      <c r="J24" s="286">
        <f>SUM(J25:J25)</f>
        <v>11468</v>
      </c>
      <c r="K24" s="287">
        <f>SUM(K25:K25)</f>
        <v>11468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ht="13.5" thickBot="1">
      <c r="A25" s="288"/>
      <c r="B25" s="289"/>
      <c r="C25" s="290"/>
      <c r="D25" s="291"/>
      <c r="E25" s="291">
        <v>4113</v>
      </c>
      <c r="F25" s="292" t="s">
        <v>273</v>
      </c>
      <c r="G25" s="293" t="s">
        <v>274</v>
      </c>
      <c r="H25" s="294">
        <v>0</v>
      </c>
      <c r="I25" s="295">
        <v>0</v>
      </c>
      <c r="J25" s="295">
        <v>11468</v>
      </c>
      <c r="K25" s="220">
        <f>I25+J25</f>
        <v>11468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11" s="184" customFormat="1" ht="12.75">
      <c r="A26" s="185" t="s">
        <v>118</v>
      </c>
      <c r="B26" s="186" t="s">
        <v>83</v>
      </c>
      <c r="C26" s="187" t="s">
        <v>119</v>
      </c>
      <c r="D26" s="72" t="s">
        <v>3</v>
      </c>
      <c r="E26" s="72" t="s">
        <v>3</v>
      </c>
      <c r="F26" s="188" t="s">
        <v>3</v>
      </c>
      <c r="G26" s="90" t="s">
        <v>132</v>
      </c>
      <c r="H26" s="139">
        <f>SUM(H27:H27)</f>
        <v>0</v>
      </c>
      <c r="I26" s="193">
        <f>SUM(I27:I27)</f>
        <v>1588.97168</v>
      </c>
      <c r="J26" s="193">
        <f>SUM(J27:J27)</f>
        <v>0</v>
      </c>
      <c r="K26" s="48">
        <f>SUM(K27:K27)</f>
        <v>1588.97168</v>
      </c>
    </row>
    <row r="27" spans="1:11" s="184" customFormat="1" ht="13.5" thickBot="1">
      <c r="A27" s="120"/>
      <c r="B27" s="164"/>
      <c r="C27" s="83"/>
      <c r="D27" s="82"/>
      <c r="E27" s="82">
        <v>4118</v>
      </c>
      <c r="F27" s="84" t="s">
        <v>116</v>
      </c>
      <c r="G27" s="189" t="s">
        <v>117</v>
      </c>
      <c r="H27" s="167">
        <v>0</v>
      </c>
      <c r="I27" s="194">
        <v>1588.97168</v>
      </c>
      <c r="J27" s="194"/>
      <c r="K27" s="3">
        <f>I27+J27</f>
        <v>1588.97168</v>
      </c>
    </row>
    <row r="28" spans="1:11" s="184" customFormat="1" ht="12.75">
      <c r="A28" s="185" t="s">
        <v>118</v>
      </c>
      <c r="B28" s="186" t="s">
        <v>83</v>
      </c>
      <c r="C28" s="187" t="s">
        <v>120</v>
      </c>
      <c r="D28" s="72" t="s">
        <v>3</v>
      </c>
      <c r="E28" s="72" t="s">
        <v>3</v>
      </c>
      <c r="F28" s="188" t="s">
        <v>3</v>
      </c>
      <c r="G28" s="90" t="s">
        <v>133</v>
      </c>
      <c r="H28" s="139">
        <f>SUM(H29:H29)</f>
        <v>0</v>
      </c>
      <c r="I28" s="193">
        <f>SUM(I29:I29)</f>
        <v>699.2918</v>
      </c>
      <c r="J28" s="193">
        <f>SUM(J29:J29)</f>
        <v>0</v>
      </c>
      <c r="K28" s="48">
        <f>SUM(K29:K29)</f>
        <v>699.2918</v>
      </c>
    </row>
    <row r="29" spans="1:11" s="184" customFormat="1" ht="13.5" thickBot="1">
      <c r="A29" s="120"/>
      <c r="B29" s="164"/>
      <c r="C29" s="83"/>
      <c r="D29" s="82"/>
      <c r="E29" s="82">
        <v>4118</v>
      </c>
      <c r="F29" s="84" t="s">
        <v>116</v>
      </c>
      <c r="G29" s="189" t="s">
        <v>117</v>
      </c>
      <c r="H29" s="167">
        <v>0</v>
      </c>
      <c r="I29" s="194">
        <v>699.2918</v>
      </c>
      <c r="J29" s="194"/>
      <c r="K29" s="3">
        <f>I29+J29</f>
        <v>699.2918</v>
      </c>
    </row>
    <row r="30" spans="1:11" s="184" customFormat="1" ht="12.75">
      <c r="A30" s="185" t="s">
        <v>118</v>
      </c>
      <c r="B30" s="186" t="s">
        <v>83</v>
      </c>
      <c r="C30" s="187" t="s">
        <v>121</v>
      </c>
      <c r="D30" s="72" t="s">
        <v>3</v>
      </c>
      <c r="E30" s="72" t="s">
        <v>3</v>
      </c>
      <c r="F30" s="188" t="s">
        <v>3</v>
      </c>
      <c r="G30" s="90" t="s">
        <v>134</v>
      </c>
      <c r="H30" s="139">
        <f>SUM(H31:H31)</f>
        <v>0</v>
      </c>
      <c r="I30" s="193">
        <f>SUM(I31:I31)</f>
        <v>2070.224</v>
      </c>
      <c r="J30" s="193">
        <f>SUM(J31:J31)</f>
        <v>0</v>
      </c>
      <c r="K30" s="48">
        <f>SUM(K31:K31)</f>
        <v>2070.224</v>
      </c>
    </row>
    <row r="31" spans="1:11" s="184" customFormat="1" ht="13.5" thickBot="1">
      <c r="A31" s="120"/>
      <c r="B31" s="89"/>
      <c r="C31" s="78"/>
      <c r="D31" s="79"/>
      <c r="E31" s="79">
        <v>4118</v>
      </c>
      <c r="F31" s="84" t="s">
        <v>116</v>
      </c>
      <c r="G31" s="189" t="s">
        <v>117</v>
      </c>
      <c r="H31" s="190">
        <v>0</v>
      </c>
      <c r="I31" s="194">
        <v>2070.224</v>
      </c>
      <c r="J31" s="194"/>
      <c r="K31" s="2">
        <f>I31+J31</f>
        <v>2070.224</v>
      </c>
    </row>
    <row r="32" spans="1:11" s="184" customFormat="1" ht="12.75">
      <c r="A32" s="185" t="s">
        <v>118</v>
      </c>
      <c r="B32" s="186" t="s">
        <v>83</v>
      </c>
      <c r="C32" s="187" t="s">
        <v>122</v>
      </c>
      <c r="D32" s="72" t="s">
        <v>3</v>
      </c>
      <c r="E32" s="72" t="s">
        <v>3</v>
      </c>
      <c r="F32" s="188" t="s">
        <v>3</v>
      </c>
      <c r="G32" s="90" t="s">
        <v>135</v>
      </c>
      <c r="H32" s="139">
        <f>SUM(H33:H33)</f>
        <v>0</v>
      </c>
      <c r="I32" s="193">
        <f>SUM(I33:I33)</f>
        <v>574.533</v>
      </c>
      <c r="J32" s="193">
        <f>SUM(J33:J33)</f>
        <v>0</v>
      </c>
      <c r="K32" s="48">
        <f>SUM(K33:K33)</f>
        <v>574.533</v>
      </c>
    </row>
    <row r="33" spans="1:11" s="184" customFormat="1" ht="13.5" thickBot="1">
      <c r="A33" s="120"/>
      <c r="B33" s="164"/>
      <c r="C33" s="83"/>
      <c r="D33" s="82"/>
      <c r="E33" s="82">
        <v>4118</v>
      </c>
      <c r="F33" s="84" t="s">
        <v>116</v>
      </c>
      <c r="G33" s="189" t="s">
        <v>117</v>
      </c>
      <c r="H33" s="167">
        <v>0</v>
      </c>
      <c r="I33" s="194">
        <v>574.533</v>
      </c>
      <c r="J33" s="194"/>
      <c r="K33" s="3">
        <f>I33+J33</f>
        <v>574.533</v>
      </c>
    </row>
    <row r="34" spans="1:11" s="184" customFormat="1" ht="12.75">
      <c r="A34" s="185" t="s">
        <v>118</v>
      </c>
      <c r="B34" s="186" t="s">
        <v>83</v>
      </c>
      <c r="C34" s="187" t="s">
        <v>123</v>
      </c>
      <c r="D34" s="72" t="s">
        <v>3</v>
      </c>
      <c r="E34" s="72" t="s">
        <v>3</v>
      </c>
      <c r="F34" s="188" t="s">
        <v>3</v>
      </c>
      <c r="G34" s="90" t="s">
        <v>136</v>
      </c>
      <c r="H34" s="139">
        <f>SUM(H35:H35)</f>
        <v>0</v>
      </c>
      <c r="I34" s="193">
        <f>SUM(I35:I35)</f>
        <v>708.61052</v>
      </c>
      <c r="J34" s="193">
        <f>SUM(J35:J35)</f>
        <v>0</v>
      </c>
      <c r="K34" s="48">
        <f>SUM(K35:K35)</f>
        <v>708.61052</v>
      </c>
    </row>
    <row r="35" spans="1:11" s="184" customFormat="1" ht="13.5" thickBot="1">
      <c r="A35" s="120"/>
      <c r="B35" s="164"/>
      <c r="C35" s="83"/>
      <c r="D35" s="82"/>
      <c r="E35" s="82">
        <v>4118</v>
      </c>
      <c r="F35" s="84" t="s">
        <v>116</v>
      </c>
      <c r="G35" s="189" t="s">
        <v>117</v>
      </c>
      <c r="H35" s="167">
        <v>0</v>
      </c>
      <c r="I35" s="194">
        <v>708.61052</v>
      </c>
      <c r="J35" s="194"/>
      <c r="K35" s="3">
        <f>I35+J35</f>
        <v>708.61052</v>
      </c>
    </row>
    <row r="36" spans="1:11" s="184" customFormat="1" ht="12.75">
      <c r="A36" s="185" t="s">
        <v>118</v>
      </c>
      <c r="B36" s="186" t="s">
        <v>83</v>
      </c>
      <c r="C36" s="187" t="s">
        <v>124</v>
      </c>
      <c r="D36" s="72" t="s">
        <v>3</v>
      </c>
      <c r="E36" s="72" t="s">
        <v>3</v>
      </c>
      <c r="F36" s="188" t="s">
        <v>3</v>
      </c>
      <c r="G36" s="90" t="s">
        <v>137</v>
      </c>
      <c r="H36" s="139">
        <f>SUM(H37:H37)</f>
        <v>0</v>
      </c>
      <c r="I36" s="193">
        <f>SUM(I37:I37)</f>
        <v>1699.48022</v>
      </c>
      <c r="J36" s="193">
        <f>SUM(J37:J37)</f>
        <v>0</v>
      </c>
      <c r="K36" s="48">
        <f>SUM(K37:K37)</f>
        <v>1699.48022</v>
      </c>
    </row>
    <row r="37" spans="1:11" s="184" customFormat="1" ht="13.5" thickBot="1">
      <c r="A37" s="120"/>
      <c r="B37" s="89"/>
      <c r="C37" s="78"/>
      <c r="D37" s="79"/>
      <c r="E37" s="79">
        <v>4118</v>
      </c>
      <c r="F37" s="84" t="s">
        <v>116</v>
      </c>
      <c r="G37" s="189" t="s">
        <v>117</v>
      </c>
      <c r="H37" s="190">
        <v>0</v>
      </c>
      <c r="I37" s="194">
        <v>1699.48022</v>
      </c>
      <c r="J37" s="194"/>
      <c r="K37" s="2">
        <f>I37+J37</f>
        <v>1699.48022</v>
      </c>
    </row>
    <row r="38" spans="1:11" s="184" customFormat="1" ht="12.75">
      <c r="A38" s="185" t="s">
        <v>118</v>
      </c>
      <c r="B38" s="186" t="s">
        <v>83</v>
      </c>
      <c r="C38" s="187" t="s">
        <v>125</v>
      </c>
      <c r="D38" s="72" t="s">
        <v>3</v>
      </c>
      <c r="E38" s="72" t="s">
        <v>3</v>
      </c>
      <c r="F38" s="188" t="s">
        <v>3</v>
      </c>
      <c r="G38" s="90" t="s">
        <v>138</v>
      </c>
      <c r="H38" s="139">
        <f>SUM(H39:H39)</f>
        <v>0</v>
      </c>
      <c r="I38" s="193">
        <f>SUM(I39:I39)</f>
        <v>1335.15844</v>
      </c>
      <c r="J38" s="193">
        <f>SUM(J39:J39)</f>
        <v>0</v>
      </c>
      <c r="K38" s="48">
        <f>SUM(K39:K39)</f>
        <v>1335.15844</v>
      </c>
    </row>
    <row r="39" spans="1:11" s="184" customFormat="1" ht="13.5" thickBot="1">
      <c r="A39" s="120"/>
      <c r="B39" s="89"/>
      <c r="C39" s="78"/>
      <c r="D39" s="79"/>
      <c r="E39" s="79">
        <v>4118</v>
      </c>
      <c r="F39" s="84" t="s">
        <v>116</v>
      </c>
      <c r="G39" s="189" t="s">
        <v>117</v>
      </c>
      <c r="H39" s="190">
        <v>0</v>
      </c>
      <c r="I39" s="194">
        <v>1335.15844</v>
      </c>
      <c r="J39" s="194"/>
      <c r="K39" s="2">
        <f>I39+J39</f>
        <v>1335.15844</v>
      </c>
    </row>
    <row r="40" spans="1:11" s="184" customFormat="1" ht="12.75">
      <c r="A40" s="185" t="s">
        <v>118</v>
      </c>
      <c r="B40" s="186" t="s">
        <v>83</v>
      </c>
      <c r="C40" s="187" t="s">
        <v>126</v>
      </c>
      <c r="D40" s="72" t="s">
        <v>3</v>
      </c>
      <c r="E40" s="72" t="s">
        <v>3</v>
      </c>
      <c r="F40" s="188" t="s">
        <v>3</v>
      </c>
      <c r="G40" s="90" t="s">
        <v>139</v>
      </c>
      <c r="H40" s="139">
        <f>SUM(H41:H41)</f>
        <v>0</v>
      </c>
      <c r="I40" s="193">
        <f>SUM(I41:I41)</f>
        <v>265.66696</v>
      </c>
      <c r="J40" s="193">
        <f>SUM(J41:J41)</f>
        <v>0</v>
      </c>
      <c r="K40" s="48">
        <f>SUM(K41:K41)</f>
        <v>265.66696</v>
      </c>
    </row>
    <row r="41" spans="1:11" s="184" customFormat="1" ht="13.5" thickBot="1">
      <c r="A41" s="120"/>
      <c r="B41" s="164"/>
      <c r="C41" s="83"/>
      <c r="D41" s="82"/>
      <c r="E41" s="82">
        <v>4118</v>
      </c>
      <c r="F41" s="84" t="s">
        <v>116</v>
      </c>
      <c r="G41" s="189" t="s">
        <v>117</v>
      </c>
      <c r="H41" s="167">
        <v>0</v>
      </c>
      <c r="I41" s="194">
        <v>265.66696</v>
      </c>
      <c r="J41" s="194"/>
      <c r="K41" s="3">
        <f>I41+J41</f>
        <v>265.66696</v>
      </c>
    </row>
    <row r="42" spans="1:11" s="184" customFormat="1" ht="12.75">
      <c r="A42" s="185" t="s">
        <v>118</v>
      </c>
      <c r="B42" s="186" t="s">
        <v>83</v>
      </c>
      <c r="C42" s="187" t="s">
        <v>127</v>
      </c>
      <c r="D42" s="72" t="s">
        <v>3</v>
      </c>
      <c r="E42" s="72" t="s">
        <v>3</v>
      </c>
      <c r="F42" s="188" t="s">
        <v>3</v>
      </c>
      <c r="G42" s="90" t="s">
        <v>140</v>
      </c>
      <c r="H42" s="139">
        <f>SUM(H43:H43)</f>
        <v>0</v>
      </c>
      <c r="I42" s="193">
        <f>SUM(I43:I43)</f>
        <v>1825.99958</v>
      </c>
      <c r="J42" s="193">
        <f>SUM(J43:J43)</f>
        <v>0</v>
      </c>
      <c r="K42" s="48">
        <f>SUM(K43:K43)</f>
        <v>1825.99958</v>
      </c>
    </row>
    <row r="43" spans="1:11" s="184" customFormat="1" ht="13.5" thickBot="1">
      <c r="A43" s="120"/>
      <c r="B43" s="164"/>
      <c r="C43" s="83"/>
      <c r="D43" s="82"/>
      <c r="E43" s="82">
        <v>4118</v>
      </c>
      <c r="F43" s="84" t="s">
        <v>116</v>
      </c>
      <c r="G43" s="189" t="s">
        <v>117</v>
      </c>
      <c r="H43" s="167">
        <v>0</v>
      </c>
      <c r="I43" s="194">
        <v>1825.99958</v>
      </c>
      <c r="J43" s="194"/>
      <c r="K43" s="3">
        <f>I43+J43</f>
        <v>1825.99958</v>
      </c>
    </row>
    <row r="44" spans="1:11" s="184" customFormat="1" ht="12.75">
      <c r="A44" s="185" t="s">
        <v>118</v>
      </c>
      <c r="B44" s="186" t="s">
        <v>83</v>
      </c>
      <c r="C44" s="187" t="s">
        <v>128</v>
      </c>
      <c r="D44" s="72" t="s">
        <v>3</v>
      </c>
      <c r="E44" s="72" t="s">
        <v>3</v>
      </c>
      <c r="F44" s="188" t="s">
        <v>3</v>
      </c>
      <c r="G44" s="90" t="s">
        <v>141</v>
      </c>
      <c r="H44" s="139">
        <f>SUM(H45:H45)</f>
        <v>0</v>
      </c>
      <c r="I44" s="193">
        <f>SUM(I45:I45)</f>
        <v>492.69489</v>
      </c>
      <c r="J44" s="193">
        <f>SUM(J45:J45)</f>
        <v>0</v>
      </c>
      <c r="K44" s="48">
        <f>SUM(K45:K45)</f>
        <v>492.69489</v>
      </c>
    </row>
    <row r="45" spans="1:11" s="184" customFormat="1" ht="13.5" thickBot="1">
      <c r="A45" s="120"/>
      <c r="B45" s="89"/>
      <c r="C45" s="78"/>
      <c r="D45" s="79"/>
      <c r="E45" s="79">
        <v>4118</v>
      </c>
      <c r="F45" s="84" t="s">
        <v>116</v>
      </c>
      <c r="G45" s="189" t="s">
        <v>117</v>
      </c>
      <c r="H45" s="190">
        <v>0</v>
      </c>
      <c r="I45" s="194">
        <v>492.69489</v>
      </c>
      <c r="J45" s="194"/>
      <c r="K45" s="2">
        <f>I45+J45</f>
        <v>492.69489</v>
      </c>
    </row>
    <row r="46" spans="1:11" s="184" customFormat="1" ht="12.75">
      <c r="A46" s="185" t="s">
        <v>118</v>
      </c>
      <c r="B46" s="186" t="s">
        <v>83</v>
      </c>
      <c r="C46" s="187" t="s">
        <v>129</v>
      </c>
      <c r="D46" s="72" t="s">
        <v>3</v>
      </c>
      <c r="E46" s="72" t="s">
        <v>3</v>
      </c>
      <c r="F46" s="188" t="s">
        <v>3</v>
      </c>
      <c r="G46" s="90" t="s">
        <v>142</v>
      </c>
      <c r="H46" s="139">
        <f>SUM(H47:H47)</f>
        <v>0</v>
      </c>
      <c r="I46" s="193">
        <f>SUM(I47:I47)</f>
        <v>180.49751</v>
      </c>
      <c r="J46" s="193">
        <f>SUM(J47:J47)</f>
        <v>0</v>
      </c>
      <c r="K46" s="48">
        <f>SUM(K47:K47)</f>
        <v>180.49751</v>
      </c>
    </row>
    <row r="47" spans="1:11" s="184" customFormat="1" ht="13.5" thickBot="1">
      <c r="A47" s="120"/>
      <c r="B47" s="164"/>
      <c r="C47" s="83"/>
      <c r="D47" s="82"/>
      <c r="E47" s="82">
        <v>4118</v>
      </c>
      <c r="F47" s="84" t="s">
        <v>116</v>
      </c>
      <c r="G47" s="189" t="s">
        <v>117</v>
      </c>
      <c r="H47" s="167">
        <v>0</v>
      </c>
      <c r="I47" s="194">
        <v>180.49751</v>
      </c>
      <c r="J47" s="194"/>
      <c r="K47" s="3">
        <f>I47+J47</f>
        <v>180.49751</v>
      </c>
    </row>
    <row r="48" spans="1:11" s="184" customFormat="1" ht="12.75">
      <c r="A48" s="185" t="s">
        <v>118</v>
      </c>
      <c r="B48" s="186" t="s">
        <v>83</v>
      </c>
      <c r="C48" s="187" t="s">
        <v>130</v>
      </c>
      <c r="D48" s="72" t="s">
        <v>3</v>
      </c>
      <c r="E48" s="72" t="s">
        <v>3</v>
      </c>
      <c r="F48" s="188" t="s">
        <v>3</v>
      </c>
      <c r="G48" s="90" t="s">
        <v>143</v>
      </c>
      <c r="H48" s="139">
        <f>SUM(H49:H49)</f>
        <v>0</v>
      </c>
      <c r="I48" s="193">
        <f>SUM(I49:I49)</f>
        <v>543.503</v>
      </c>
      <c r="J48" s="193">
        <f>SUM(J49:J49)</f>
        <v>0</v>
      </c>
      <c r="K48" s="48">
        <f>SUM(K49:K49)</f>
        <v>543.503</v>
      </c>
    </row>
    <row r="49" spans="1:11" s="184" customFormat="1" ht="13.5" thickBot="1">
      <c r="A49" s="120"/>
      <c r="B49" s="164"/>
      <c r="C49" s="83"/>
      <c r="D49" s="82"/>
      <c r="E49" s="82">
        <v>4118</v>
      </c>
      <c r="F49" s="84" t="s">
        <v>116</v>
      </c>
      <c r="G49" s="189" t="s">
        <v>117</v>
      </c>
      <c r="H49" s="167">
        <v>0</v>
      </c>
      <c r="I49" s="194">
        <v>543.503</v>
      </c>
      <c r="J49" s="194"/>
      <c r="K49" s="3">
        <f>I49+J49</f>
        <v>543.503</v>
      </c>
    </row>
    <row r="50" spans="1:11" s="184" customFormat="1" ht="12.75">
      <c r="A50" s="185" t="s">
        <v>118</v>
      </c>
      <c r="B50" s="186" t="s">
        <v>83</v>
      </c>
      <c r="C50" s="187" t="s">
        <v>131</v>
      </c>
      <c r="D50" s="72" t="s">
        <v>3</v>
      </c>
      <c r="E50" s="72" t="s">
        <v>3</v>
      </c>
      <c r="F50" s="188" t="s">
        <v>3</v>
      </c>
      <c r="G50" s="90" t="s">
        <v>144</v>
      </c>
      <c r="H50" s="139">
        <f>SUM(H51:H51)</f>
        <v>0</v>
      </c>
      <c r="I50" s="193">
        <f>SUM(I51:I51)</f>
        <v>397.14779</v>
      </c>
      <c r="J50" s="193">
        <f>SUM(J51:J51)</f>
        <v>0</v>
      </c>
      <c r="K50" s="48">
        <f>SUM(K51:K51)</f>
        <v>397.14779</v>
      </c>
    </row>
    <row r="51" spans="1:11" s="184" customFormat="1" ht="13.5" thickBot="1">
      <c r="A51" s="120"/>
      <c r="B51" s="89"/>
      <c r="C51" s="78"/>
      <c r="D51" s="79"/>
      <c r="E51" s="79">
        <v>4118</v>
      </c>
      <c r="F51" s="84" t="s">
        <v>116</v>
      </c>
      <c r="G51" s="189" t="s">
        <v>117</v>
      </c>
      <c r="H51" s="190">
        <v>0</v>
      </c>
      <c r="I51" s="194">
        <v>397.14779</v>
      </c>
      <c r="J51" s="194"/>
      <c r="K51" s="2">
        <f>I51+J51</f>
        <v>397.14779</v>
      </c>
    </row>
    <row r="52" spans="1:256" ht="13.5" thickBot="1">
      <c r="A52" s="191" t="s">
        <v>89</v>
      </c>
      <c r="B52" s="192" t="s">
        <v>83</v>
      </c>
      <c r="C52" s="141" t="s">
        <v>3</v>
      </c>
      <c r="D52" s="121" t="s">
        <v>3</v>
      </c>
      <c r="E52" s="143">
        <v>4121</v>
      </c>
      <c r="F52" s="125"/>
      <c r="G52" s="168" t="s">
        <v>101</v>
      </c>
      <c r="H52" s="169">
        <v>24770</v>
      </c>
      <c r="I52" s="170">
        <v>24770</v>
      </c>
      <c r="J52" s="1"/>
      <c r="K52" s="88">
        <f>I52+J52</f>
        <v>24770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</row>
    <row r="55" spans="1:256" s="109" customFormat="1" ht="13.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</row>
    <row r="56" spans="1:256" s="109" customFormat="1" ht="13.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</row>
    <row r="58" ht="12.75" customHeight="1"/>
    <row r="74" ht="12.75" customHeight="1"/>
  </sheetData>
  <sheetProtection/>
  <mergeCells count="12">
    <mergeCell ref="G5:G6"/>
    <mergeCell ref="H5:H6"/>
    <mergeCell ref="A5:A6"/>
    <mergeCell ref="B5:B6"/>
    <mergeCell ref="C5:C6"/>
    <mergeCell ref="D5:D6"/>
    <mergeCell ref="A1:K1"/>
    <mergeCell ref="A3:K3"/>
    <mergeCell ref="I5:I6"/>
    <mergeCell ref="J5:K5"/>
    <mergeCell ref="E5:E6"/>
    <mergeCell ref="F5:F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9.140625" defaultRowHeight="12.75"/>
  <cols>
    <col min="1" max="1" width="3.8515625" style="4" customWidth="1"/>
    <col min="2" max="2" width="3.421875" style="4" bestFit="1" customWidth="1"/>
    <col min="3" max="3" width="10.00390625" style="4" bestFit="1" customWidth="1"/>
    <col min="4" max="4" width="5.57421875" style="4" customWidth="1"/>
    <col min="5" max="5" width="5.7109375" style="4" customWidth="1"/>
    <col min="6" max="6" width="40.8515625" style="4" customWidth="1"/>
    <col min="7" max="7" width="8.421875" style="4" customWidth="1"/>
    <col min="8" max="8" width="8.140625" style="4" customWidth="1"/>
    <col min="9" max="9" width="9.7109375" style="4" customWidth="1"/>
    <col min="10" max="16384" width="9.140625" style="4" customWidth="1"/>
  </cols>
  <sheetData>
    <row r="1" spans="1:10" ht="17.25">
      <c r="A1" s="329" t="s">
        <v>66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5"/>
    </row>
    <row r="3" spans="1:10" ht="15">
      <c r="A3" s="330" t="s">
        <v>67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ht="13.5" thickBot="1">
      <c r="A4" s="46"/>
      <c r="B4" s="46"/>
      <c r="C4" s="46"/>
      <c r="D4" s="46"/>
      <c r="E4" s="46"/>
      <c r="F4" s="46"/>
      <c r="G4" s="46"/>
      <c r="H4" s="46"/>
      <c r="I4" s="46"/>
      <c r="J4" s="47" t="s">
        <v>64</v>
      </c>
    </row>
    <row r="5" spans="1:10" ht="12.75" customHeight="1" thickBot="1">
      <c r="A5" s="339" t="s">
        <v>68</v>
      </c>
      <c r="B5" s="339" t="s">
        <v>4</v>
      </c>
      <c r="C5" s="324" t="s">
        <v>6</v>
      </c>
      <c r="D5" s="324" t="s">
        <v>7</v>
      </c>
      <c r="E5" s="324" t="s">
        <v>8</v>
      </c>
      <c r="F5" s="335" t="s">
        <v>69</v>
      </c>
      <c r="G5" s="337" t="s">
        <v>104</v>
      </c>
      <c r="H5" s="331" t="s">
        <v>105</v>
      </c>
      <c r="I5" s="333" t="s">
        <v>275</v>
      </c>
      <c r="J5" s="334"/>
    </row>
    <row r="6" spans="1:10" ht="12.75" customHeight="1" thickBot="1">
      <c r="A6" s="340"/>
      <c r="B6" s="341"/>
      <c r="C6" s="325"/>
      <c r="D6" s="325"/>
      <c r="E6" s="325"/>
      <c r="F6" s="336"/>
      <c r="G6" s="338"/>
      <c r="H6" s="332"/>
      <c r="I6" s="80" t="s">
        <v>26</v>
      </c>
      <c r="J6" s="81" t="s">
        <v>106</v>
      </c>
    </row>
    <row r="7" spans="1:10" ht="12.75" customHeight="1" thickBot="1">
      <c r="A7" s="49">
        <v>920</v>
      </c>
      <c r="B7" s="50" t="s">
        <v>5</v>
      </c>
      <c r="C7" s="51" t="s">
        <v>6</v>
      </c>
      <c r="D7" s="52" t="s">
        <v>7</v>
      </c>
      <c r="E7" s="52" t="s">
        <v>8</v>
      </c>
      <c r="F7" s="53" t="s">
        <v>70</v>
      </c>
      <c r="G7" s="54">
        <f>G8+G10+G12+G14+G16+G18+G20+G22+G24+G26+G28+G30+G32+G34+G36+G92</f>
        <v>69902</v>
      </c>
      <c r="H7" s="54">
        <f>H8+H10+H12+H14+H16+H18+H20+H22+H24+H26+H28+H30+H32+H34+H36+H92</f>
        <v>182346.95899999997</v>
      </c>
      <c r="I7" s="275">
        <f>I8+I10+I12+I14+I16+I18+I20+I22+I24+I26+I28+I30+I32+I34+I36+I92</f>
        <v>12011.591000000004</v>
      </c>
      <c r="J7" s="1">
        <f>J8+J10+J12+J14+J16+J18+J20+J22+J24+J26+J28+J30+J32+J34+J36+J92</f>
        <v>194358.55000000002</v>
      </c>
    </row>
    <row r="8" spans="1:10" ht="12.75" customHeight="1">
      <c r="A8" s="326" t="s">
        <v>57</v>
      </c>
      <c r="B8" s="76" t="s">
        <v>5</v>
      </c>
      <c r="C8" s="55" t="s">
        <v>71</v>
      </c>
      <c r="D8" s="56" t="s">
        <v>3</v>
      </c>
      <c r="E8" s="56" t="s">
        <v>3</v>
      </c>
      <c r="F8" s="57" t="s">
        <v>72</v>
      </c>
      <c r="G8" s="48">
        <f>SUM(G9:G9)</f>
        <v>200</v>
      </c>
      <c r="H8" s="58">
        <f>SUM(H9:H9)</f>
        <v>3200</v>
      </c>
      <c r="I8" s="58">
        <f>SUM(I9:I9)</f>
        <v>0</v>
      </c>
      <c r="J8" s="48">
        <f>SUM(J9:J9)</f>
        <v>3200</v>
      </c>
    </row>
    <row r="9" spans="1:10" ht="12.75" customHeight="1" thickBot="1">
      <c r="A9" s="327"/>
      <c r="B9" s="77"/>
      <c r="C9" s="59"/>
      <c r="D9" s="60">
        <v>2212</v>
      </c>
      <c r="E9" s="60">
        <v>6130</v>
      </c>
      <c r="F9" s="61" t="s">
        <v>73</v>
      </c>
      <c r="G9" s="2">
        <v>200</v>
      </c>
      <c r="H9" s="221">
        <f>200+3000</f>
        <v>3200</v>
      </c>
      <c r="I9" s="62"/>
      <c r="J9" s="2">
        <f>H9+I9</f>
        <v>3200</v>
      </c>
    </row>
    <row r="10" spans="1:10" ht="12.75">
      <c r="A10" s="327"/>
      <c r="B10" s="239" t="s">
        <v>5</v>
      </c>
      <c r="C10" s="63" t="s">
        <v>112</v>
      </c>
      <c r="D10" s="66" t="s">
        <v>3</v>
      </c>
      <c r="E10" s="66" t="s">
        <v>3</v>
      </c>
      <c r="F10" s="176" t="s">
        <v>113</v>
      </c>
      <c r="G10" s="58">
        <f>G11</f>
        <v>0</v>
      </c>
      <c r="H10" s="58">
        <f>H11</f>
        <v>2350</v>
      </c>
      <c r="I10" s="58">
        <f>SUM(I11:I11)</f>
        <v>0</v>
      </c>
      <c r="J10" s="48">
        <f>J11</f>
        <v>2350</v>
      </c>
    </row>
    <row r="11" spans="1:10" ht="13.5" thickBot="1">
      <c r="A11" s="327"/>
      <c r="B11" s="240"/>
      <c r="C11" s="64"/>
      <c r="D11" s="68">
        <v>2212</v>
      </c>
      <c r="E11" s="177">
        <v>6351</v>
      </c>
      <c r="F11" s="178" t="s">
        <v>114</v>
      </c>
      <c r="G11" s="195">
        <v>0</v>
      </c>
      <c r="H11" s="195">
        <v>2350</v>
      </c>
      <c r="I11" s="62"/>
      <c r="J11" s="88">
        <f>H11+I11</f>
        <v>2350</v>
      </c>
    </row>
    <row r="12" spans="1:10" ht="12" customHeight="1">
      <c r="A12" s="327"/>
      <c r="B12" s="71" t="s">
        <v>5</v>
      </c>
      <c r="C12" s="63" t="s">
        <v>145</v>
      </c>
      <c r="D12" s="72" t="s">
        <v>3</v>
      </c>
      <c r="E12" s="72" t="s">
        <v>3</v>
      </c>
      <c r="F12" s="196" t="s">
        <v>146</v>
      </c>
      <c r="G12" s="58">
        <f>SUM(G13:G13)</f>
        <v>0</v>
      </c>
      <c r="H12" s="91">
        <f>SUM(H13:H13)</f>
        <v>486.65699999999924</v>
      </c>
      <c r="I12" s="58">
        <f>SUM(I13:I13)</f>
        <v>0</v>
      </c>
      <c r="J12" s="91">
        <f>SUM(J13:J13)</f>
        <v>486.65699999999924</v>
      </c>
    </row>
    <row r="13" spans="1:10" ht="12" customHeight="1" thickBot="1">
      <c r="A13" s="327"/>
      <c r="B13" s="197"/>
      <c r="C13" s="198"/>
      <c r="D13" s="199">
        <v>2212</v>
      </c>
      <c r="E13" s="199">
        <v>6121</v>
      </c>
      <c r="F13" s="200" t="s">
        <v>147</v>
      </c>
      <c r="G13" s="2">
        <v>0</v>
      </c>
      <c r="H13" s="2">
        <f>9486.657-5000-4000</f>
        <v>486.65699999999924</v>
      </c>
      <c r="I13" s="62"/>
      <c r="J13" s="3">
        <f>H13+I13</f>
        <v>486.65699999999924</v>
      </c>
    </row>
    <row r="14" spans="1:10" ht="12" customHeight="1">
      <c r="A14" s="327"/>
      <c r="B14" s="71" t="s">
        <v>5</v>
      </c>
      <c r="C14" s="63" t="s">
        <v>148</v>
      </c>
      <c r="D14" s="72" t="s">
        <v>3</v>
      </c>
      <c r="E14" s="72" t="s">
        <v>3</v>
      </c>
      <c r="F14" s="201" t="s">
        <v>149</v>
      </c>
      <c r="G14" s="58">
        <f>SUM(G15:G15)</f>
        <v>0</v>
      </c>
      <c r="H14" s="91">
        <f>SUM(H15:H15)</f>
        <v>22937.331</v>
      </c>
      <c r="I14" s="58">
        <f>SUM(I15:I15)</f>
        <v>0</v>
      </c>
      <c r="J14" s="91">
        <f>SUM(J15:J15)</f>
        <v>22937.331</v>
      </c>
    </row>
    <row r="15" spans="1:10" ht="12" customHeight="1" thickBot="1">
      <c r="A15" s="327"/>
      <c r="B15" s="197"/>
      <c r="C15" s="198"/>
      <c r="D15" s="199">
        <v>2212</v>
      </c>
      <c r="E15" s="199">
        <v>6121</v>
      </c>
      <c r="F15" s="200" t="s">
        <v>147</v>
      </c>
      <c r="G15" s="2">
        <v>0</v>
      </c>
      <c r="H15" s="2">
        <f>35937.331-13000</f>
        <v>22937.331</v>
      </c>
      <c r="I15" s="62"/>
      <c r="J15" s="3">
        <f>H15+I15</f>
        <v>22937.331</v>
      </c>
    </row>
    <row r="16" spans="1:10" ht="24.75" customHeight="1">
      <c r="A16" s="327"/>
      <c r="B16" s="71" t="s">
        <v>5</v>
      </c>
      <c r="C16" s="63" t="s">
        <v>150</v>
      </c>
      <c r="D16" s="72" t="s">
        <v>3</v>
      </c>
      <c r="E16" s="72" t="s">
        <v>3</v>
      </c>
      <c r="F16" s="202" t="s">
        <v>151</v>
      </c>
      <c r="G16" s="58">
        <f>SUM(G17:G17)</f>
        <v>0</v>
      </c>
      <c r="H16" s="219">
        <f>SUM(H17:H17)</f>
        <v>711.0230000000001</v>
      </c>
      <c r="I16" s="58">
        <f>SUM(I17:I17)</f>
        <v>0</v>
      </c>
      <c r="J16" s="48">
        <f>J17</f>
        <v>711.0230000000001</v>
      </c>
    </row>
    <row r="17" spans="1:10" ht="12" customHeight="1" thickBot="1">
      <c r="A17" s="327"/>
      <c r="B17" s="197"/>
      <c r="C17" s="64"/>
      <c r="D17" s="199">
        <v>2212</v>
      </c>
      <c r="E17" s="199">
        <v>6121</v>
      </c>
      <c r="F17" s="200" t="s">
        <v>147</v>
      </c>
      <c r="G17" s="2">
        <v>0</v>
      </c>
      <c r="H17" s="2">
        <f>7711.023-7000</f>
        <v>711.0230000000001</v>
      </c>
      <c r="I17" s="62"/>
      <c r="J17" s="2">
        <f>H17+I17</f>
        <v>711.0230000000001</v>
      </c>
    </row>
    <row r="18" spans="1:10" ht="24.75" customHeight="1">
      <c r="A18" s="327"/>
      <c r="B18" s="71" t="s">
        <v>5</v>
      </c>
      <c r="C18" s="63" t="s">
        <v>152</v>
      </c>
      <c r="D18" s="72" t="s">
        <v>3</v>
      </c>
      <c r="E18" s="72" t="s">
        <v>3</v>
      </c>
      <c r="F18" s="202" t="s">
        <v>153</v>
      </c>
      <c r="G18" s="58">
        <f>SUM(G19:G19)</f>
        <v>0</v>
      </c>
      <c r="H18" s="91">
        <f>SUM(H19:H19)</f>
        <v>10847.813999999998</v>
      </c>
      <c r="I18" s="58">
        <f>SUM(I19:I19)</f>
        <v>0</v>
      </c>
      <c r="J18" s="91">
        <f>SUM(J19:J19)</f>
        <v>10847.813999999998</v>
      </c>
    </row>
    <row r="19" spans="1:10" ht="12" customHeight="1" thickBot="1">
      <c r="A19" s="327"/>
      <c r="B19" s="197"/>
      <c r="C19" s="203"/>
      <c r="D19" s="199">
        <v>2212</v>
      </c>
      <c r="E19" s="199">
        <v>6121</v>
      </c>
      <c r="F19" s="200" t="s">
        <v>147</v>
      </c>
      <c r="G19" s="2">
        <v>0</v>
      </c>
      <c r="H19" s="2">
        <f>18847.814-8000</f>
        <v>10847.813999999998</v>
      </c>
      <c r="I19" s="62"/>
      <c r="J19" s="3">
        <f>H19+I19</f>
        <v>10847.813999999998</v>
      </c>
    </row>
    <row r="20" spans="1:10" ht="24.75" customHeight="1">
      <c r="A20" s="327"/>
      <c r="B20" s="251" t="s">
        <v>5</v>
      </c>
      <c r="C20" s="204" t="s">
        <v>229</v>
      </c>
      <c r="D20" s="205" t="s">
        <v>3</v>
      </c>
      <c r="E20" s="205" t="s">
        <v>3</v>
      </c>
      <c r="F20" s="206" t="s">
        <v>230</v>
      </c>
      <c r="G20" s="91">
        <f>SUM(G21:G21)</f>
        <v>0</v>
      </c>
      <c r="H20" s="91">
        <f>SUM(H21:H21)</f>
        <v>0</v>
      </c>
      <c r="I20" s="276">
        <f>SUM(I21:I21)</f>
        <v>85.65</v>
      </c>
      <c r="J20" s="91">
        <f>SUM(J21:J21)</f>
        <v>85.65</v>
      </c>
    </row>
    <row r="21" spans="1:10" ht="12" customHeight="1" thickBot="1">
      <c r="A21" s="327"/>
      <c r="B21" s="252"/>
      <c r="C21" s="207"/>
      <c r="D21" s="208">
        <v>2212</v>
      </c>
      <c r="E21" s="209">
        <v>6351</v>
      </c>
      <c r="F21" s="74" t="s">
        <v>114</v>
      </c>
      <c r="G21" s="220">
        <v>0</v>
      </c>
      <c r="H21" s="2">
        <v>0</v>
      </c>
      <c r="I21" s="277">
        <v>85.65</v>
      </c>
      <c r="J21" s="3">
        <f>H21+I21</f>
        <v>85.65</v>
      </c>
    </row>
    <row r="22" spans="1:10" ht="12.75" customHeight="1">
      <c r="A22" s="327"/>
      <c r="B22" s="69" t="s">
        <v>5</v>
      </c>
      <c r="C22" s="63" t="s">
        <v>74</v>
      </c>
      <c r="D22" s="66" t="s">
        <v>3</v>
      </c>
      <c r="E22" s="66" t="s">
        <v>3</v>
      </c>
      <c r="F22" s="67" t="s">
        <v>75</v>
      </c>
      <c r="G22" s="48">
        <f>SUM(G23:G23)</f>
        <v>20000</v>
      </c>
      <c r="H22" s="91">
        <f>SUM(H23:H23)</f>
        <v>28920.513</v>
      </c>
      <c r="I22" s="58">
        <f>SUM(I23:I23)</f>
        <v>0</v>
      </c>
      <c r="J22" s="48">
        <f>J23</f>
        <v>28920.513</v>
      </c>
    </row>
    <row r="23" spans="1:10" ht="12.75" customHeight="1" thickBot="1">
      <c r="A23" s="327"/>
      <c r="B23" s="70"/>
      <c r="C23" s="64" t="s">
        <v>76</v>
      </c>
      <c r="D23" s="68">
        <v>2212</v>
      </c>
      <c r="E23" s="65">
        <v>6342</v>
      </c>
      <c r="F23" s="74" t="s">
        <v>77</v>
      </c>
      <c r="G23" s="2">
        <v>20000</v>
      </c>
      <c r="H23" s="2">
        <f>20000+1920.513+7000</f>
        <v>28920.513</v>
      </c>
      <c r="I23" s="62"/>
      <c r="J23" s="2">
        <f>H23+I23</f>
        <v>28920.513</v>
      </c>
    </row>
    <row r="24" spans="1:10" ht="24.75" customHeight="1">
      <c r="A24" s="327"/>
      <c r="B24" s="71" t="s">
        <v>5</v>
      </c>
      <c r="C24" s="63" t="s">
        <v>154</v>
      </c>
      <c r="D24" s="72" t="s">
        <v>3</v>
      </c>
      <c r="E24" s="72" t="s">
        <v>3</v>
      </c>
      <c r="F24" s="202" t="s">
        <v>155</v>
      </c>
      <c r="G24" s="58">
        <f>SUM(G25:G25)</f>
        <v>0</v>
      </c>
      <c r="H24" s="219">
        <f>SUM(H25:H25)</f>
        <v>3602.206</v>
      </c>
      <c r="I24" s="58">
        <f>SUM(I25:I25)</f>
        <v>0</v>
      </c>
      <c r="J24" s="48">
        <f>J25</f>
        <v>3602.206</v>
      </c>
    </row>
    <row r="25" spans="1:10" ht="12" customHeight="1" thickBot="1">
      <c r="A25" s="327"/>
      <c r="B25" s="75"/>
      <c r="C25" s="64"/>
      <c r="D25" s="68">
        <v>2212</v>
      </c>
      <c r="E25" s="65">
        <v>6121</v>
      </c>
      <c r="F25" s="200" t="s">
        <v>147</v>
      </c>
      <c r="G25" s="2">
        <v>0</v>
      </c>
      <c r="H25" s="2">
        <v>3602.206</v>
      </c>
      <c r="I25" s="62"/>
      <c r="J25" s="2">
        <f>H25+I25</f>
        <v>3602.206</v>
      </c>
    </row>
    <row r="26" spans="1:10" ht="12.75">
      <c r="A26" s="327"/>
      <c r="B26" s="71" t="s">
        <v>5</v>
      </c>
      <c r="C26" s="63" t="s">
        <v>78</v>
      </c>
      <c r="D26" s="72" t="s">
        <v>3</v>
      </c>
      <c r="E26" s="72" t="s">
        <v>3</v>
      </c>
      <c r="F26" s="73" t="s">
        <v>110</v>
      </c>
      <c r="G26" s="58">
        <f>SUM(G27:G27)</f>
        <v>27680</v>
      </c>
      <c r="H26" s="219">
        <f>SUM(H27:H27)</f>
        <v>28255.868</v>
      </c>
      <c r="I26" s="58">
        <f>SUM(I27:I27)</f>
        <v>0</v>
      </c>
      <c r="J26" s="48">
        <f>J27</f>
        <v>28255.868</v>
      </c>
    </row>
    <row r="27" spans="1:10" ht="13.5" thickBot="1">
      <c r="A27" s="327"/>
      <c r="B27" s="75"/>
      <c r="C27" s="64"/>
      <c r="D27" s="68">
        <v>2212</v>
      </c>
      <c r="E27" s="65">
        <v>6121</v>
      </c>
      <c r="F27" s="175" t="s">
        <v>111</v>
      </c>
      <c r="G27" s="2">
        <v>27680</v>
      </c>
      <c r="H27" s="2">
        <f>27680+575.868</f>
        <v>28255.868</v>
      </c>
      <c r="I27" s="62"/>
      <c r="J27" s="2">
        <f>H27+I27</f>
        <v>28255.868</v>
      </c>
    </row>
    <row r="28" spans="1:10" ht="12.75">
      <c r="A28" s="327"/>
      <c r="B28" s="71" t="s">
        <v>5</v>
      </c>
      <c r="C28" s="63" t="s">
        <v>80</v>
      </c>
      <c r="D28" s="72" t="s">
        <v>3</v>
      </c>
      <c r="E28" s="72" t="s">
        <v>3</v>
      </c>
      <c r="F28" s="73" t="s">
        <v>79</v>
      </c>
      <c r="G28" s="58">
        <f>SUM(G29:G29)</f>
        <v>22022</v>
      </c>
      <c r="H28" s="219">
        <f>SUM(H29:H29)</f>
        <v>47502.051</v>
      </c>
      <c r="I28" s="58">
        <f>SUM(I29:I29)</f>
        <v>0</v>
      </c>
      <c r="J28" s="48">
        <f>J29</f>
        <v>47502.051</v>
      </c>
    </row>
    <row r="29" spans="1:10" ht="13.5" thickBot="1">
      <c r="A29" s="327"/>
      <c r="B29" s="75"/>
      <c r="C29" s="64"/>
      <c r="D29" s="68">
        <v>2212</v>
      </c>
      <c r="E29" s="65">
        <v>6121</v>
      </c>
      <c r="F29" s="175" t="s">
        <v>111</v>
      </c>
      <c r="G29" s="2">
        <v>22022</v>
      </c>
      <c r="H29" s="2">
        <f>22022+480.051+25000</f>
        <v>47502.051</v>
      </c>
      <c r="I29" s="62"/>
      <c r="J29" s="2">
        <f>H29+I29</f>
        <v>47502.051</v>
      </c>
    </row>
    <row r="30" spans="1:10" ht="12" customHeight="1">
      <c r="A30" s="327"/>
      <c r="B30" s="71" t="s">
        <v>5</v>
      </c>
      <c r="C30" s="63" t="s">
        <v>156</v>
      </c>
      <c r="D30" s="72" t="s">
        <v>3</v>
      </c>
      <c r="E30" s="72" t="s">
        <v>3</v>
      </c>
      <c r="F30" s="196" t="s">
        <v>157</v>
      </c>
      <c r="G30" s="58">
        <f>SUM(G31:G31)</f>
        <v>0</v>
      </c>
      <c r="H30" s="219">
        <f>SUM(H31:H31)</f>
        <v>8717.011</v>
      </c>
      <c r="I30" s="58">
        <f>SUM(I31:I31)</f>
        <v>0</v>
      </c>
      <c r="J30" s="48">
        <f>J31</f>
        <v>8717.011</v>
      </c>
    </row>
    <row r="31" spans="1:10" ht="12" customHeight="1" thickBot="1">
      <c r="A31" s="327"/>
      <c r="B31" s="75"/>
      <c r="C31" s="64"/>
      <c r="D31" s="68">
        <v>2212</v>
      </c>
      <c r="E31" s="65">
        <v>6121</v>
      </c>
      <c r="F31" s="200" t="s">
        <v>147</v>
      </c>
      <c r="G31" s="2">
        <v>0</v>
      </c>
      <c r="H31" s="2">
        <f>717.011+8000</f>
        <v>8717.011</v>
      </c>
      <c r="I31" s="62"/>
      <c r="J31" s="2">
        <f>H31+I31</f>
        <v>8717.011</v>
      </c>
    </row>
    <row r="32" spans="1:10" ht="20.25">
      <c r="A32" s="327"/>
      <c r="B32" s="71" t="s">
        <v>5</v>
      </c>
      <c r="C32" s="204" t="s">
        <v>158</v>
      </c>
      <c r="D32" s="205" t="s">
        <v>3</v>
      </c>
      <c r="E32" s="205" t="s">
        <v>3</v>
      </c>
      <c r="F32" s="206" t="s">
        <v>159</v>
      </c>
      <c r="G32" s="58">
        <f>SUM(G33:G33)</f>
        <v>0</v>
      </c>
      <c r="H32" s="219">
        <f>SUM(H33:H33)</f>
        <v>8500</v>
      </c>
      <c r="I32" s="58">
        <f>SUM(I33:I33)</f>
        <v>0</v>
      </c>
      <c r="J32" s="48">
        <f>J33</f>
        <v>8500</v>
      </c>
    </row>
    <row r="33" spans="1:10" ht="13.5" thickBot="1">
      <c r="A33" s="327"/>
      <c r="B33" s="75"/>
      <c r="C33" s="207"/>
      <c r="D33" s="208">
        <v>2212</v>
      </c>
      <c r="E33" s="209">
        <v>6351</v>
      </c>
      <c r="F33" s="74" t="s">
        <v>114</v>
      </c>
      <c r="G33" s="2">
        <v>0</v>
      </c>
      <c r="H33" s="220">
        <v>8500</v>
      </c>
      <c r="I33" s="62"/>
      <c r="J33" s="2">
        <f>H33+I33</f>
        <v>8500</v>
      </c>
    </row>
    <row r="34" spans="1:10" ht="20.25">
      <c r="A34" s="327"/>
      <c r="B34" s="71" t="s">
        <v>5</v>
      </c>
      <c r="C34" s="204" t="s">
        <v>164</v>
      </c>
      <c r="D34" s="205" t="s">
        <v>3</v>
      </c>
      <c r="E34" s="205" t="s">
        <v>3</v>
      </c>
      <c r="F34" s="206" t="s">
        <v>165</v>
      </c>
      <c r="G34" s="58">
        <f>SUM(G35:G35)</f>
        <v>0</v>
      </c>
      <c r="H34" s="219">
        <f>SUM(H35:H35)</f>
        <v>277.73</v>
      </c>
      <c r="I34" s="58">
        <f>SUM(I35:I35)</f>
        <v>0</v>
      </c>
      <c r="J34" s="48">
        <f>J35</f>
        <v>277.73</v>
      </c>
    </row>
    <row r="35" spans="1:10" ht="13.5" thickBot="1">
      <c r="A35" s="327"/>
      <c r="B35" s="75"/>
      <c r="C35" s="207"/>
      <c r="D35" s="208">
        <v>2212</v>
      </c>
      <c r="E35" s="222">
        <v>5331</v>
      </c>
      <c r="F35" s="223" t="s">
        <v>163</v>
      </c>
      <c r="G35" s="2">
        <v>0</v>
      </c>
      <c r="H35" s="253">
        <v>277.73</v>
      </c>
      <c r="I35" s="62"/>
      <c r="J35" s="2">
        <f>H35+I35</f>
        <v>277.73</v>
      </c>
    </row>
    <row r="36" spans="1:10" s="214" customFormat="1" ht="12.75" customHeight="1" thickBot="1">
      <c r="A36" s="327"/>
      <c r="B36" s="241" t="s">
        <v>5</v>
      </c>
      <c r="C36" s="210" t="s">
        <v>3</v>
      </c>
      <c r="D36" s="211" t="s">
        <v>3</v>
      </c>
      <c r="E36" s="211" t="s">
        <v>3</v>
      </c>
      <c r="F36" s="212" t="s">
        <v>160</v>
      </c>
      <c r="G36" s="213">
        <f>G37+G40+G42+G44+G46+G48+G50+G52+G55+G58+G60+G62+G64+G66+G68+G70+G72+G74+G76+G78+G80+G82+G84+G86+G88+G90</f>
        <v>0</v>
      </c>
      <c r="H36" s="213">
        <f>H37+H40+H42+H44+H46+H48+H50+H52+H55+H58+H60+H62+H64+H66+H68+H70+H72+H74+H76+H78+H80+H82+H84+H86+H88+H90</f>
        <v>1565.8239999999998</v>
      </c>
      <c r="I36" s="247">
        <f>I37+I40+I42+I44+I46+I48+I50+I52+I55+I58+I60+I62+I64+I66+I68+I70+I72+I74+I76+I78+I80+I82+I84+I86+I88+I90</f>
        <v>11925.941000000004</v>
      </c>
      <c r="J36" s="213">
        <f>J37+J40+J42+J44+J46+J48+J50+J52+J55+J58+J60+J62+J64+J66+J68+J70+J72+J74+J76+J78+J80+J82+J84+J86+J88+J90</f>
        <v>13491.765000000005</v>
      </c>
    </row>
    <row r="37" spans="1:10" s="214" customFormat="1" ht="12" customHeight="1">
      <c r="A37" s="327"/>
      <c r="B37" s="269" t="s">
        <v>5</v>
      </c>
      <c r="C37" s="174" t="s">
        <v>161</v>
      </c>
      <c r="D37" s="72" t="s">
        <v>3</v>
      </c>
      <c r="E37" s="72" t="s">
        <v>3</v>
      </c>
      <c r="F37" s="196" t="s">
        <v>162</v>
      </c>
      <c r="G37" s="48">
        <f>SUM(G38:G39)</f>
        <v>0</v>
      </c>
      <c r="H37" s="48">
        <f>SUM(H38:H39)</f>
        <v>1130.701</v>
      </c>
      <c r="I37" s="233">
        <f>SUM(I38:I39)</f>
        <v>8975.606</v>
      </c>
      <c r="J37" s="48">
        <f>SUM(J38:J39)</f>
        <v>10106.306999999999</v>
      </c>
    </row>
    <row r="38" spans="1:10" s="214" customFormat="1" ht="12" customHeight="1">
      <c r="A38" s="327"/>
      <c r="B38" s="254"/>
      <c r="C38" s="255"/>
      <c r="D38" s="199">
        <v>2212</v>
      </c>
      <c r="E38" s="234">
        <v>5901</v>
      </c>
      <c r="F38" s="235" t="s">
        <v>109</v>
      </c>
      <c r="G38" s="256">
        <v>0</v>
      </c>
      <c r="H38" s="256">
        <f>1565.824-435.123</f>
        <v>1130.701</v>
      </c>
      <c r="I38" s="257">
        <f>457.941-344.68</f>
        <v>113.26099999999997</v>
      </c>
      <c r="J38" s="258">
        <f>H38+I38</f>
        <v>1243.962</v>
      </c>
    </row>
    <row r="39" spans="1:10" s="214" customFormat="1" ht="12" customHeight="1" thickBot="1">
      <c r="A39" s="327"/>
      <c r="B39" s="274"/>
      <c r="C39" s="259" t="s">
        <v>233</v>
      </c>
      <c r="D39" s="65">
        <v>2212</v>
      </c>
      <c r="E39" s="216">
        <v>5901</v>
      </c>
      <c r="F39" s="217" t="s">
        <v>109</v>
      </c>
      <c r="G39" s="218">
        <v>0</v>
      </c>
      <c r="H39" s="2">
        <v>0</v>
      </c>
      <c r="I39" s="237">
        <f>11468-2605.655</f>
        <v>8862.345</v>
      </c>
      <c r="J39" s="2">
        <f>H39+I39</f>
        <v>8862.345</v>
      </c>
    </row>
    <row r="40" spans="1:10" s="214" customFormat="1" ht="12" customHeight="1">
      <c r="A40" s="327"/>
      <c r="B40" s="261" t="s">
        <v>5</v>
      </c>
      <c r="C40" s="262" t="s">
        <v>234</v>
      </c>
      <c r="D40" s="263" t="s">
        <v>3</v>
      </c>
      <c r="E40" s="263" t="s">
        <v>3</v>
      </c>
      <c r="F40" s="264" t="s">
        <v>235</v>
      </c>
      <c r="G40" s="265">
        <f>SUM(G41:G41)</f>
        <v>0</v>
      </c>
      <c r="H40" s="265">
        <f>SUM(H41:H41)</f>
        <v>0</v>
      </c>
      <c r="I40" s="266">
        <f>SUM(I41:I41)</f>
        <v>18.031</v>
      </c>
      <c r="J40" s="265">
        <f>SUM(J41:J41)</f>
        <v>18.031</v>
      </c>
    </row>
    <row r="41" spans="1:10" s="214" customFormat="1" ht="12" customHeight="1" thickBot="1">
      <c r="A41" s="327"/>
      <c r="B41" s="254"/>
      <c r="C41" s="255"/>
      <c r="D41" s="199">
        <v>2212</v>
      </c>
      <c r="E41" s="234">
        <v>5169</v>
      </c>
      <c r="F41" s="235" t="s">
        <v>171</v>
      </c>
      <c r="G41" s="256">
        <v>0</v>
      </c>
      <c r="H41" s="256">
        <v>0</v>
      </c>
      <c r="I41" s="257">
        <v>18.031</v>
      </c>
      <c r="J41" s="258">
        <f>H41+I41</f>
        <v>18.031</v>
      </c>
    </row>
    <row r="42" spans="1:10" s="214" customFormat="1" ht="12" customHeight="1">
      <c r="A42" s="327"/>
      <c r="B42" s="269" t="s">
        <v>5</v>
      </c>
      <c r="C42" s="174" t="s">
        <v>236</v>
      </c>
      <c r="D42" s="72" t="s">
        <v>3</v>
      </c>
      <c r="E42" s="72" t="s">
        <v>3</v>
      </c>
      <c r="F42" s="196" t="s">
        <v>237</v>
      </c>
      <c r="G42" s="48">
        <f>SUM(G43:G43)</f>
        <v>0</v>
      </c>
      <c r="H42" s="48">
        <f>SUM(H43:H43)</f>
        <v>0</v>
      </c>
      <c r="I42" s="233">
        <f>SUM(I43:I43)</f>
        <v>18.031</v>
      </c>
      <c r="J42" s="48">
        <f>SUM(J43:J43)</f>
        <v>18.031</v>
      </c>
    </row>
    <row r="43" spans="1:10" s="214" customFormat="1" ht="12" customHeight="1" thickBot="1">
      <c r="A43" s="327"/>
      <c r="B43" s="270"/>
      <c r="C43" s="271"/>
      <c r="D43" s="65">
        <v>2212</v>
      </c>
      <c r="E43" s="216">
        <v>5169</v>
      </c>
      <c r="F43" s="244" t="s">
        <v>171</v>
      </c>
      <c r="G43" s="218">
        <v>0</v>
      </c>
      <c r="H43" s="218">
        <v>0</v>
      </c>
      <c r="I43" s="272">
        <v>18.031</v>
      </c>
      <c r="J43" s="273">
        <f>H43+I43</f>
        <v>18.031</v>
      </c>
    </row>
    <row r="44" spans="1:10" s="214" customFormat="1" ht="12" customHeight="1">
      <c r="A44" s="327"/>
      <c r="B44" s="261" t="s">
        <v>5</v>
      </c>
      <c r="C44" s="262" t="s">
        <v>238</v>
      </c>
      <c r="D44" s="263" t="s">
        <v>3</v>
      </c>
      <c r="E44" s="263" t="s">
        <v>3</v>
      </c>
      <c r="F44" s="264" t="s">
        <v>239</v>
      </c>
      <c r="G44" s="265">
        <f>SUM(G45:G45)</f>
        <v>0</v>
      </c>
      <c r="H44" s="265">
        <f>SUM(H45:H45)</f>
        <v>0</v>
      </c>
      <c r="I44" s="266">
        <f>SUM(I45:I45)</f>
        <v>18.031</v>
      </c>
      <c r="J44" s="265">
        <f>SUM(J45:J45)</f>
        <v>18.031</v>
      </c>
    </row>
    <row r="45" spans="1:10" s="214" customFormat="1" ht="12" customHeight="1" thickBot="1">
      <c r="A45" s="327"/>
      <c r="B45" s="254"/>
      <c r="C45" s="255"/>
      <c r="D45" s="199">
        <v>2212</v>
      </c>
      <c r="E45" s="234">
        <v>5169</v>
      </c>
      <c r="F45" s="235" t="s">
        <v>171</v>
      </c>
      <c r="G45" s="256">
        <v>0</v>
      </c>
      <c r="H45" s="256">
        <v>0</v>
      </c>
      <c r="I45" s="257">
        <v>18.031</v>
      </c>
      <c r="J45" s="258">
        <f>H45+I45</f>
        <v>18.031</v>
      </c>
    </row>
    <row r="46" spans="1:10" s="214" customFormat="1" ht="12" customHeight="1">
      <c r="A46" s="327"/>
      <c r="B46" s="232" t="s">
        <v>5</v>
      </c>
      <c r="C46" s="174" t="s">
        <v>169</v>
      </c>
      <c r="D46" s="72" t="s">
        <v>3</v>
      </c>
      <c r="E46" s="72" t="s">
        <v>3</v>
      </c>
      <c r="F46" s="196" t="s">
        <v>170</v>
      </c>
      <c r="G46" s="48">
        <f>SUM(G47:G47)</f>
        <v>0</v>
      </c>
      <c r="H46" s="48">
        <f>SUM(H47:H47)</f>
        <v>386.267</v>
      </c>
      <c r="I46" s="248">
        <f>SUM(I47:I47)</f>
        <v>0</v>
      </c>
      <c r="J46" s="48">
        <f>SUM(J47:J47)</f>
        <v>386.267</v>
      </c>
    </row>
    <row r="47" spans="1:10" ht="12" customHeight="1" thickBot="1">
      <c r="A47" s="327"/>
      <c r="B47" s="236"/>
      <c r="C47" s="198"/>
      <c r="D47" s="65">
        <v>2212</v>
      </c>
      <c r="E47" s="216">
        <v>5171</v>
      </c>
      <c r="F47" s="217" t="s">
        <v>172</v>
      </c>
      <c r="G47" s="88">
        <v>0</v>
      </c>
      <c r="H47" s="3">
        <v>386.267</v>
      </c>
      <c r="I47" s="237"/>
      <c r="J47" s="2">
        <f>H47+I47</f>
        <v>386.267</v>
      </c>
    </row>
    <row r="48" spans="1:10" s="214" customFormat="1" ht="12" customHeight="1">
      <c r="A48" s="327"/>
      <c r="B48" s="232" t="s">
        <v>5</v>
      </c>
      <c r="C48" s="174" t="s">
        <v>240</v>
      </c>
      <c r="D48" s="72" t="s">
        <v>3</v>
      </c>
      <c r="E48" s="72" t="s">
        <v>3</v>
      </c>
      <c r="F48" s="196" t="s">
        <v>241</v>
      </c>
      <c r="G48" s="48">
        <f>SUM(G49:G49)</f>
        <v>0</v>
      </c>
      <c r="H48" s="48">
        <f>SUM(H49:H49)</f>
        <v>0</v>
      </c>
      <c r="I48" s="233">
        <f>SUM(I49:I49)</f>
        <v>9.227</v>
      </c>
      <c r="J48" s="48">
        <f>SUM(J49:J49)</f>
        <v>9.227</v>
      </c>
    </row>
    <row r="49" spans="1:10" s="214" customFormat="1" ht="12" customHeight="1" thickBot="1">
      <c r="A49" s="327"/>
      <c r="B49" s="254"/>
      <c r="C49" s="255"/>
      <c r="D49" s="199">
        <v>2212</v>
      </c>
      <c r="E49" s="234">
        <v>5169</v>
      </c>
      <c r="F49" s="235" t="s">
        <v>171</v>
      </c>
      <c r="G49" s="256">
        <v>0</v>
      </c>
      <c r="H49" s="256">
        <v>0</v>
      </c>
      <c r="I49" s="257">
        <v>9.227</v>
      </c>
      <c r="J49" s="258">
        <f>H49+I49</f>
        <v>9.227</v>
      </c>
    </row>
    <row r="50" spans="1:10" s="214" customFormat="1" ht="12" customHeight="1">
      <c r="A50" s="327"/>
      <c r="B50" s="232" t="s">
        <v>5</v>
      </c>
      <c r="C50" s="174" t="s">
        <v>242</v>
      </c>
      <c r="D50" s="72" t="s">
        <v>3</v>
      </c>
      <c r="E50" s="72" t="s">
        <v>3</v>
      </c>
      <c r="F50" s="196" t="s">
        <v>243</v>
      </c>
      <c r="G50" s="48">
        <f>SUM(G51:G51)</f>
        <v>0</v>
      </c>
      <c r="H50" s="48">
        <f>SUM(H51:H51)</f>
        <v>0</v>
      </c>
      <c r="I50" s="233">
        <f>SUM(I51:I51)</f>
        <v>9.227</v>
      </c>
      <c r="J50" s="48">
        <f>SUM(J51:J51)</f>
        <v>9.227</v>
      </c>
    </row>
    <row r="51" spans="1:10" s="214" customFormat="1" ht="12" customHeight="1" thickBot="1">
      <c r="A51" s="327"/>
      <c r="B51" s="254"/>
      <c r="C51" s="255"/>
      <c r="D51" s="199">
        <v>2212</v>
      </c>
      <c r="E51" s="234">
        <v>5169</v>
      </c>
      <c r="F51" s="235" t="s">
        <v>171</v>
      </c>
      <c r="G51" s="256">
        <v>0</v>
      </c>
      <c r="H51" s="256">
        <v>0</v>
      </c>
      <c r="I51" s="257">
        <v>9.227</v>
      </c>
      <c r="J51" s="258">
        <f>H51+I51</f>
        <v>9.227</v>
      </c>
    </row>
    <row r="52" spans="1:10" s="214" customFormat="1" ht="12" customHeight="1">
      <c r="A52" s="327"/>
      <c r="B52" s="232" t="s">
        <v>5</v>
      </c>
      <c r="C52" s="174" t="s">
        <v>231</v>
      </c>
      <c r="D52" s="72" t="s">
        <v>3</v>
      </c>
      <c r="E52" s="72" t="s">
        <v>3</v>
      </c>
      <c r="F52" s="196" t="s">
        <v>232</v>
      </c>
      <c r="G52" s="48">
        <f>SUM(G53:G54)</f>
        <v>0</v>
      </c>
      <c r="H52" s="48">
        <f>SUM(H53:H54)</f>
        <v>0</v>
      </c>
      <c r="I52" s="233">
        <f>SUM(I53:I54)</f>
        <v>2354.577</v>
      </c>
      <c r="J52" s="48">
        <f>SUM(J53:J54)</f>
        <v>2354.577</v>
      </c>
    </row>
    <row r="53" spans="1:10" s="214" customFormat="1" ht="12" customHeight="1">
      <c r="A53" s="327"/>
      <c r="B53" s="254"/>
      <c r="C53" s="255"/>
      <c r="D53" s="199">
        <v>2212</v>
      </c>
      <c r="E53" s="234">
        <v>5169</v>
      </c>
      <c r="F53" s="235" t="s">
        <v>171</v>
      </c>
      <c r="G53" s="256">
        <v>0</v>
      </c>
      <c r="H53" s="256">
        <v>0</v>
      </c>
      <c r="I53" s="257">
        <v>87.967</v>
      </c>
      <c r="J53" s="258">
        <f>H53+I53</f>
        <v>87.967</v>
      </c>
    </row>
    <row r="54" spans="1:10" ht="12" customHeight="1" thickBot="1">
      <c r="A54" s="327"/>
      <c r="B54" s="236"/>
      <c r="C54" s="259" t="s">
        <v>233</v>
      </c>
      <c r="D54" s="68">
        <v>2212</v>
      </c>
      <c r="E54" s="177">
        <v>5171</v>
      </c>
      <c r="F54" s="260" t="s">
        <v>172</v>
      </c>
      <c r="G54" s="88">
        <v>0</v>
      </c>
      <c r="H54" s="88">
        <v>0</v>
      </c>
      <c r="I54" s="237">
        <v>2266.61</v>
      </c>
      <c r="J54" s="88">
        <f>H54+I54</f>
        <v>2266.61</v>
      </c>
    </row>
    <row r="55" spans="1:10" ht="12" customHeight="1">
      <c r="A55" s="327"/>
      <c r="B55" s="232" t="s">
        <v>5</v>
      </c>
      <c r="C55" s="63" t="s">
        <v>120</v>
      </c>
      <c r="D55" s="72" t="s">
        <v>3</v>
      </c>
      <c r="E55" s="72" t="s">
        <v>3</v>
      </c>
      <c r="F55" s="196" t="s">
        <v>133</v>
      </c>
      <c r="G55" s="48">
        <f>SUM(G56:G57)</f>
        <v>0</v>
      </c>
      <c r="H55" s="48">
        <f>SUM(H56:H57)</f>
        <v>7.79</v>
      </c>
      <c r="I55" s="233">
        <f>SUM(I56:I57)</f>
        <v>352.65700000000004</v>
      </c>
      <c r="J55" s="48">
        <f>SUM(J56:J57)</f>
        <v>360.447</v>
      </c>
    </row>
    <row r="56" spans="1:11" ht="12" customHeight="1">
      <c r="A56" s="327"/>
      <c r="B56" s="197"/>
      <c r="C56" s="198"/>
      <c r="D56" s="199">
        <v>2212</v>
      </c>
      <c r="E56" s="234">
        <v>5169</v>
      </c>
      <c r="F56" s="235" t="s">
        <v>171</v>
      </c>
      <c r="G56" s="3">
        <v>0</v>
      </c>
      <c r="H56" s="3">
        <v>7.79</v>
      </c>
      <c r="I56" s="257">
        <v>13.612</v>
      </c>
      <c r="J56" s="3">
        <f>H56+I56</f>
        <v>21.402</v>
      </c>
      <c r="K56" s="268"/>
    </row>
    <row r="57" spans="1:10" ht="12" customHeight="1" thickBot="1">
      <c r="A57" s="327"/>
      <c r="B57" s="236"/>
      <c r="C57" s="259" t="s">
        <v>233</v>
      </c>
      <c r="D57" s="68">
        <v>2212</v>
      </c>
      <c r="E57" s="177">
        <v>5171</v>
      </c>
      <c r="F57" s="260" t="s">
        <v>172</v>
      </c>
      <c r="G57" s="88">
        <v>0</v>
      </c>
      <c r="H57" s="88">
        <v>0</v>
      </c>
      <c r="I57" s="237">
        <v>339.045</v>
      </c>
      <c r="J57" s="88">
        <f>H57+I57</f>
        <v>339.045</v>
      </c>
    </row>
    <row r="58" spans="1:10" ht="12" customHeight="1">
      <c r="A58" s="327"/>
      <c r="B58" s="269" t="s">
        <v>5</v>
      </c>
      <c r="C58" s="63" t="s">
        <v>226</v>
      </c>
      <c r="D58" s="72" t="s">
        <v>3</v>
      </c>
      <c r="E58" s="72" t="s">
        <v>3</v>
      </c>
      <c r="F58" s="196" t="s">
        <v>227</v>
      </c>
      <c r="G58" s="48">
        <f>SUM(G59:G59)</f>
        <v>0</v>
      </c>
      <c r="H58" s="48">
        <f>SUM(H59:H59)</f>
        <v>7.79</v>
      </c>
      <c r="I58" s="248">
        <f>SUM(I59:I59)</f>
        <v>13.612</v>
      </c>
      <c r="J58" s="48">
        <f>SUM(J59:J59)</f>
        <v>21.402</v>
      </c>
    </row>
    <row r="59" spans="1:10" ht="12" customHeight="1" thickBot="1">
      <c r="A59" s="327"/>
      <c r="B59" s="267"/>
      <c r="C59" s="243"/>
      <c r="D59" s="65">
        <v>2212</v>
      </c>
      <c r="E59" s="216">
        <v>5169</v>
      </c>
      <c r="F59" s="244" t="s">
        <v>171</v>
      </c>
      <c r="G59" s="2">
        <v>0</v>
      </c>
      <c r="H59" s="2">
        <v>7.79</v>
      </c>
      <c r="I59" s="237">
        <v>13.612</v>
      </c>
      <c r="J59" s="2">
        <f>H59+I59</f>
        <v>21.402</v>
      </c>
    </row>
    <row r="60" spans="1:10" ht="12" customHeight="1">
      <c r="A60" s="327"/>
      <c r="B60" s="232" t="s">
        <v>5</v>
      </c>
      <c r="C60" s="63" t="s">
        <v>126</v>
      </c>
      <c r="D60" s="72" t="s">
        <v>3</v>
      </c>
      <c r="E60" s="72" t="s">
        <v>3</v>
      </c>
      <c r="F60" s="196" t="s">
        <v>139</v>
      </c>
      <c r="G60" s="48">
        <f>SUM(G61:G61)</f>
        <v>0</v>
      </c>
      <c r="H60" s="48">
        <f>SUM(H61:H61)</f>
        <v>8.319</v>
      </c>
      <c r="I60" s="248">
        <f>SUM(I61:I61)</f>
        <v>0</v>
      </c>
      <c r="J60" s="48">
        <f>SUM(J61:J61)</f>
        <v>8.319</v>
      </c>
    </row>
    <row r="61" spans="1:10" ht="12" customHeight="1" thickBot="1">
      <c r="A61" s="327"/>
      <c r="B61" s="197"/>
      <c r="C61" s="198"/>
      <c r="D61" s="199">
        <v>2212</v>
      </c>
      <c r="E61" s="234">
        <v>5169</v>
      </c>
      <c r="F61" s="235" t="s">
        <v>171</v>
      </c>
      <c r="G61" s="3">
        <v>0</v>
      </c>
      <c r="H61" s="3">
        <v>8.319</v>
      </c>
      <c r="I61" s="237"/>
      <c r="J61" s="3">
        <f>H61+I61</f>
        <v>8.319</v>
      </c>
    </row>
    <row r="62" spans="1:10" ht="12" customHeight="1">
      <c r="A62" s="327"/>
      <c r="B62" s="232" t="s">
        <v>5</v>
      </c>
      <c r="C62" s="63" t="s">
        <v>127</v>
      </c>
      <c r="D62" s="72" t="s">
        <v>3</v>
      </c>
      <c r="E62" s="72" t="s">
        <v>3</v>
      </c>
      <c r="F62" s="196" t="s">
        <v>140</v>
      </c>
      <c r="G62" s="48">
        <f>SUM(G63:G63)</f>
        <v>0</v>
      </c>
      <c r="H62" s="48">
        <f>SUM(H63:H63)</f>
        <v>8.319</v>
      </c>
      <c r="I62" s="248">
        <f>SUM(I63:I63)</f>
        <v>0</v>
      </c>
      <c r="J62" s="48">
        <f>SUM(J63:J63)</f>
        <v>8.319</v>
      </c>
    </row>
    <row r="63" spans="1:10" ht="12" customHeight="1" thickBot="1">
      <c r="A63" s="327"/>
      <c r="B63" s="197"/>
      <c r="C63" s="198"/>
      <c r="D63" s="199">
        <v>2212</v>
      </c>
      <c r="E63" s="234">
        <v>5169</v>
      </c>
      <c r="F63" s="235" t="s">
        <v>171</v>
      </c>
      <c r="G63" s="3">
        <v>0</v>
      </c>
      <c r="H63" s="3">
        <v>8.319</v>
      </c>
      <c r="I63" s="237"/>
      <c r="J63" s="3">
        <f>H63+I63</f>
        <v>8.319</v>
      </c>
    </row>
    <row r="64" spans="1:10" ht="12" customHeight="1">
      <c r="A64" s="327"/>
      <c r="B64" s="232" t="s">
        <v>5</v>
      </c>
      <c r="C64" s="63" t="s">
        <v>128</v>
      </c>
      <c r="D64" s="72" t="s">
        <v>3</v>
      </c>
      <c r="E64" s="72" t="s">
        <v>3</v>
      </c>
      <c r="F64" s="196" t="s">
        <v>141</v>
      </c>
      <c r="G64" s="48">
        <f>SUM(G65:G65)</f>
        <v>0</v>
      </c>
      <c r="H64" s="48">
        <f>SUM(H65:H65)</f>
        <v>8.319</v>
      </c>
      <c r="I64" s="248">
        <f>SUM(I65:I65)</f>
        <v>0</v>
      </c>
      <c r="J64" s="48">
        <f>SUM(J65:J65)</f>
        <v>8.319</v>
      </c>
    </row>
    <row r="65" spans="1:10" ht="12" customHeight="1" thickBot="1">
      <c r="A65" s="327"/>
      <c r="B65" s="197"/>
      <c r="C65" s="198"/>
      <c r="D65" s="199">
        <v>2212</v>
      </c>
      <c r="E65" s="234">
        <v>5169</v>
      </c>
      <c r="F65" s="235" t="s">
        <v>171</v>
      </c>
      <c r="G65" s="3">
        <v>0</v>
      </c>
      <c r="H65" s="3">
        <v>8.319</v>
      </c>
      <c r="I65" s="237"/>
      <c r="J65" s="3">
        <f>H65+I65</f>
        <v>8.319</v>
      </c>
    </row>
    <row r="66" spans="1:10" ht="12" customHeight="1">
      <c r="A66" s="327"/>
      <c r="B66" s="232" t="s">
        <v>5</v>
      </c>
      <c r="C66" s="63" t="s">
        <v>129</v>
      </c>
      <c r="D66" s="72" t="s">
        <v>3</v>
      </c>
      <c r="E66" s="72" t="s">
        <v>3</v>
      </c>
      <c r="F66" s="196" t="s">
        <v>142</v>
      </c>
      <c r="G66" s="48">
        <f>SUM(G67:G67)</f>
        <v>0</v>
      </c>
      <c r="H66" s="48">
        <f>SUM(H67:H67)</f>
        <v>8.319</v>
      </c>
      <c r="I66" s="248">
        <f>SUM(I67:I67)</f>
        <v>0</v>
      </c>
      <c r="J66" s="48">
        <f>SUM(J67:J67)</f>
        <v>8.319</v>
      </c>
    </row>
    <row r="67" spans="1:10" ht="12" customHeight="1" thickBot="1">
      <c r="A67" s="327"/>
      <c r="B67" s="75"/>
      <c r="C67" s="243"/>
      <c r="D67" s="65">
        <v>2212</v>
      </c>
      <c r="E67" s="216">
        <v>5169</v>
      </c>
      <c r="F67" s="244" t="s">
        <v>171</v>
      </c>
      <c r="G67" s="2">
        <v>0</v>
      </c>
      <c r="H67" s="3">
        <v>8.319</v>
      </c>
      <c r="I67" s="237"/>
      <c r="J67" s="2">
        <f>H67+I67</f>
        <v>8.319</v>
      </c>
    </row>
    <row r="68" spans="1:10" ht="12" customHeight="1">
      <c r="A68" s="327"/>
      <c r="B68" s="232" t="s">
        <v>5</v>
      </c>
      <c r="C68" s="63" t="s">
        <v>260</v>
      </c>
      <c r="D68" s="72" t="s">
        <v>3</v>
      </c>
      <c r="E68" s="72" t="s">
        <v>3</v>
      </c>
      <c r="F68" s="196" t="s">
        <v>261</v>
      </c>
      <c r="G68" s="48">
        <f>SUM(G69:G69)</f>
        <v>0</v>
      </c>
      <c r="H68" s="48">
        <f>SUM(H69:H69)</f>
        <v>0</v>
      </c>
      <c r="I68" s="233">
        <f>SUM(I69:I69)</f>
        <v>3.933</v>
      </c>
      <c r="J68" s="48">
        <f>SUM(J69:J69)</f>
        <v>3.933</v>
      </c>
    </row>
    <row r="69" spans="1:10" ht="12" customHeight="1" thickBot="1">
      <c r="A69" s="327"/>
      <c r="B69" s="197"/>
      <c r="C69" s="198"/>
      <c r="D69" s="199">
        <v>2212</v>
      </c>
      <c r="E69" s="234">
        <v>5169</v>
      </c>
      <c r="F69" s="235" t="s">
        <v>171</v>
      </c>
      <c r="G69" s="3">
        <v>0</v>
      </c>
      <c r="H69" s="3">
        <v>0</v>
      </c>
      <c r="I69" s="238">
        <v>3.933</v>
      </c>
      <c r="J69" s="3">
        <f>H69+I69</f>
        <v>3.933</v>
      </c>
    </row>
    <row r="70" spans="1:10" ht="12" customHeight="1">
      <c r="A70" s="327"/>
      <c r="B70" s="232" t="s">
        <v>5</v>
      </c>
      <c r="C70" s="63" t="s">
        <v>262</v>
      </c>
      <c r="D70" s="72" t="s">
        <v>3</v>
      </c>
      <c r="E70" s="72" t="s">
        <v>3</v>
      </c>
      <c r="F70" s="196" t="s">
        <v>263</v>
      </c>
      <c r="G70" s="48">
        <f>SUM(G71:G71)</f>
        <v>0</v>
      </c>
      <c r="H70" s="48">
        <f>SUM(H71:H71)</f>
        <v>0</v>
      </c>
      <c r="I70" s="233">
        <f>SUM(I71:I71)</f>
        <v>3.933</v>
      </c>
      <c r="J70" s="48">
        <f>SUM(J71:J71)</f>
        <v>3.933</v>
      </c>
    </row>
    <row r="71" spans="1:10" ht="12" customHeight="1" thickBot="1">
      <c r="A71" s="327"/>
      <c r="B71" s="197"/>
      <c r="C71" s="198"/>
      <c r="D71" s="199">
        <v>2212</v>
      </c>
      <c r="E71" s="234">
        <v>5169</v>
      </c>
      <c r="F71" s="235" t="s">
        <v>171</v>
      </c>
      <c r="G71" s="3">
        <v>0</v>
      </c>
      <c r="H71" s="3">
        <v>0</v>
      </c>
      <c r="I71" s="238">
        <v>3.933</v>
      </c>
      <c r="J71" s="3">
        <f>H71+I71</f>
        <v>3.933</v>
      </c>
    </row>
    <row r="72" spans="1:10" ht="12" customHeight="1">
      <c r="A72" s="327"/>
      <c r="B72" s="232" t="s">
        <v>5</v>
      </c>
      <c r="C72" s="63" t="s">
        <v>264</v>
      </c>
      <c r="D72" s="72" t="s">
        <v>3</v>
      </c>
      <c r="E72" s="72" t="s">
        <v>3</v>
      </c>
      <c r="F72" s="196" t="s">
        <v>265</v>
      </c>
      <c r="G72" s="48">
        <f>SUM(G73:G73)</f>
        <v>0</v>
      </c>
      <c r="H72" s="48">
        <f>SUM(H73:H73)</f>
        <v>0</v>
      </c>
      <c r="I72" s="233">
        <f>SUM(I73:I73)</f>
        <v>14.46</v>
      </c>
      <c r="J72" s="48">
        <f>SUM(J73:J73)</f>
        <v>14.46</v>
      </c>
    </row>
    <row r="73" spans="1:10" ht="12" customHeight="1" thickBot="1">
      <c r="A73" s="327"/>
      <c r="B73" s="197"/>
      <c r="C73" s="198"/>
      <c r="D73" s="199">
        <v>2212</v>
      </c>
      <c r="E73" s="234">
        <v>5169</v>
      </c>
      <c r="F73" s="235" t="s">
        <v>171</v>
      </c>
      <c r="G73" s="3">
        <v>0</v>
      </c>
      <c r="H73" s="3">
        <v>0</v>
      </c>
      <c r="I73" s="238">
        <v>14.46</v>
      </c>
      <c r="J73" s="3">
        <f>H73+I73</f>
        <v>14.46</v>
      </c>
    </row>
    <row r="74" spans="1:10" ht="12" customHeight="1">
      <c r="A74" s="327"/>
      <c r="B74" s="232" t="s">
        <v>5</v>
      </c>
      <c r="C74" s="63" t="s">
        <v>266</v>
      </c>
      <c r="D74" s="72" t="s">
        <v>3</v>
      </c>
      <c r="E74" s="72" t="s">
        <v>3</v>
      </c>
      <c r="F74" s="196" t="s">
        <v>267</v>
      </c>
      <c r="G74" s="48">
        <f>SUM(G75:G75)</f>
        <v>0</v>
      </c>
      <c r="H74" s="48">
        <f>SUM(H75:H75)</f>
        <v>0</v>
      </c>
      <c r="I74" s="233">
        <f>SUM(I75:I75)</f>
        <v>34.183</v>
      </c>
      <c r="J74" s="48">
        <f>SUM(J75:J75)</f>
        <v>34.183</v>
      </c>
    </row>
    <row r="75" spans="1:10" ht="12" customHeight="1" thickBot="1">
      <c r="A75" s="327"/>
      <c r="B75" s="197"/>
      <c r="C75" s="198"/>
      <c r="D75" s="199">
        <v>2212</v>
      </c>
      <c r="E75" s="234">
        <v>5169</v>
      </c>
      <c r="F75" s="235" t="s">
        <v>171</v>
      </c>
      <c r="G75" s="3">
        <v>0</v>
      </c>
      <c r="H75" s="3">
        <v>0</v>
      </c>
      <c r="I75" s="238">
        <v>34.183</v>
      </c>
      <c r="J75" s="3">
        <f>H75+I75</f>
        <v>34.183</v>
      </c>
    </row>
    <row r="76" spans="1:10" ht="12" customHeight="1">
      <c r="A76" s="327"/>
      <c r="B76" s="232" t="s">
        <v>5</v>
      </c>
      <c r="C76" s="63" t="s">
        <v>248</v>
      </c>
      <c r="D76" s="72" t="s">
        <v>3</v>
      </c>
      <c r="E76" s="72" t="s">
        <v>3</v>
      </c>
      <c r="F76" s="196" t="s">
        <v>249</v>
      </c>
      <c r="G76" s="48">
        <f>SUM(G77:G77)</f>
        <v>0</v>
      </c>
      <c r="H76" s="48">
        <f>SUM(H77:H77)</f>
        <v>0</v>
      </c>
      <c r="I76" s="233">
        <f>SUM(I77:I77)</f>
        <v>38.66</v>
      </c>
      <c r="J76" s="48">
        <f>SUM(J77:J77)</f>
        <v>38.66</v>
      </c>
    </row>
    <row r="77" spans="1:10" ht="12" customHeight="1" thickBot="1">
      <c r="A77" s="327"/>
      <c r="B77" s="197"/>
      <c r="C77" s="198"/>
      <c r="D77" s="199">
        <v>2212</v>
      </c>
      <c r="E77" s="234">
        <v>5169</v>
      </c>
      <c r="F77" s="235" t="s">
        <v>171</v>
      </c>
      <c r="G77" s="3">
        <v>0</v>
      </c>
      <c r="H77" s="3">
        <v>0</v>
      </c>
      <c r="I77" s="238">
        <v>38.66</v>
      </c>
      <c r="J77" s="3">
        <f>H77+I77</f>
        <v>38.66</v>
      </c>
    </row>
    <row r="78" spans="1:10" ht="12" customHeight="1">
      <c r="A78" s="327"/>
      <c r="B78" s="232" t="s">
        <v>5</v>
      </c>
      <c r="C78" s="63" t="s">
        <v>250</v>
      </c>
      <c r="D78" s="72" t="s">
        <v>3</v>
      </c>
      <c r="E78" s="72" t="s">
        <v>3</v>
      </c>
      <c r="F78" s="196" t="s">
        <v>251</v>
      </c>
      <c r="G78" s="48">
        <f>SUM(G79:G79)</f>
        <v>0</v>
      </c>
      <c r="H78" s="48">
        <f>SUM(H79:H79)</f>
        <v>0</v>
      </c>
      <c r="I78" s="233">
        <f>SUM(I79:I79)</f>
        <v>14.46</v>
      </c>
      <c r="J78" s="48">
        <f>SUM(J79:J79)</f>
        <v>14.46</v>
      </c>
    </row>
    <row r="79" spans="1:10" ht="12" customHeight="1" thickBot="1">
      <c r="A79" s="327"/>
      <c r="B79" s="197"/>
      <c r="C79" s="198"/>
      <c r="D79" s="199">
        <v>2212</v>
      </c>
      <c r="E79" s="234">
        <v>5169</v>
      </c>
      <c r="F79" s="235" t="s">
        <v>171</v>
      </c>
      <c r="G79" s="3">
        <v>0</v>
      </c>
      <c r="H79" s="3">
        <v>0</v>
      </c>
      <c r="I79" s="238">
        <v>14.46</v>
      </c>
      <c r="J79" s="3">
        <f>H79+I79</f>
        <v>14.46</v>
      </c>
    </row>
    <row r="80" spans="1:10" ht="12" customHeight="1">
      <c r="A80" s="327"/>
      <c r="B80" s="232" t="s">
        <v>5</v>
      </c>
      <c r="C80" s="63" t="s">
        <v>252</v>
      </c>
      <c r="D80" s="72" t="s">
        <v>3</v>
      </c>
      <c r="E80" s="72" t="s">
        <v>3</v>
      </c>
      <c r="F80" s="196" t="s">
        <v>253</v>
      </c>
      <c r="G80" s="48">
        <f>SUM(G81:G81)</f>
        <v>0</v>
      </c>
      <c r="H80" s="48">
        <f>SUM(H81:H81)</f>
        <v>0</v>
      </c>
      <c r="I80" s="233">
        <f>SUM(I81:I81)</f>
        <v>14.46</v>
      </c>
      <c r="J80" s="48">
        <f>SUM(J81:J81)</f>
        <v>14.46</v>
      </c>
    </row>
    <row r="81" spans="1:10" ht="12" customHeight="1" thickBot="1">
      <c r="A81" s="327"/>
      <c r="B81" s="197"/>
      <c r="C81" s="198"/>
      <c r="D81" s="199">
        <v>2212</v>
      </c>
      <c r="E81" s="234">
        <v>5169</v>
      </c>
      <c r="F81" s="235" t="s">
        <v>171</v>
      </c>
      <c r="G81" s="3">
        <v>0</v>
      </c>
      <c r="H81" s="3">
        <v>0</v>
      </c>
      <c r="I81" s="238">
        <v>14.46</v>
      </c>
      <c r="J81" s="3">
        <f>H81+I81</f>
        <v>14.46</v>
      </c>
    </row>
    <row r="82" spans="1:10" ht="12" customHeight="1">
      <c r="A82" s="327"/>
      <c r="B82" s="232" t="s">
        <v>5</v>
      </c>
      <c r="C82" s="63" t="s">
        <v>254</v>
      </c>
      <c r="D82" s="72" t="s">
        <v>3</v>
      </c>
      <c r="E82" s="72" t="s">
        <v>3</v>
      </c>
      <c r="F82" s="196" t="s">
        <v>255</v>
      </c>
      <c r="G82" s="48">
        <f>SUM(G83:G83)</f>
        <v>0</v>
      </c>
      <c r="H82" s="48">
        <f>SUM(H83:H83)</f>
        <v>0</v>
      </c>
      <c r="I82" s="233">
        <f>SUM(I83:I83)</f>
        <v>3.933</v>
      </c>
      <c r="J82" s="48">
        <f>SUM(J83:J83)</f>
        <v>3.933</v>
      </c>
    </row>
    <row r="83" spans="1:10" ht="12" customHeight="1" thickBot="1">
      <c r="A83" s="327"/>
      <c r="B83" s="197"/>
      <c r="C83" s="198"/>
      <c r="D83" s="199">
        <v>2212</v>
      </c>
      <c r="E83" s="234">
        <v>5169</v>
      </c>
      <c r="F83" s="235" t="s">
        <v>171</v>
      </c>
      <c r="G83" s="3">
        <v>0</v>
      </c>
      <c r="H83" s="3">
        <v>0</v>
      </c>
      <c r="I83" s="238">
        <v>3.933</v>
      </c>
      <c r="J83" s="3">
        <f>H83+I83</f>
        <v>3.933</v>
      </c>
    </row>
    <row r="84" spans="1:10" ht="12" customHeight="1">
      <c r="A84" s="327"/>
      <c r="B84" s="232" t="s">
        <v>5</v>
      </c>
      <c r="C84" s="63" t="s">
        <v>256</v>
      </c>
      <c r="D84" s="72" t="s">
        <v>3</v>
      </c>
      <c r="E84" s="72" t="s">
        <v>3</v>
      </c>
      <c r="F84" s="196" t="s">
        <v>257</v>
      </c>
      <c r="G84" s="48">
        <f>SUM(G85:G85)</f>
        <v>0</v>
      </c>
      <c r="H84" s="48">
        <f>SUM(H85:H85)</f>
        <v>0</v>
      </c>
      <c r="I84" s="233">
        <f>SUM(I85:I85)</f>
        <v>3.933</v>
      </c>
      <c r="J84" s="48">
        <f>SUM(J85:J85)</f>
        <v>3.933</v>
      </c>
    </row>
    <row r="85" spans="1:10" ht="12" customHeight="1" thickBot="1">
      <c r="A85" s="327"/>
      <c r="B85" s="197"/>
      <c r="C85" s="198"/>
      <c r="D85" s="199">
        <v>2212</v>
      </c>
      <c r="E85" s="234">
        <v>5169</v>
      </c>
      <c r="F85" s="235" t="s">
        <v>171</v>
      </c>
      <c r="G85" s="3">
        <v>0</v>
      </c>
      <c r="H85" s="3">
        <v>0</v>
      </c>
      <c r="I85" s="238">
        <v>3.933</v>
      </c>
      <c r="J85" s="3">
        <f>H85+I85</f>
        <v>3.933</v>
      </c>
    </row>
    <row r="86" spans="1:10" ht="12" customHeight="1">
      <c r="A86" s="327"/>
      <c r="B86" s="232" t="s">
        <v>5</v>
      </c>
      <c r="C86" s="63" t="s">
        <v>258</v>
      </c>
      <c r="D86" s="72" t="s">
        <v>3</v>
      </c>
      <c r="E86" s="72" t="s">
        <v>3</v>
      </c>
      <c r="F86" s="196" t="s">
        <v>259</v>
      </c>
      <c r="G86" s="48">
        <f>SUM(G87:G87)</f>
        <v>0</v>
      </c>
      <c r="H86" s="48">
        <f>SUM(H87:H87)</f>
        <v>0</v>
      </c>
      <c r="I86" s="233">
        <f>SUM(I87:I87)</f>
        <v>3.933</v>
      </c>
      <c r="J86" s="48">
        <f>SUM(J87:J87)</f>
        <v>3.933</v>
      </c>
    </row>
    <row r="87" spans="1:10" ht="12" customHeight="1" thickBot="1">
      <c r="A87" s="327"/>
      <c r="B87" s="197"/>
      <c r="C87" s="198"/>
      <c r="D87" s="199">
        <v>2212</v>
      </c>
      <c r="E87" s="234">
        <v>5169</v>
      </c>
      <c r="F87" s="235" t="s">
        <v>171</v>
      </c>
      <c r="G87" s="3">
        <v>0</v>
      </c>
      <c r="H87" s="3">
        <v>0</v>
      </c>
      <c r="I87" s="238">
        <v>3.933</v>
      </c>
      <c r="J87" s="3">
        <f>H87+I87</f>
        <v>3.933</v>
      </c>
    </row>
    <row r="88" spans="1:10" ht="12" customHeight="1">
      <c r="A88" s="327"/>
      <c r="B88" s="232" t="s">
        <v>5</v>
      </c>
      <c r="C88" s="63" t="s">
        <v>244</v>
      </c>
      <c r="D88" s="72" t="s">
        <v>3</v>
      </c>
      <c r="E88" s="72" t="s">
        <v>3</v>
      </c>
      <c r="F88" s="196" t="s">
        <v>245</v>
      </c>
      <c r="G88" s="48">
        <f>SUM(G89:G89)</f>
        <v>0</v>
      </c>
      <c r="H88" s="48">
        <f>SUM(H89:H89)</f>
        <v>0</v>
      </c>
      <c r="I88" s="233">
        <f>SUM(I89:I89)</f>
        <v>10.527</v>
      </c>
      <c r="J88" s="48">
        <f>SUM(J89:J89)</f>
        <v>10.527</v>
      </c>
    </row>
    <row r="89" spans="1:10" ht="12" customHeight="1" thickBot="1">
      <c r="A89" s="327"/>
      <c r="B89" s="197"/>
      <c r="C89" s="198"/>
      <c r="D89" s="199">
        <v>2212</v>
      </c>
      <c r="E89" s="234">
        <v>5169</v>
      </c>
      <c r="F89" s="235" t="s">
        <v>171</v>
      </c>
      <c r="G89" s="3">
        <v>0</v>
      </c>
      <c r="H89" s="3">
        <v>0</v>
      </c>
      <c r="I89" s="238">
        <v>10.527</v>
      </c>
      <c r="J89" s="3">
        <f>H89+I89</f>
        <v>10.527</v>
      </c>
    </row>
    <row r="90" spans="1:10" ht="12" customHeight="1">
      <c r="A90" s="327"/>
      <c r="B90" s="232" t="s">
        <v>5</v>
      </c>
      <c r="C90" s="63" t="s">
        <v>246</v>
      </c>
      <c r="D90" s="72" t="s">
        <v>3</v>
      </c>
      <c r="E90" s="72" t="s">
        <v>3</v>
      </c>
      <c r="F90" s="196" t="s">
        <v>247</v>
      </c>
      <c r="G90" s="48">
        <f>SUM(G91:G91)</f>
        <v>0</v>
      </c>
      <c r="H90" s="48">
        <f>SUM(H91:H91)</f>
        <v>0</v>
      </c>
      <c r="I90" s="233">
        <f>SUM(I91:I91)</f>
        <v>10.527</v>
      </c>
      <c r="J90" s="48">
        <f>SUM(J91:J91)</f>
        <v>10.527</v>
      </c>
    </row>
    <row r="91" spans="1:10" ht="12" customHeight="1" thickBot="1">
      <c r="A91" s="327"/>
      <c r="B91" s="197"/>
      <c r="C91" s="198"/>
      <c r="D91" s="199">
        <v>2212</v>
      </c>
      <c r="E91" s="234">
        <v>5169</v>
      </c>
      <c r="F91" s="235" t="s">
        <v>171</v>
      </c>
      <c r="G91" s="3">
        <v>0</v>
      </c>
      <c r="H91" s="3">
        <v>0</v>
      </c>
      <c r="I91" s="238">
        <v>10.527</v>
      </c>
      <c r="J91" s="3">
        <f>H91+I91</f>
        <v>10.527</v>
      </c>
    </row>
    <row r="92" spans="1:10" ht="12.75" customHeight="1" thickBot="1">
      <c r="A92" s="327"/>
      <c r="B92" s="241" t="s">
        <v>5</v>
      </c>
      <c r="C92" s="210" t="s">
        <v>3</v>
      </c>
      <c r="D92" s="211" t="s">
        <v>3</v>
      </c>
      <c r="E92" s="211" t="s">
        <v>3</v>
      </c>
      <c r="F92" s="245" t="s">
        <v>228</v>
      </c>
      <c r="G92" s="213">
        <f>G93+G95+G97+G99+G101+G103+G105+G107+G109+G111+G113+G115+G117+G119+G121+G123+G125+G127+G129+G131+G133+G135+G137+G139+G141+G143+G145</f>
        <v>0</v>
      </c>
      <c r="H92" s="213">
        <f>H93+H95+H97+H99+H101+H103+H105+H107+H109+H111+H113+H115+H117+H119+H121+H123+H125+H127+H129+H131+H133+H135+H137+H139+H141+H143+H145</f>
        <v>14472.930999999995</v>
      </c>
      <c r="I92" s="213">
        <f>I93+I95+I97+I99+I101+I103+I105+I107+I109+I111+I113+I115+I117+I119+I121+I123+I125+I127+I129+I131+I133+I135+I137+I139+I141+I143+I145</f>
        <v>0</v>
      </c>
      <c r="J92" s="213">
        <f>J93+J95+J97+J99+J101+J103+J105+J107+J109+J111+J113+J115+J117+J119+J121+J123+J125+J127+J129+J131+J133+J135+J137+J139+J141+J143+J145</f>
        <v>14472.930999999995</v>
      </c>
    </row>
    <row r="93" spans="1:10" s="214" customFormat="1" ht="12" customHeight="1">
      <c r="A93" s="327"/>
      <c r="B93" s="232" t="s">
        <v>5</v>
      </c>
      <c r="C93" s="174" t="s">
        <v>174</v>
      </c>
      <c r="D93" s="72" t="s">
        <v>3</v>
      </c>
      <c r="E93" s="72" t="s">
        <v>3</v>
      </c>
      <c r="F93" s="196" t="s">
        <v>190</v>
      </c>
      <c r="G93" s="91">
        <f>SUM(G94:G94)</f>
        <v>0</v>
      </c>
      <c r="H93" s="91">
        <f>SUM(H94:H94)</f>
        <v>4000</v>
      </c>
      <c r="I93" s="91">
        <f>SUM(I94:I94)</f>
        <v>0</v>
      </c>
      <c r="J93" s="91">
        <f>SUM(J94:J94)</f>
        <v>4000</v>
      </c>
    </row>
    <row r="94" spans="1:10" s="214" customFormat="1" ht="12" customHeight="1" thickBot="1">
      <c r="A94" s="327"/>
      <c r="B94" s="242"/>
      <c r="C94" s="215"/>
      <c r="D94" s="65">
        <v>2212</v>
      </c>
      <c r="E94" s="216">
        <v>5901</v>
      </c>
      <c r="F94" s="217" t="s">
        <v>109</v>
      </c>
      <c r="G94" s="218">
        <v>0</v>
      </c>
      <c r="H94" s="2">
        <v>4000</v>
      </c>
      <c r="I94" s="2"/>
      <c r="J94" s="2">
        <f>H94+I94</f>
        <v>4000</v>
      </c>
    </row>
    <row r="95" spans="1:10" ht="12.75">
      <c r="A95" s="327"/>
      <c r="B95" s="232" t="s">
        <v>5</v>
      </c>
      <c r="C95" s="204" t="s">
        <v>191</v>
      </c>
      <c r="D95" s="227" t="s">
        <v>3</v>
      </c>
      <c r="E95" s="227" t="s">
        <v>3</v>
      </c>
      <c r="F95" s="90" t="s">
        <v>192</v>
      </c>
      <c r="G95" s="91">
        <f>SUM(G96:G96)</f>
        <v>0</v>
      </c>
      <c r="H95" s="91">
        <f>SUM(H96:H96)</f>
        <v>264.385</v>
      </c>
      <c r="I95" s="91">
        <f>SUM(I96:I96)</f>
        <v>0</v>
      </c>
      <c r="J95" s="91">
        <f>SUM(J96:J96)</f>
        <v>264.385</v>
      </c>
    </row>
    <row r="96" spans="1:10" ht="13.5" thickBot="1">
      <c r="A96" s="327"/>
      <c r="B96" s="249"/>
      <c r="C96" s="243"/>
      <c r="D96" s="209">
        <v>2212</v>
      </c>
      <c r="E96" s="209">
        <v>5169</v>
      </c>
      <c r="F96" s="246" t="s">
        <v>171</v>
      </c>
      <c r="G96" s="92">
        <v>0</v>
      </c>
      <c r="H96" s="92">
        <v>264.385</v>
      </c>
      <c r="I96" s="2"/>
      <c r="J96" s="2">
        <f>H96+I96</f>
        <v>264.385</v>
      </c>
    </row>
    <row r="97" spans="1:10" ht="12.75">
      <c r="A97" s="327"/>
      <c r="B97" s="232" t="s">
        <v>5</v>
      </c>
      <c r="C97" s="204" t="s">
        <v>175</v>
      </c>
      <c r="D97" s="227" t="s">
        <v>3</v>
      </c>
      <c r="E97" s="227" t="s">
        <v>3</v>
      </c>
      <c r="F97" s="90" t="s">
        <v>193</v>
      </c>
      <c r="G97" s="91">
        <f>SUM(G98:G98)</f>
        <v>0</v>
      </c>
      <c r="H97" s="91">
        <f>SUM(H98:H98)</f>
        <v>554.785</v>
      </c>
      <c r="I97" s="91">
        <f>SUM(I98:I98)</f>
        <v>0</v>
      </c>
      <c r="J97" s="91">
        <f>SUM(J98:J98)</f>
        <v>554.785</v>
      </c>
    </row>
    <row r="98" spans="1:10" ht="13.5" thickBot="1">
      <c r="A98" s="327"/>
      <c r="B98" s="249"/>
      <c r="C98" s="243"/>
      <c r="D98" s="209">
        <v>2212</v>
      </c>
      <c r="E98" s="209">
        <v>5169</v>
      </c>
      <c r="F98" s="246" t="s">
        <v>171</v>
      </c>
      <c r="G98" s="92">
        <v>0</v>
      </c>
      <c r="H98" s="92">
        <v>554.785</v>
      </c>
      <c r="I98" s="2"/>
      <c r="J98" s="2">
        <f>H98+I98</f>
        <v>554.785</v>
      </c>
    </row>
    <row r="99" spans="1:10" ht="12.75">
      <c r="A99" s="327"/>
      <c r="B99" s="232" t="s">
        <v>5</v>
      </c>
      <c r="C99" s="204" t="s">
        <v>176</v>
      </c>
      <c r="D99" s="227" t="s">
        <v>3</v>
      </c>
      <c r="E99" s="227" t="s">
        <v>3</v>
      </c>
      <c r="F99" s="90" t="s">
        <v>194</v>
      </c>
      <c r="G99" s="91">
        <f>SUM(G100:G100)</f>
        <v>0</v>
      </c>
      <c r="H99" s="91">
        <f>SUM(H100:H100)</f>
        <v>99.22</v>
      </c>
      <c r="I99" s="91">
        <f>SUM(I100:I100)</f>
        <v>0</v>
      </c>
      <c r="J99" s="91">
        <f>SUM(J100:J100)</f>
        <v>99.22</v>
      </c>
    </row>
    <row r="100" spans="1:10" ht="13.5" thickBot="1">
      <c r="A100" s="327"/>
      <c r="B100" s="250"/>
      <c r="C100" s="243"/>
      <c r="D100" s="209">
        <v>2212</v>
      </c>
      <c r="E100" s="209">
        <v>5169</v>
      </c>
      <c r="F100" s="246" t="s">
        <v>171</v>
      </c>
      <c r="G100" s="220">
        <v>0</v>
      </c>
      <c r="H100" s="220">
        <v>99.22</v>
      </c>
      <c r="I100" s="2"/>
      <c r="J100" s="2">
        <f>H100+I100</f>
        <v>99.22</v>
      </c>
    </row>
    <row r="101" spans="1:10" ht="12.75">
      <c r="A101" s="327"/>
      <c r="B101" s="232" t="s">
        <v>5</v>
      </c>
      <c r="C101" s="204" t="s">
        <v>177</v>
      </c>
      <c r="D101" s="227" t="s">
        <v>3</v>
      </c>
      <c r="E101" s="227" t="s">
        <v>3</v>
      </c>
      <c r="F101" s="90" t="s">
        <v>195</v>
      </c>
      <c r="G101" s="91">
        <f>SUM(G102:G102)</f>
        <v>0</v>
      </c>
      <c r="H101" s="91">
        <f>SUM(H102:H102)</f>
        <v>505.78</v>
      </c>
      <c r="I101" s="91">
        <f>SUM(I102:I102)</f>
        <v>0</v>
      </c>
      <c r="J101" s="91">
        <f>SUM(J102:J102)</f>
        <v>505.78</v>
      </c>
    </row>
    <row r="102" spans="1:10" ht="13.5" thickBot="1">
      <c r="A102" s="327"/>
      <c r="B102" s="249"/>
      <c r="C102" s="243"/>
      <c r="D102" s="209">
        <v>2212</v>
      </c>
      <c r="E102" s="209">
        <v>5169</v>
      </c>
      <c r="F102" s="246" t="s">
        <v>171</v>
      </c>
      <c r="G102" s="92">
        <v>0</v>
      </c>
      <c r="H102" s="92">
        <v>505.78</v>
      </c>
      <c r="I102" s="2"/>
      <c r="J102" s="2">
        <f>H102+I102</f>
        <v>505.78</v>
      </c>
    </row>
    <row r="103" spans="1:10" ht="12.75">
      <c r="A103" s="327"/>
      <c r="B103" s="232" t="s">
        <v>5</v>
      </c>
      <c r="C103" s="204" t="s">
        <v>178</v>
      </c>
      <c r="D103" s="227" t="s">
        <v>3</v>
      </c>
      <c r="E103" s="227" t="s">
        <v>3</v>
      </c>
      <c r="F103" s="90" t="s">
        <v>268</v>
      </c>
      <c r="G103" s="91">
        <f>SUM(G104:G104)</f>
        <v>0</v>
      </c>
      <c r="H103" s="91">
        <f>SUM(H104:H104)</f>
        <v>638.88</v>
      </c>
      <c r="I103" s="91">
        <f>SUM(I104:I104)</f>
        <v>0</v>
      </c>
      <c r="J103" s="91">
        <f>SUM(J104:J104)</f>
        <v>638.88</v>
      </c>
    </row>
    <row r="104" spans="1:10" ht="13.5" thickBot="1">
      <c r="A104" s="327"/>
      <c r="B104" s="249"/>
      <c r="C104" s="243"/>
      <c r="D104" s="209">
        <v>2212</v>
      </c>
      <c r="E104" s="209">
        <v>5169</v>
      </c>
      <c r="F104" s="246" t="s">
        <v>171</v>
      </c>
      <c r="G104" s="92">
        <v>0</v>
      </c>
      <c r="H104" s="92">
        <v>638.88</v>
      </c>
      <c r="I104" s="2"/>
      <c r="J104" s="2">
        <f>H104+I104</f>
        <v>638.88</v>
      </c>
    </row>
    <row r="105" spans="1:10" ht="12.75">
      <c r="A105" s="327"/>
      <c r="B105" s="232" t="s">
        <v>5</v>
      </c>
      <c r="C105" s="204" t="s">
        <v>179</v>
      </c>
      <c r="D105" s="227" t="s">
        <v>3</v>
      </c>
      <c r="E105" s="227" t="s">
        <v>3</v>
      </c>
      <c r="F105" s="90" t="s">
        <v>196</v>
      </c>
      <c r="G105" s="91">
        <f>SUM(G106:G106)</f>
        <v>0</v>
      </c>
      <c r="H105" s="91">
        <f>SUM(H106:H106)</f>
        <v>1097.47</v>
      </c>
      <c r="I105" s="91">
        <f>SUM(I106:I106)</f>
        <v>0</v>
      </c>
      <c r="J105" s="91">
        <f>SUM(J106:J106)</f>
        <v>1097.47</v>
      </c>
    </row>
    <row r="106" spans="1:10" ht="13.5" thickBot="1">
      <c r="A106" s="327"/>
      <c r="B106" s="249"/>
      <c r="C106" s="243"/>
      <c r="D106" s="209">
        <v>2212</v>
      </c>
      <c r="E106" s="209">
        <v>5169</v>
      </c>
      <c r="F106" s="246" t="s">
        <v>171</v>
      </c>
      <c r="G106" s="92">
        <v>0</v>
      </c>
      <c r="H106" s="92">
        <v>1097.47</v>
      </c>
      <c r="I106" s="2"/>
      <c r="J106" s="2">
        <f>H106+I106</f>
        <v>1097.47</v>
      </c>
    </row>
    <row r="107" spans="1:10" ht="12.75">
      <c r="A107" s="327"/>
      <c r="B107" s="232" t="s">
        <v>5</v>
      </c>
      <c r="C107" s="204" t="s">
        <v>173</v>
      </c>
      <c r="D107" s="227" t="s">
        <v>3</v>
      </c>
      <c r="E107" s="227" t="s">
        <v>3</v>
      </c>
      <c r="F107" s="90" t="s">
        <v>197</v>
      </c>
      <c r="G107" s="91">
        <f>SUM(G108:G108)</f>
        <v>0</v>
      </c>
      <c r="H107" s="91">
        <f>SUM(H108:H108)</f>
        <v>318.23</v>
      </c>
      <c r="I107" s="91">
        <f>SUM(I108:I108)</f>
        <v>0</v>
      </c>
      <c r="J107" s="91">
        <f>SUM(J108:J108)</f>
        <v>318.23</v>
      </c>
    </row>
    <row r="108" spans="1:10" ht="13.5" thickBot="1">
      <c r="A108" s="327"/>
      <c r="B108" s="249"/>
      <c r="C108" s="243"/>
      <c r="D108" s="209">
        <v>2212</v>
      </c>
      <c r="E108" s="209">
        <v>5169</v>
      </c>
      <c r="F108" s="246" t="s">
        <v>171</v>
      </c>
      <c r="G108" s="92">
        <v>0</v>
      </c>
      <c r="H108" s="92">
        <v>318.23</v>
      </c>
      <c r="I108" s="2"/>
      <c r="J108" s="2">
        <f>H108+I108</f>
        <v>318.23</v>
      </c>
    </row>
    <row r="109" spans="1:10" ht="12.75">
      <c r="A109" s="327"/>
      <c r="B109" s="232" t="s">
        <v>5</v>
      </c>
      <c r="C109" s="204" t="s">
        <v>180</v>
      </c>
      <c r="D109" s="227" t="s">
        <v>3</v>
      </c>
      <c r="E109" s="227" t="s">
        <v>3</v>
      </c>
      <c r="F109" s="90" t="s">
        <v>198</v>
      </c>
      <c r="G109" s="91">
        <f>SUM(G110:G110)</f>
        <v>0</v>
      </c>
      <c r="H109" s="91">
        <f>SUM(H110:H110)</f>
        <v>983.73</v>
      </c>
      <c r="I109" s="91">
        <f>SUM(I110:I110)</f>
        <v>0</v>
      </c>
      <c r="J109" s="91">
        <f>SUM(J110:J110)</f>
        <v>983.73</v>
      </c>
    </row>
    <row r="110" spans="1:10" ht="13.5" thickBot="1">
      <c r="A110" s="327"/>
      <c r="B110" s="249"/>
      <c r="C110" s="243"/>
      <c r="D110" s="209">
        <v>2212</v>
      </c>
      <c r="E110" s="209">
        <v>5169</v>
      </c>
      <c r="F110" s="246" t="s">
        <v>171</v>
      </c>
      <c r="G110" s="92">
        <v>0</v>
      </c>
      <c r="H110" s="92">
        <v>983.73</v>
      </c>
      <c r="I110" s="2"/>
      <c r="J110" s="2">
        <f>H110+I110</f>
        <v>983.73</v>
      </c>
    </row>
    <row r="111" spans="1:10" ht="12.75">
      <c r="A111" s="327"/>
      <c r="B111" s="232" t="s">
        <v>5</v>
      </c>
      <c r="C111" s="204" t="s">
        <v>181</v>
      </c>
      <c r="D111" s="227" t="s">
        <v>3</v>
      </c>
      <c r="E111" s="227" t="s">
        <v>3</v>
      </c>
      <c r="F111" s="90" t="s">
        <v>199</v>
      </c>
      <c r="G111" s="91">
        <f>SUM(G112:G112)</f>
        <v>0</v>
      </c>
      <c r="H111" s="91">
        <f>SUM(H112:H112)</f>
        <v>422.052</v>
      </c>
      <c r="I111" s="91">
        <f>SUM(I112:I112)</f>
        <v>0</v>
      </c>
      <c r="J111" s="91">
        <f>SUM(J112:J112)</f>
        <v>422.052</v>
      </c>
    </row>
    <row r="112" spans="1:10" ht="13.5" thickBot="1">
      <c r="A112" s="327"/>
      <c r="B112" s="249"/>
      <c r="C112" s="243"/>
      <c r="D112" s="209">
        <v>2212</v>
      </c>
      <c r="E112" s="199">
        <v>6121</v>
      </c>
      <c r="F112" s="200" t="s">
        <v>147</v>
      </c>
      <c r="G112" s="92">
        <v>0</v>
      </c>
      <c r="H112" s="92">
        <f>533.005-307.461+157.3+39.208</f>
        <v>422.052</v>
      </c>
      <c r="I112" s="2"/>
      <c r="J112" s="2">
        <f>H112+I112</f>
        <v>422.052</v>
      </c>
    </row>
    <row r="113" spans="1:10" ht="12.75">
      <c r="A113" s="327"/>
      <c r="B113" s="232" t="s">
        <v>5</v>
      </c>
      <c r="C113" s="204" t="s">
        <v>182</v>
      </c>
      <c r="D113" s="227" t="s">
        <v>3</v>
      </c>
      <c r="E113" s="227" t="s">
        <v>3</v>
      </c>
      <c r="F113" s="90" t="s">
        <v>200</v>
      </c>
      <c r="G113" s="91">
        <f>SUM(G114:G114)</f>
        <v>0</v>
      </c>
      <c r="H113" s="91">
        <f>SUM(H114:H114)</f>
        <v>243.33099999999996</v>
      </c>
      <c r="I113" s="91">
        <f>SUM(I114:I114)</f>
        <v>0</v>
      </c>
      <c r="J113" s="91">
        <f>SUM(J114:J114)</f>
        <v>243.33099999999996</v>
      </c>
    </row>
    <row r="114" spans="1:10" ht="13.5" thickBot="1">
      <c r="A114" s="327"/>
      <c r="B114" s="249"/>
      <c r="C114" s="243"/>
      <c r="D114" s="209">
        <v>2212</v>
      </c>
      <c r="E114" s="209">
        <v>5169</v>
      </c>
      <c r="F114" s="246" t="s">
        <v>171</v>
      </c>
      <c r="G114" s="92">
        <v>0</v>
      </c>
      <c r="H114" s="92">
        <f>592.295-348.964</f>
        <v>243.33099999999996</v>
      </c>
      <c r="I114" s="2"/>
      <c r="J114" s="2">
        <f>H114+I114</f>
        <v>243.33099999999996</v>
      </c>
    </row>
    <row r="115" spans="1:10" ht="12.75">
      <c r="A115" s="327"/>
      <c r="B115" s="232" t="s">
        <v>5</v>
      </c>
      <c r="C115" s="204" t="s">
        <v>183</v>
      </c>
      <c r="D115" s="227" t="s">
        <v>3</v>
      </c>
      <c r="E115" s="227" t="s">
        <v>3</v>
      </c>
      <c r="F115" s="90" t="s">
        <v>201</v>
      </c>
      <c r="G115" s="91">
        <f>SUM(G116:G116)</f>
        <v>0</v>
      </c>
      <c r="H115" s="91">
        <f>SUM(H116:H116)</f>
        <v>154.27499999999998</v>
      </c>
      <c r="I115" s="91">
        <f>SUM(I116:I116)</f>
        <v>0</v>
      </c>
      <c r="J115" s="91">
        <f>SUM(J116:J116)</f>
        <v>154.27499999999998</v>
      </c>
    </row>
    <row r="116" spans="1:10" ht="13.5" thickBot="1">
      <c r="A116" s="327"/>
      <c r="B116" s="249"/>
      <c r="C116" s="243"/>
      <c r="D116" s="209">
        <v>2212</v>
      </c>
      <c r="E116" s="209">
        <v>5169</v>
      </c>
      <c r="F116" s="246" t="s">
        <v>171</v>
      </c>
      <c r="G116" s="92">
        <v>0</v>
      </c>
      <c r="H116" s="92">
        <f>222.035-67.76</f>
        <v>154.27499999999998</v>
      </c>
      <c r="I116" s="2"/>
      <c r="J116" s="2">
        <f>H116+I116</f>
        <v>154.27499999999998</v>
      </c>
    </row>
    <row r="117" spans="1:10" ht="12.75">
      <c r="A117" s="327"/>
      <c r="B117" s="232" t="s">
        <v>5</v>
      </c>
      <c r="C117" s="204" t="s">
        <v>184</v>
      </c>
      <c r="D117" s="227" t="s">
        <v>3</v>
      </c>
      <c r="E117" s="227" t="s">
        <v>3</v>
      </c>
      <c r="F117" s="90" t="s">
        <v>210</v>
      </c>
      <c r="G117" s="91">
        <f>SUM(G118:G118)</f>
        <v>0</v>
      </c>
      <c r="H117" s="91">
        <f>SUM(H118:H118)</f>
        <v>108.9</v>
      </c>
      <c r="I117" s="91">
        <f>SUM(I118:I118)</f>
        <v>0</v>
      </c>
      <c r="J117" s="91">
        <f>SUM(J118:J118)</f>
        <v>108.9</v>
      </c>
    </row>
    <row r="118" spans="1:10" ht="13.5" thickBot="1">
      <c r="A118" s="327"/>
      <c r="B118" s="249"/>
      <c r="C118" s="243"/>
      <c r="D118" s="209">
        <v>2212</v>
      </c>
      <c r="E118" s="209">
        <v>5169</v>
      </c>
      <c r="F118" s="246" t="s">
        <v>171</v>
      </c>
      <c r="G118" s="92">
        <v>0</v>
      </c>
      <c r="H118" s="92">
        <f>155.485-46.585</f>
        <v>108.9</v>
      </c>
      <c r="I118" s="2"/>
      <c r="J118" s="2">
        <f>H118+I118</f>
        <v>108.9</v>
      </c>
    </row>
    <row r="119" spans="1:10" ht="12.75">
      <c r="A119" s="327"/>
      <c r="B119" s="232" t="s">
        <v>5</v>
      </c>
      <c r="C119" s="204" t="s">
        <v>185</v>
      </c>
      <c r="D119" s="227" t="s">
        <v>3</v>
      </c>
      <c r="E119" s="227" t="s">
        <v>3</v>
      </c>
      <c r="F119" s="90" t="s">
        <v>211</v>
      </c>
      <c r="G119" s="91">
        <f>SUM(G120:G120)</f>
        <v>0</v>
      </c>
      <c r="H119" s="91">
        <f>SUM(H120:H120)</f>
        <v>425.43500000000006</v>
      </c>
      <c r="I119" s="91">
        <f>SUM(I120:I120)</f>
        <v>0</v>
      </c>
      <c r="J119" s="91">
        <f>SUM(J120:J120)</f>
        <v>425.43500000000006</v>
      </c>
    </row>
    <row r="120" spans="1:10" ht="13.5" thickBot="1">
      <c r="A120" s="327"/>
      <c r="B120" s="250"/>
      <c r="C120" s="243"/>
      <c r="D120" s="209">
        <v>2212</v>
      </c>
      <c r="E120" s="65">
        <v>6121</v>
      </c>
      <c r="F120" s="296" t="s">
        <v>147</v>
      </c>
      <c r="G120" s="220">
        <v>0</v>
      </c>
      <c r="H120" s="220">
        <f>373.285-101.64+119.79+34</f>
        <v>425.43500000000006</v>
      </c>
      <c r="I120" s="2"/>
      <c r="J120" s="2">
        <f>H120+I120</f>
        <v>425.43500000000006</v>
      </c>
    </row>
    <row r="121" spans="1:10" ht="12.75">
      <c r="A121" s="327"/>
      <c r="B121" s="232" t="s">
        <v>5</v>
      </c>
      <c r="C121" s="204" t="s">
        <v>186</v>
      </c>
      <c r="D121" s="227" t="s">
        <v>3</v>
      </c>
      <c r="E121" s="227" t="s">
        <v>3</v>
      </c>
      <c r="F121" s="90" t="s">
        <v>212</v>
      </c>
      <c r="G121" s="91">
        <f>SUM(G122:G122)</f>
        <v>0</v>
      </c>
      <c r="H121" s="91">
        <f>SUM(H122:H122)</f>
        <v>493.68</v>
      </c>
      <c r="I121" s="91">
        <f>SUM(I122:I122)</f>
        <v>0</v>
      </c>
      <c r="J121" s="91">
        <f>SUM(J122:J122)</f>
        <v>493.68</v>
      </c>
    </row>
    <row r="122" spans="1:10" ht="13.5" thickBot="1">
      <c r="A122" s="327"/>
      <c r="B122" s="249"/>
      <c r="C122" s="243"/>
      <c r="D122" s="209">
        <v>2212</v>
      </c>
      <c r="E122" s="199">
        <v>6121</v>
      </c>
      <c r="F122" s="200" t="s">
        <v>147</v>
      </c>
      <c r="G122" s="92">
        <v>0</v>
      </c>
      <c r="H122" s="92">
        <v>493.68</v>
      </c>
      <c r="I122" s="2"/>
      <c r="J122" s="2">
        <f>H122+I122</f>
        <v>493.68</v>
      </c>
    </row>
    <row r="123" spans="1:10" ht="12.75">
      <c r="A123" s="327"/>
      <c r="B123" s="232" t="s">
        <v>5</v>
      </c>
      <c r="C123" s="204" t="s">
        <v>187</v>
      </c>
      <c r="D123" s="227" t="s">
        <v>3</v>
      </c>
      <c r="E123" s="227" t="s">
        <v>3</v>
      </c>
      <c r="F123" s="90" t="s">
        <v>213</v>
      </c>
      <c r="G123" s="91">
        <f>SUM(G124:G124)</f>
        <v>0</v>
      </c>
      <c r="H123" s="91">
        <f>SUM(H124:H124)</f>
        <v>839.135</v>
      </c>
      <c r="I123" s="91">
        <f>SUM(I124:I124)</f>
        <v>0</v>
      </c>
      <c r="J123" s="91">
        <f>SUM(J124:J124)</f>
        <v>839.135</v>
      </c>
    </row>
    <row r="124" spans="1:10" ht="13.5" thickBot="1">
      <c r="A124" s="327"/>
      <c r="B124" s="249"/>
      <c r="C124" s="243"/>
      <c r="D124" s="209">
        <v>2212</v>
      </c>
      <c r="E124" s="209">
        <v>5169</v>
      </c>
      <c r="F124" s="246" t="s">
        <v>171</v>
      </c>
      <c r="G124" s="92">
        <v>0</v>
      </c>
      <c r="H124" s="92">
        <v>839.135</v>
      </c>
      <c r="I124" s="2"/>
      <c r="J124" s="2">
        <f>H124+I124</f>
        <v>839.135</v>
      </c>
    </row>
    <row r="125" spans="1:10" ht="12.75">
      <c r="A125" s="327"/>
      <c r="B125" s="232" t="s">
        <v>5</v>
      </c>
      <c r="C125" s="204" t="s">
        <v>188</v>
      </c>
      <c r="D125" s="227" t="s">
        <v>3</v>
      </c>
      <c r="E125" s="227" t="s">
        <v>3</v>
      </c>
      <c r="F125" s="90" t="s">
        <v>214</v>
      </c>
      <c r="G125" s="91">
        <f>SUM(G126:G126)</f>
        <v>0</v>
      </c>
      <c r="H125" s="91">
        <f>SUM(H126:H126)</f>
        <v>263.17499999999995</v>
      </c>
      <c r="I125" s="91">
        <f>SUM(I126:I126)</f>
        <v>0</v>
      </c>
      <c r="J125" s="91">
        <f>SUM(J126:J126)</f>
        <v>263.17499999999995</v>
      </c>
    </row>
    <row r="126" spans="1:10" ht="13.5" thickBot="1">
      <c r="A126" s="327"/>
      <c r="B126" s="249"/>
      <c r="C126" s="243"/>
      <c r="D126" s="209">
        <v>2212</v>
      </c>
      <c r="E126" s="209">
        <v>5169</v>
      </c>
      <c r="F126" s="246" t="s">
        <v>171</v>
      </c>
      <c r="G126" s="92">
        <v>0</v>
      </c>
      <c r="H126" s="92">
        <f>762.905-499.73</f>
        <v>263.17499999999995</v>
      </c>
      <c r="I126" s="2"/>
      <c r="J126" s="2">
        <f>H126+I126</f>
        <v>263.17499999999995</v>
      </c>
    </row>
    <row r="127" spans="1:10" ht="12.75">
      <c r="A127" s="327"/>
      <c r="B127" s="232" t="s">
        <v>5</v>
      </c>
      <c r="C127" s="204" t="s">
        <v>189</v>
      </c>
      <c r="D127" s="227" t="s">
        <v>3</v>
      </c>
      <c r="E127" s="227" t="s">
        <v>3</v>
      </c>
      <c r="F127" s="90" t="s">
        <v>215</v>
      </c>
      <c r="G127" s="91">
        <f>SUM(G128:G128)</f>
        <v>0</v>
      </c>
      <c r="H127" s="91">
        <f>SUM(H128:H128)</f>
        <v>756.855</v>
      </c>
      <c r="I127" s="91">
        <f>SUM(I128:I128)</f>
        <v>0</v>
      </c>
      <c r="J127" s="91">
        <f>SUM(J128:J128)</f>
        <v>756.855</v>
      </c>
    </row>
    <row r="128" spans="1:10" ht="13.5" thickBot="1">
      <c r="A128" s="327"/>
      <c r="B128" s="249"/>
      <c r="C128" s="243"/>
      <c r="D128" s="209">
        <v>2212</v>
      </c>
      <c r="E128" s="209">
        <v>5169</v>
      </c>
      <c r="F128" s="246" t="s">
        <v>171</v>
      </c>
      <c r="G128" s="92">
        <v>0</v>
      </c>
      <c r="H128" s="92">
        <f>756.855</f>
        <v>756.855</v>
      </c>
      <c r="I128" s="2"/>
      <c r="J128" s="2">
        <f>H128+I128</f>
        <v>756.855</v>
      </c>
    </row>
    <row r="129" spans="1:10" ht="12.75">
      <c r="A129" s="327"/>
      <c r="B129" s="232" t="s">
        <v>5</v>
      </c>
      <c r="C129" s="204" t="s">
        <v>202</v>
      </c>
      <c r="D129" s="227" t="s">
        <v>3</v>
      </c>
      <c r="E129" s="227" t="s">
        <v>3</v>
      </c>
      <c r="F129" s="90" t="s">
        <v>216</v>
      </c>
      <c r="G129" s="91">
        <f>SUM(G130:G130)</f>
        <v>0</v>
      </c>
      <c r="H129" s="91">
        <f>SUM(H130:H130)</f>
        <v>317.51399999999995</v>
      </c>
      <c r="I129" s="91">
        <f>SUM(I130:I130)</f>
        <v>0</v>
      </c>
      <c r="J129" s="91">
        <f>SUM(J130:J130)</f>
        <v>317.51399999999995</v>
      </c>
    </row>
    <row r="130" spans="1:10" ht="13.5" thickBot="1">
      <c r="A130" s="327"/>
      <c r="B130" s="249"/>
      <c r="C130" s="243"/>
      <c r="D130" s="209">
        <v>2212</v>
      </c>
      <c r="E130" s="199">
        <v>6121</v>
      </c>
      <c r="F130" s="200" t="s">
        <v>147</v>
      </c>
      <c r="G130" s="92">
        <v>0</v>
      </c>
      <c r="H130" s="92">
        <f>384.78-224.455+120+37.189</f>
        <v>317.51399999999995</v>
      </c>
      <c r="I130" s="2"/>
      <c r="J130" s="2">
        <f>H130+I130</f>
        <v>317.51399999999995</v>
      </c>
    </row>
    <row r="131" spans="1:10" ht="12.75">
      <c r="A131" s="327"/>
      <c r="B131" s="232" t="s">
        <v>5</v>
      </c>
      <c r="C131" s="204" t="s">
        <v>203</v>
      </c>
      <c r="D131" s="227" t="s">
        <v>3</v>
      </c>
      <c r="E131" s="227" t="s">
        <v>3</v>
      </c>
      <c r="F131" s="90" t="s">
        <v>217</v>
      </c>
      <c r="G131" s="91">
        <f>SUM(G132:G132)</f>
        <v>0</v>
      </c>
      <c r="H131" s="91">
        <f>SUM(H132:H132)</f>
        <v>191.18</v>
      </c>
      <c r="I131" s="91">
        <f>SUM(I132:I132)</f>
        <v>0</v>
      </c>
      <c r="J131" s="91">
        <f>SUM(J132:J132)</f>
        <v>191.18</v>
      </c>
    </row>
    <row r="132" spans="1:10" ht="13.5" thickBot="1">
      <c r="A132" s="327"/>
      <c r="B132" s="249"/>
      <c r="C132" s="243"/>
      <c r="D132" s="209">
        <v>2212</v>
      </c>
      <c r="E132" s="209">
        <v>5169</v>
      </c>
      <c r="F132" s="246" t="s">
        <v>171</v>
      </c>
      <c r="G132" s="92">
        <v>0</v>
      </c>
      <c r="H132" s="92">
        <f>487.63-296.45</f>
        <v>191.18</v>
      </c>
      <c r="I132" s="2"/>
      <c r="J132" s="2">
        <f>H132+I132</f>
        <v>191.18</v>
      </c>
    </row>
    <row r="133" spans="1:10" ht="12.75">
      <c r="A133" s="327"/>
      <c r="B133" s="232" t="s">
        <v>5</v>
      </c>
      <c r="C133" s="204" t="s">
        <v>204</v>
      </c>
      <c r="D133" s="227" t="s">
        <v>3</v>
      </c>
      <c r="E133" s="227" t="s">
        <v>3</v>
      </c>
      <c r="F133" s="90" t="s">
        <v>219</v>
      </c>
      <c r="G133" s="91">
        <f>SUM(G134:G134)</f>
        <v>0</v>
      </c>
      <c r="H133" s="91">
        <f>SUM(H134:H134)</f>
        <v>228.08499999999998</v>
      </c>
      <c r="I133" s="91">
        <f>SUM(I134:I134)</f>
        <v>0</v>
      </c>
      <c r="J133" s="91">
        <f>SUM(J134:J134)</f>
        <v>228.08499999999998</v>
      </c>
    </row>
    <row r="134" spans="1:10" ht="13.5" thickBot="1">
      <c r="A134" s="327"/>
      <c r="B134" s="249"/>
      <c r="C134" s="243"/>
      <c r="D134" s="209">
        <v>2212</v>
      </c>
      <c r="E134" s="199">
        <v>6121</v>
      </c>
      <c r="F134" s="200" t="s">
        <v>147</v>
      </c>
      <c r="G134" s="92">
        <v>0</v>
      </c>
      <c r="H134" s="92">
        <f>524.535-296.45</f>
        <v>228.08499999999998</v>
      </c>
      <c r="I134" s="2"/>
      <c r="J134" s="2">
        <f>H134+I134</f>
        <v>228.08499999999998</v>
      </c>
    </row>
    <row r="135" spans="1:10" ht="12.75">
      <c r="A135" s="327"/>
      <c r="B135" s="232" t="s">
        <v>5</v>
      </c>
      <c r="C135" s="204" t="s">
        <v>205</v>
      </c>
      <c r="D135" s="227" t="s">
        <v>3</v>
      </c>
      <c r="E135" s="227" t="s">
        <v>3</v>
      </c>
      <c r="F135" s="90" t="s">
        <v>220</v>
      </c>
      <c r="G135" s="91">
        <f>SUM(G136:G136)</f>
        <v>0</v>
      </c>
      <c r="H135" s="91">
        <f>SUM(H136:H136)</f>
        <v>526.469</v>
      </c>
      <c r="I135" s="91">
        <f>SUM(I136:I136)</f>
        <v>0</v>
      </c>
      <c r="J135" s="91">
        <f>SUM(J136:J136)</f>
        <v>526.469</v>
      </c>
    </row>
    <row r="136" spans="1:10" ht="13.5" thickBot="1">
      <c r="A136" s="327"/>
      <c r="B136" s="249"/>
      <c r="C136" s="243"/>
      <c r="D136" s="209">
        <v>2212</v>
      </c>
      <c r="E136" s="199">
        <v>6121</v>
      </c>
      <c r="F136" s="200" t="s">
        <v>147</v>
      </c>
      <c r="G136" s="92">
        <v>0</v>
      </c>
      <c r="H136" s="92">
        <f>639.485-402.325+235.95+53.359</f>
        <v>526.469</v>
      </c>
      <c r="I136" s="2"/>
      <c r="J136" s="2">
        <f>H136+I136</f>
        <v>526.469</v>
      </c>
    </row>
    <row r="137" spans="1:10" ht="12.75">
      <c r="A137" s="327"/>
      <c r="B137" s="232" t="s">
        <v>5</v>
      </c>
      <c r="C137" s="204" t="s">
        <v>206</v>
      </c>
      <c r="D137" s="227" t="s">
        <v>3</v>
      </c>
      <c r="E137" s="227" t="s">
        <v>3</v>
      </c>
      <c r="F137" s="90" t="s">
        <v>221</v>
      </c>
      <c r="G137" s="91">
        <f>SUM(G138:G138)</f>
        <v>0</v>
      </c>
      <c r="H137" s="91">
        <f>SUM(H138:H138)</f>
        <v>281.93</v>
      </c>
      <c r="I137" s="91">
        <f>SUM(I138:I138)</f>
        <v>0</v>
      </c>
      <c r="J137" s="91">
        <f>SUM(J138:J138)</f>
        <v>281.93</v>
      </c>
    </row>
    <row r="138" spans="1:10" ht="13.5" thickBot="1">
      <c r="A138" s="327"/>
      <c r="B138" s="249"/>
      <c r="C138" s="243"/>
      <c r="D138" s="209">
        <v>2212</v>
      </c>
      <c r="E138" s="209">
        <v>5169</v>
      </c>
      <c r="F138" s="246" t="s">
        <v>171</v>
      </c>
      <c r="G138" s="92">
        <v>0</v>
      </c>
      <c r="H138" s="92">
        <f>760.485-478.555</f>
        <v>281.93</v>
      </c>
      <c r="I138" s="2"/>
      <c r="J138" s="2">
        <f>H138+I138</f>
        <v>281.93</v>
      </c>
    </row>
    <row r="139" spans="1:10" ht="12.75">
      <c r="A139" s="327"/>
      <c r="B139" s="232" t="s">
        <v>5</v>
      </c>
      <c r="C139" s="204" t="s">
        <v>207</v>
      </c>
      <c r="D139" s="227" t="s">
        <v>3</v>
      </c>
      <c r="E139" s="227" t="s">
        <v>3</v>
      </c>
      <c r="F139" s="90" t="s">
        <v>222</v>
      </c>
      <c r="G139" s="91">
        <f>SUM(G140:G140)</f>
        <v>0</v>
      </c>
      <c r="H139" s="91">
        <f>SUM(H140:H140)</f>
        <v>42.35</v>
      </c>
      <c r="I139" s="91">
        <f>SUM(I140:I140)</f>
        <v>0</v>
      </c>
      <c r="J139" s="91">
        <f>SUM(J140:J140)</f>
        <v>42.35</v>
      </c>
    </row>
    <row r="140" spans="1:10" ht="13.5" thickBot="1">
      <c r="A140" s="327"/>
      <c r="B140" s="249"/>
      <c r="C140" s="243"/>
      <c r="D140" s="209">
        <v>2212</v>
      </c>
      <c r="E140" s="209">
        <v>5169</v>
      </c>
      <c r="F140" s="246" t="s">
        <v>171</v>
      </c>
      <c r="G140" s="92">
        <v>0</v>
      </c>
      <c r="H140" s="92">
        <v>42.35</v>
      </c>
      <c r="I140" s="2"/>
      <c r="J140" s="2">
        <f>H140+I140</f>
        <v>42.35</v>
      </c>
    </row>
    <row r="141" spans="1:10" ht="12.75">
      <c r="A141" s="327"/>
      <c r="B141" s="232" t="s">
        <v>5</v>
      </c>
      <c r="C141" s="204" t="s">
        <v>208</v>
      </c>
      <c r="D141" s="227" t="s">
        <v>3</v>
      </c>
      <c r="E141" s="227" t="s">
        <v>3</v>
      </c>
      <c r="F141" s="90" t="s">
        <v>223</v>
      </c>
      <c r="G141" s="91">
        <f>SUM(G142:G142)</f>
        <v>0</v>
      </c>
      <c r="H141" s="91">
        <f>SUM(H142:H142)</f>
        <v>204.49</v>
      </c>
      <c r="I141" s="91">
        <f>SUM(I142:I142)</f>
        <v>0</v>
      </c>
      <c r="J141" s="91">
        <f>SUM(J142:J142)</f>
        <v>204.49</v>
      </c>
    </row>
    <row r="142" spans="1:10" ht="13.5" thickBot="1">
      <c r="A142" s="327"/>
      <c r="B142" s="249"/>
      <c r="C142" s="243"/>
      <c r="D142" s="209">
        <v>2212</v>
      </c>
      <c r="E142" s="199">
        <v>6121</v>
      </c>
      <c r="F142" s="200" t="s">
        <v>147</v>
      </c>
      <c r="G142" s="92">
        <v>0</v>
      </c>
      <c r="H142" s="92">
        <v>204.49</v>
      </c>
      <c r="I142" s="2"/>
      <c r="J142" s="2">
        <f>H142+I142</f>
        <v>204.49</v>
      </c>
    </row>
    <row r="143" spans="1:10" ht="12.75">
      <c r="A143" s="327"/>
      <c r="B143" s="232" t="s">
        <v>5</v>
      </c>
      <c r="C143" s="204" t="s">
        <v>209</v>
      </c>
      <c r="D143" s="227" t="s">
        <v>3</v>
      </c>
      <c r="E143" s="227" t="s">
        <v>3</v>
      </c>
      <c r="F143" s="90" t="s">
        <v>224</v>
      </c>
      <c r="G143" s="91">
        <f>SUM(G144:G144)</f>
        <v>0</v>
      </c>
      <c r="H143" s="91">
        <f>SUM(H144:H144)</f>
        <v>264.755</v>
      </c>
      <c r="I143" s="91">
        <f>SUM(I144:I144)</f>
        <v>0</v>
      </c>
      <c r="J143" s="91">
        <f>SUM(J144:J144)</f>
        <v>264.755</v>
      </c>
    </row>
    <row r="144" spans="1:10" ht="13.5" thickBot="1">
      <c r="A144" s="327"/>
      <c r="B144" s="249"/>
      <c r="C144" s="243"/>
      <c r="D144" s="209">
        <v>2212</v>
      </c>
      <c r="E144" s="209">
        <v>5169</v>
      </c>
      <c r="F144" s="246" t="s">
        <v>171</v>
      </c>
      <c r="G144" s="92">
        <v>0</v>
      </c>
      <c r="H144" s="92">
        <f>594.48-329.725</f>
        <v>264.755</v>
      </c>
      <c r="I144" s="2"/>
      <c r="J144" s="2">
        <f>H144+I144</f>
        <v>264.755</v>
      </c>
    </row>
    <row r="145" spans="1:10" ht="12.75">
      <c r="A145" s="327"/>
      <c r="B145" s="232" t="s">
        <v>5</v>
      </c>
      <c r="C145" s="204" t="s">
        <v>218</v>
      </c>
      <c r="D145" s="227" t="s">
        <v>3</v>
      </c>
      <c r="E145" s="227" t="s">
        <v>3</v>
      </c>
      <c r="F145" s="90" t="s">
        <v>225</v>
      </c>
      <c r="G145" s="91">
        <f>SUM(G146:G146)</f>
        <v>0</v>
      </c>
      <c r="H145" s="91">
        <f>SUM(H146:H146)</f>
        <v>246.83999999999997</v>
      </c>
      <c r="I145" s="91">
        <f>SUM(I146:I146)</f>
        <v>0</v>
      </c>
      <c r="J145" s="91">
        <f>SUM(J146:J146)</f>
        <v>246.83999999999997</v>
      </c>
    </row>
    <row r="146" spans="1:10" ht="13.5" thickBot="1">
      <c r="A146" s="328"/>
      <c r="B146" s="249"/>
      <c r="C146" s="243"/>
      <c r="D146" s="209">
        <v>2212</v>
      </c>
      <c r="E146" s="209">
        <v>5169</v>
      </c>
      <c r="F146" s="246" t="s">
        <v>171</v>
      </c>
      <c r="G146" s="92">
        <v>0</v>
      </c>
      <c r="H146" s="92">
        <f>555.39-308.55</f>
        <v>246.83999999999997</v>
      </c>
      <c r="I146" s="2"/>
      <c r="J146" s="2">
        <f>H146+I146</f>
        <v>246.83999999999997</v>
      </c>
    </row>
  </sheetData>
  <sheetProtection/>
  <mergeCells count="12">
    <mergeCell ref="C5:C6"/>
    <mergeCell ref="D5:D6"/>
    <mergeCell ref="E5:E6"/>
    <mergeCell ref="A8:A146"/>
    <mergeCell ref="A1:J1"/>
    <mergeCell ref="A3:J3"/>
    <mergeCell ref="H5:H6"/>
    <mergeCell ref="I5:J5"/>
    <mergeCell ref="F5:F6"/>
    <mergeCell ref="G5:G6"/>
    <mergeCell ref="A5:A6"/>
    <mergeCell ref="B5:B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5" r:id="rId1"/>
  <headerFooter alignWithMargins="0">
    <oddHeader>&amp;R&amp;F</oddHeader>
    <oddFooter>&amp;C&amp;A</oddFooter>
  </headerFooter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2015-03-18T15:41:56Z</cp:lastPrinted>
  <dcterms:created xsi:type="dcterms:W3CDTF">2006-09-25T08:49:57Z</dcterms:created>
  <dcterms:modified xsi:type="dcterms:W3CDTF">2015-03-26T12:16:53Z</dcterms:modified>
  <cp:category/>
  <cp:version/>
  <cp:contentType/>
  <cp:contentStatus/>
</cp:coreProperties>
</file>