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900" windowWidth="15480" windowHeight="991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G26" i="2" l="1"/>
  <c r="E30" i="2"/>
  <c r="E37" i="2"/>
  <c r="E24" i="2"/>
  <c r="E8" i="2" s="1"/>
  <c r="E36" i="2"/>
  <c r="G24" i="2"/>
  <c r="F116" i="3"/>
  <c r="F112" i="3"/>
  <c r="F93" i="3"/>
  <c r="F86" i="3"/>
  <c r="F83" i="3"/>
  <c r="F82" i="3"/>
  <c r="F80" i="3"/>
  <c r="D41" i="3"/>
  <c r="D67" i="3"/>
  <c r="F67" i="3" s="1"/>
  <c r="D74" i="3"/>
  <c r="D107" i="3"/>
  <c r="D117" i="3" s="1"/>
  <c r="F117" i="3" s="1"/>
  <c r="D91" i="3"/>
  <c r="D88" i="3"/>
  <c r="D86" i="3"/>
  <c r="D85" i="3"/>
  <c r="D84" i="3"/>
  <c r="D81" i="3"/>
  <c r="D94" i="3" s="1"/>
  <c r="D115" i="3"/>
  <c r="D113" i="3"/>
  <c r="F113" i="3" s="1"/>
  <c r="D111" i="3"/>
  <c r="D110" i="3"/>
  <c r="F110" i="3" s="1"/>
  <c r="D108" i="3"/>
  <c r="D126" i="3"/>
  <c r="D123" i="3"/>
  <c r="D120" i="3"/>
  <c r="F120" i="3" s="1"/>
  <c r="D104" i="3"/>
  <c r="F85" i="6"/>
  <c r="F129" i="3"/>
  <c r="F59" i="3"/>
  <c r="E94" i="3"/>
  <c r="G12" i="2"/>
  <c r="F17" i="3"/>
  <c r="G33" i="2"/>
  <c r="F8" i="2"/>
  <c r="F7" i="2" s="1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0" i="3"/>
  <c r="F57" i="3"/>
  <c r="F55" i="3"/>
  <c r="F53" i="3"/>
  <c r="F114" i="3"/>
  <c r="F75" i="3"/>
  <c r="F70" i="3"/>
  <c r="F64" i="3"/>
  <c r="D21" i="3"/>
  <c r="E9" i="3"/>
  <c r="E21" i="3"/>
  <c r="E117" i="3"/>
  <c r="C117" i="3"/>
  <c r="F108" i="3"/>
  <c r="E32" i="2"/>
  <c r="F32" i="2"/>
  <c r="G32" i="2" s="1"/>
  <c r="E25" i="2"/>
  <c r="F25" i="2"/>
  <c r="G25" i="2" s="1"/>
  <c r="F111" i="3"/>
  <c r="F115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25" i="2"/>
  <c r="D7" i="2" s="1"/>
  <c r="G9" i="2"/>
  <c r="G11" i="2"/>
  <c r="G13" i="2"/>
  <c r="G14" i="2"/>
  <c r="G16" i="2"/>
  <c r="G17" i="2"/>
  <c r="G19" i="2"/>
  <c r="G20" i="2"/>
  <c r="G21" i="2"/>
  <c r="G23" i="2"/>
  <c r="D28" i="2"/>
  <c r="D32" i="2"/>
  <c r="E28" i="2"/>
  <c r="E27" i="2" s="1"/>
  <c r="F28" i="2"/>
  <c r="G28" i="2" s="1"/>
  <c r="G29" i="2"/>
  <c r="G30" i="2"/>
  <c r="G31" i="2"/>
  <c r="D35" i="2"/>
  <c r="E35" i="2"/>
  <c r="G35" i="2"/>
  <c r="F35" i="2"/>
  <c r="D27" i="2"/>
  <c r="D77" i="3"/>
  <c r="G22" i="2"/>
  <c r="F38" i="3"/>
  <c r="F77" i="3"/>
  <c r="F61" i="3"/>
  <c r="F9" i="3"/>
  <c r="F21" i="3"/>
  <c r="D34" i="2" l="1"/>
  <c r="D38" i="2"/>
  <c r="F94" i="3"/>
  <c r="E7" i="2"/>
  <c r="G8" i="2"/>
  <c r="F27" i="2"/>
  <c r="G27" i="2" s="1"/>
  <c r="F107" i="3"/>
  <c r="E38" i="2" l="1"/>
  <c r="E34" i="2"/>
  <c r="F34" i="2"/>
  <c r="G34" i="2" s="1"/>
  <c r="G7" i="2"/>
  <c r="F38" i="2"/>
  <c r="G38" i="2" s="1"/>
</calcChain>
</file>

<file path=xl/sharedStrings.xml><?xml version="1.0" encoding="utf-8"?>
<sst xmlns="http://schemas.openxmlformats.org/spreadsheetml/2006/main" count="645" uniqueCount="236">
  <si>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</si>
  <si>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</si>
  <si>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</si>
  <si>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</si>
  <si>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</si>
  <si>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</si>
  <si>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</si>
  <si>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</si>
  <si>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</si>
  <si>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</si>
  <si>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</si>
  <si>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</si>
  <si>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</si>
  <si>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</si>
  <si>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</si>
  <si>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</si>
  <si>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</si>
  <si>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</si>
  <si>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</si>
  <si>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</si>
  <si>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</si>
  <si>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</si>
  <si>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</si>
  <si>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</si>
  <si>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</si>
  <si>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</si>
  <si>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</si>
  <si>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</si>
  <si>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</si>
  <si>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</si>
  <si>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</si>
  <si>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</si>
  <si>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</si>
  <si>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</si>
  <si>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</si>
  <si>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</si>
  <si>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</si>
  <si>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</si>
  <si>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</si>
  <si>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</si>
  <si>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</si>
  <si>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</si>
  <si>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</si>
  <si>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</si>
  <si>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</si>
  <si>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</si>
  <si>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</si>
  <si>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</si>
  <si>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</si>
  <si>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</si>
  <si>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</si>
  <si>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</si>
  <si>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</si>
  <si>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</si>
  <si>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</si>
  <si>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</si>
  <si>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</si>
  <si>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</si>
  <si>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</si>
  <si>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</si>
  <si>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</si>
  <si>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</si>
  <si>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</si>
  <si>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</si>
  <si>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</si>
  <si>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</si>
  <si>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</si>
  <si>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</si>
  <si>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</si>
  <si>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</si>
  <si>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</si>
  <si>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</si>
  <si>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</si>
  <si>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</si>
  <si>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</si>
  <si>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</si>
  <si>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</si>
  <si>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</si>
  <si>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</si>
  <si>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</si>
  <si>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</si>
  <si>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</si>
  <si>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</si>
  <si>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</si>
  <si>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</si>
  <si>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</si>
  <si>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</si>
  <si>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</si>
  <si>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</si>
  <si>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</si>
  <si>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</si>
  <si>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MPSV, zapojení do kap. 92305</t>
  </si>
  <si>
    <t>Kapitola 917 - Transfery (ZU)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</si>
  <si>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</si>
  <si>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</si>
  <si>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</si>
  <si>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</si>
  <si>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</si>
  <si>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</si>
  <si>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</si>
  <si>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</si>
  <si>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18-odd.SŘ</t>
  </si>
  <si>
    <t>poskytnutí dotací z DF, kap. 92604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</si>
  <si>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</si>
  <si>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</si>
  <si>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</si>
  <si>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</si>
  <si>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</si>
  <si>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</si>
  <si>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</si>
  <si>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</si>
  <si>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</si>
  <si>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</si>
  <si>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</si>
  <si>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</si>
  <si>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</si>
  <si>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</si>
  <si>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</si>
  <si>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</si>
  <si>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</si>
  <si>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</si>
  <si>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</si>
  <si>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</si>
  <si>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</si>
  <si>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</si>
  <si>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</si>
  <si>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</si>
  <si>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</si>
  <si>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</si>
  <si>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</si>
  <si>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</si>
  <si>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</si>
  <si>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</si>
  <si>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</si>
  <si>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</si>
  <si>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</si>
  <si>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</si>
  <si>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</si>
  <si>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</si>
  <si>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</si>
  <si>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</si>
  <si>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</si>
  <si>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</si>
  <si>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</si>
  <si>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</si>
  <si>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</si>
  <si>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</si>
  <si>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</si>
  <si>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</si>
  <si>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</si>
  <si>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</si>
  <si>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</si>
  <si>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</si>
  <si>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</si>
  <si>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</si>
  <si>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</si>
  <si>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</si>
  <si>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</si>
  <si>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</si>
  <si>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</si>
  <si>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</si>
  <si>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</si>
  <si>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</si>
  <si>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</si>
  <si>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</si>
  <si>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</si>
  <si>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</si>
  <si>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</si>
  <si>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</si>
  <si>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</si>
  <si>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</si>
  <si>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</si>
  <si>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</si>
  <si>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</si>
  <si>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</si>
  <si>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</si>
  <si>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</si>
  <si>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</si>
  <si>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</si>
  <si>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</si>
  <si>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</si>
  <si>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finanční vypořádání minul. let s obc. a RRRS</t>
  </si>
  <si>
    <t>přesun z kap. 91408 do kap.91708 a poskytnutí dotace</t>
  </si>
  <si>
    <t xml:space="preserve">Celkem výdajová část rozpočtu 2015 upravena o </t>
  </si>
  <si>
    <t xml:space="preserve">    Přehled změn rozpočtu a rozpočtových opatření přijatých  v období od 1. ledna do 31. března 2015</t>
  </si>
  <si>
    <t>Plnění závazných a specifických ukazatelů příjmové části rozpočtu kraje za období 01 - 03/2015</t>
  </si>
  <si>
    <t>skut.01-03/2015</t>
  </si>
  <si>
    <t>Čerpání ze závazných a specifických ukazatelů výdajové části rozpočtu kraje za období 01 - 03/2015</t>
  </si>
  <si>
    <t>k 31.03.2015 neprojednáno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</si>
  <si>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</si>
  <si>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</si>
  <si>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</si>
  <si>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</si>
  <si>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</si>
  <si>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</si>
  <si>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</si>
  <si>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</si>
  <si>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</si>
  <si>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</si>
  <si>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09-zdravotnictv9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</si>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</sst>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5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81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26" borderId="11" xfId="0" applyFont="1" applyFill="1" applyBorder="1" applyAlignment="1">
      <alignment vertical="center"/>
    </xf>
    <xf numFmtId="14" fontId="21" fillId="26" borderId="11" xfId="0" applyNumberFormat="1" applyFont="1" applyFill="1" applyBorder="1" applyAlignment="1">
      <alignment horizontal="right" vertical="center" wrapText="1"/>
    </xf>
    <xf numFmtId="0" fontId="21" fillId="26" borderId="11" xfId="0" applyFont="1" applyFill="1" applyBorder="1" applyAlignment="1">
      <alignment horizontal="right" vertical="center"/>
    </xf>
    <xf numFmtId="4" fontId="21" fillId="26" borderId="11" xfId="0" applyNumberFormat="1" applyFont="1" applyFill="1" applyBorder="1" applyAlignment="1">
      <alignment horizontal="right" vertical="center"/>
    </xf>
    <xf numFmtId="0" fontId="21" fillId="26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22" xfId="0" applyFont="1" applyFill="1" applyBorder="1" applyAlignment="1">
      <alignment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26" borderId="40" xfId="0" applyFont="1" applyFill="1" applyBorder="1" applyAlignment="1">
      <alignment vertical="center"/>
    </xf>
    <xf numFmtId="49" fontId="21" fillId="26" borderId="36" xfId="0" applyNumberFormat="1" applyFont="1" applyFill="1" applyBorder="1" applyAlignment="1">
      <alignment vertical="center"/>
    </xf>
    <xf numFmtId="49" fontId="21" fillId="26" borderId="34" xfId="0" applyNumberFormat="1" applyFont="1" applyFill="1" applyBorder="1" applyAlignment="1">
      <alignment horizontal="center" vertical="center" wrapText="1"/>
    </xf>
    <xf numFmtId="49" fontId="21" fillId="0" borderId="12" xfId="0" quotePrefix="1" applyNumberFormat="1" applyFont="1" applyFill="1" applyBorder="1" applyAlignment="1">
      <alignment horizontal="right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27" xfId="0" applyFont="1" applyFill="1" applyBorder="1" applyAlignment="1">
      <alignment horizontal="right" vertical="center"/>
    </xf>
    <xf numFmtId="4" fontId="21" fillId="0" borderId="27" xfId="0" applyNumberFormat="1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center" vertical="center"/>
    </xf>
    <xf numFmtId="0" fontId="21" fillId="26" borderId="41" xfId="0" applyFont="1" applyFill="1" applyBorder="1" applyAlignment="1">
      <alignment vertical="center"/>
    </xf>
    <xf numFmtId="49" fontId="21" fillId="26" borderId="37" xfId="0" applyNumberFormat="1" applyFont="1" applyFill="1" applyBorder="1" applyAlignment="1">
      <alignment vertical="center"/>
    </xf>
    <xf numFmtId="49" fontId="21" fillId="26" borderId="33" xfId="0" applyNumberFormat="1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0" borderId="51" xfId="0" applyFont="1" applyFill="1" applyBorder="1" applyAlignment="1">
      <alignment horizontal="left"/>
    </xf>
    <xf numFmtId="0" fontId="22" fillId="0" borderId="52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7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57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50" xfId="0" applyFont="1" applyFill="1" applyBorder="1" applyAlignment="1">
      <alignment horizontal="center"/>
    </xf>
    <xf numFmtId="0" fontId="22" fillId="24" borderId="51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51" xfId="0" applyNumberFormat="1" applyFont="1" applyBorder="1" applyAlignment="1">
      <alignment horizontal="right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left" vertical="center"/>
    </xf>
    <xf numFmtId="49" fontId="22" fillId="0" borderId="51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5"/>
  <sheetViews>
    <sheetView workbookViewId="0">
      <selection activeCell="F1" sqref="F1:G1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8" width="9.140625" style="14"/>
    <col min="9" max="9" width="10" style="14" bestFit="1" customWidth="1"/>
    <col min="10" max="16384" width="9.140625" style="14"/>
  </cols>
  <sheetData>
    <row r="1" spans="1:11" ht="15" x14ac:dyDescent="0.25">
      <c r="F1" s="144" t="s">
        <v>85</v>
      </c>
      <c r="G1" s="144"/>
    </row>
    <row r="2" spans="1:11" ht="15" customHeight="1" x14ac:dyDescent="0.2">
      <c r="A2" s="147" t="s">
        <v>185</v>
      </c>
      <c r="B2" s="147"/>
      <c r="C2" s="147"/>
      <c r="D2" s="147"/>
      <c r="E2" s="147"/>
      <c r="F2" s="147"/>
      <c r="G2" s="147"/>
    </row>
    <row r="3" spans="1:11" ht="15.75" customHeight="1" x14ac:dyDescent="0.2">
      <c r="A3" s="147"/>
      <c r="B3" s="147"/>
      <c r="C3" s="147"/>
      <c r="D3" s="147"/>
      <c r="E3" s="147"/>
      <c r="F3" s="147"/>
      <c r="G3" s="147"/>
    </row>
    <row r="4" spans="1:11" ht="16.5" thickBot="1" x14ac:dyDescent="0.25">
      <c r="A4" s="37"/>
      <c r="B4" s="37"/>
      <c r="C4" s="37"/>
      <c r="D4" s="37"/>
      <c r="E4" s="37"/>
      <c r="F4" s="37"/>
      <c r="G4" s="38" t="s">
        <v>22</v>
      </c>
    </row>
    <row r="5" spans="1:11" ht="13.5" customHeight="1" x14ac:dyDescent="0.2">
      <c r="A5" s="148" t="s">
        <v>23</v>
      </c>
      <c r="B5" s="149"/>
      <c r="C5" s="149"/>
      <c r="D5" s="149" t="s">
        <v>177</v>
      </c>
      <c r="E5" s="149" t="s">
        <v>178</v>
      </c>
      <c r="F5" s="145" t="s">
        <v>186</v>
      </c>
      <c r="G5" s="152" t="s">
        <v>24</v>
      </c>
    </row>
    <row r="6" spans="1:11" ht="13.5" customHeight="1" thickBot="1" x14ac:dyDescent="0.25">
      <c r="A6" s="150"/>
      <c r="B6" s="151"/>
      <c r="C6" s="151"/>
      <c r="D6" s="151"/>
      <c r="E6" s="151"/>
      <c r="F6" s="146"/>
      <c r="G6" s="153"/>
    </row>
    <row r="7" spans="1:11" ht="15" customHeight="1" thickBot="1" x14ac:dyDescent="0.25">
      <c r="A7" s="154" t="s">
        <v>25</v>
      </c>
      <c r="B7" s="155"/>
      <c r="C7" s="155"/>
      <c r="D7" s="15">
        <f>D8+D25</f>
        <v>2280088</v>
      </c>
      <c r="E7" s="15">
        <f>E8+E25</f>
        <v>2339571.4400000004</v>
      </c>
      <c r="F7" s="15">
        <f>F8+F25</f>
        <v>594498.28000000014</v>
      </c>
      <c r="G7" s="16">
        <f t="shared" ref="G7:G14" si="0">F7/E7*100</f>
        <v>25.410563226913048</v>
      </c>
    </row>
    <row r="8" spans="1:11" s="19" customFormat="1" ht="15" customHeight="1" thickBot="1" x14ac:dyDescent="0.3">
      <c r="A8" s="127" t="s">
        <v>26</v>
      </c>
      <c r="B8" s="128"/>
      <c r="C8" s="129"/>
      <c r="D8" s="17">
        <f>SUM(D9:D24)</f>
        <v>2280088</v>
      </c>
      <c r="E8" s="17">
        <f>SUM(E9:E24)</f>
        <v>2338045.8800000004</v>
      </c>
      <c r="F8" s="17">
        <f>SUM(F9:F24)</f>
        <v>592945.16000000015</v>
      </c>
      <c r="G8" s="18">
        <f t="shared" si="0"/>
        <v>25.360715333781219</v>
      </c>
      <c r="I8" s="79"/>
    </row>
    <row r="9" spans="1:11" s="19" customFormat="1" ht="15" customHeight="1" x14ac:dyDescent="0.25">
      <c r="A9" s="73" t="s">
        <v>27</v>
      </c>
      <c r="B9" s="126" t="s">
        <v>28</v>
      </c>
      <c r="C9" s="126"/>
      <c r="D9" s="20">
        <v>2210000</v>
      </c>
      <c r="E9" s="20">
        <v>2210000</v>
      </c>
      <c r="F9" s="20">
        <v>520019.71</v>
      </c>
      <c r="G9" s="21">
        <f t="shared" si="0"/>
        <v>23.530303619909503</v>
      </c>
      <c r="I9" s="79"/>
    </row>
    <row r="10" spans="1:11" s="19" customFormat="1" ht="15" customHeight="1" x14ac:dyDescent="0.25">
      <c r="A10" s="73"/>
      <c r="B10" s="138" t="s">
        <v>89</v>
      </c>
      <c r="C10" s="139"/>
      <c r="D10" s="20">
        <v>0</v>
      </c>
      <c r="E10" s="20">
        <v>0</v>
      </c>
      <c r="F10" s="20">
        <v>0</v>
      </c>
      <c r="G10" s="106" t="s">
        <v>31</v>
      </c>
    </row>
    <row r="11" spans="1:11" s="19" customFormat="1" ht="15" customHeight="1" x14ac:dyDescent="0.25">
      <c r="A11" s="74" t="s">
        <v>27</v>
      </c>
      <c r="B11" s="122" t="s">
        <v>29</v>
      </c>
      <c r="C11" s="122"/>
      <c r="D11" s="22">
        <v>1000</v>
      </c>
      <c r="E11" s="22">
        <v>1000</v>
      </c>
      <c r="F11" s="22">
        <v>229.97</v>
      </c>
      <c r="G11" s="23">
        <f t="shared" si="0"/>
        <v>22.997</v>
      </c>
      <c r="I11" s="79"/>
      <c r="J11" s="79"/>
    </row>
    <row r="12" spans="1:11" s="19" customFormat="1" ht="15" customHeight="1" x14ac:dyDescent="0.25">
      <c r="A12" s="75"/>
      <c r="B12" s="134" t="s">
        <v>30</v>
      </c>
      <c r="C12" s="135"/>
      <c r="D12" s="22">
        <v>0</v>
      </c>
      <c r="E12" s="22">
        <v>5.22</v>
      </c>
      <c r="F12" s="22">
        <v>43.2</v>
      </c>
      <c r="G12" s="23">
        <f t="shared" si="0"/>
        <v>827.58620689655174</v>
      </c>
      <c r="I12" s="79"/>
      <c r="J12" s="79"/>
    </row>
    <row r="13" spans="1:11" s="19" customFormat="1" ht="15" x14ac:dyDescent="0.25">
      <c r="A13" s="74" t="s">
        <v>27</v>
      </c>
      <c r="B13" s="122" t="s">
        <v>32</v>
      </c>
      <c r="C13" s="122"/>
      <c r="D13" s="22">
        <v>18368</v>
      </c>
      <c r="E13" s="22">
        <v>19138</v>
      </c>
      <c r="F13" s="22">
        <v>1002.82</v>
      </c>
      <c r="G13" s="23">
        <f t="shared" si="0"/>
        <v>5.2399414776883688</v>
      </c>
      <c r="I13" s="79"/>
      <c r="J13" s="79"/>
      <c r="K13" s="79"/>
    </row>
    <row r="14" spans="1:11" s="19" customFormat="1" ht="15" x14ac:dyDescent="0.25">
      <c r="A14" s="74" t="s">
        <v>27</v>
      </c>
      <c r="B14" s="122" t="s">
        <v>33</v>
      </c>
      <c r="C14" s="122"/>
      <c r="D14" s="22">
        <v>7500</v>
      </c>
      <c r="E14" s="22">
        <v>7500</v>
      </c>
      <c r="F14" s="22">
        <v>273.89999999999998</v>
      </c>
      <c r="G14" s="23">
        <f t="shared" si="0"/>
        <v>3.6519999999999997</v>
      </c>
    </row>
    <row r="15" spans="1:11" s="19" customFormat="1" ht="15" x14ac:dyDescent="0.25">
      <c r="A15" s="74" t="s">
        <v>27</v>
      </c>
      <c r="B15" s="122" t="s">
        <v>34</v>
      </c>
      <c r="C15" s="122"/>
      <c r="D15" s="22">
        <v>0</v>
      </c>
      <c r="E15" s="22">
        <v>0</v>
      </c>
      <c r="F15" s="22">
        <v>0</v>
      </c>
      <c r="G15" s="24" t="s">
        <v>31</v>
      </c>
    </row>
    <row r="16" spans="1:11" s="19" customFormat="1" ht="15" x14ac:dyDescent="0.25">
      <c r="A16" s="74" t="s">
        <v>27</v>
      </c>
      <c r="B16" s="122" t="s">
        <v>35</v>
      </c>
      <c r="C16" s="122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10" s="19" customFormat="1" ht="15" x14ac:dyDescent="0.25">
      <c r="A17" s="74" t="s">
        <v>27</v>
      </c>
      <c r="B17" s="122" t="s">
        <v>36</v>
      </c>
      <c r="C17" s="122"/>
      <c r="D17" s="22">
        <v>120</v>
      </c>
      <c r="E17" s="22">
        <v>120</v>
      </c>
      <c r="F17" s="22">
        <v>30</v>
      </c>
      <c r="G17" s="23">
        <f>F17/E17*100</f>
        <v>25</v>
      </c>
    </row>
    <row r="18" spans="1:10" s="19" customFormat="1" ht="15" x14ac:dyDescent="0.25">
      <c r="A18" s="74" t="s">
        <v>27</v>
      </c>
      <c r="B18" s="122" t="s">
        <v>37</v>
      </c>
      <c r="C18" s="122"/>
      <c r="D18" s="22">
        <v>0</v>
      </c>
      <c r="E18" s="22">
        <v>0</v>
      </c>
      <c r="F18" s="22">
        <v>0</v>
      </c>
      <c r="G18" s="24" t="s">
        <v>31</v>
      </c>
    </row>
    <row r="19" spans="1:10" s="19" customFormat="1" ht="15" x14ac:dyDescent="0.25">
      <c r="A19" s="74" t="s">
        <v>27</v>
      </c>
      <c r="B19" s="122" t="s">
        <v>38</v>
      </c>
      <c r="C19" s="122"/>
      <c r="D19" s="22">
        <v>0</v>
      </c>
      <c r="E19" s="22">
        <v>1973.93</v>
      </c>
      <c r="F19" s="22">
        <v>2096.31</v>
      </c>
      <c r="G19" s="23">
        <f>F19/E19*100</f>
        <v>106.19981458309059</v>
      </c>
    </row>
    <row r="20" spans="1:10" s="19" customFormat="1" ht="15" x14ac:dyDescent="0.25">
      <c r="A20" s="74" t="s">
        <v>27</v>
      </c>
      <c r="B20" s="122" t="s">
        <v>39</v>
      </c>
      <c r="C20" s="122"/>
      <c r="D20" s="22">
        <v>3300</v>
      </c>
      <c r="E20" s="22">
        <v>3300</v>
      </c>
      <c r="F20" s="22">
        <v>429.41</v>
      </c>
      <c r="G20" s="23">
        <f>F20/E20*100</f>
        <v>13.012424242424242</v>
      </c>
    </row>
    <row r="21" spans="1:10" s="19" customFormat="1" ht="15" x14ac:dyDescent="0.25">
      <c r="A21" s="74" t="s">
        <v>27</v>
      </c>
      <c r="B21" s="122" t="s">
        <v>40</v>
      </c>
      <c r="C21" s="122"/>
      <c r="D21" s="22">
        <v>18000</v>
      </c>
      <c r="E21" s="22">
        <v>18000</v>
      </c>
      <c r="F21" s="22">
        <v>8395.2199999999993</v>
      </c>
      <c r="G21" s="23">
        <f>F21/E21*100</f>
        <v>46.640111111111111</v>
      </c>
    </row>
    <row r="22" spans="1:10" s="19" customFormat="1" ht="15.75" customHeight="1" x14ac:dyDescent="0.25">
      <c r="A22" s="74" t="s">
        <v>27</v>
      </c>
      <c r="B22" s="122" t="s">
        <v>41</v>
      </c>
      <c r="C22" s="122"/>
      <c r="D22" s="22">
        <v>1800</v>
      </c>
      <c r="E22" s="22">
        <v>16800</v>
      </c>
      <c r="F22" s="22">
        <v>0</v>
      </c>
      <c r="G22" s="23">
        <f>F22/E22*100</f>
        <v>0</v>
      </c>
    </row>
    <row r="23" spans="1:10" s="19" customFormat="1" ht="15" x14ac:dyDescent="0.25">
      <c r="A23" s="74" t="s">
        <v>27</v>
      </c>
      <c r="B23" s="122" t="s">
        <v>42</v>
      </c>
      <c r="C23" s="122"/>
      <c r="D23" s="22">
        <v>16300</v>
      </c>
      <c r="E23" s="22">
        <v>19739.349999999999</v>
      </c>
      <c r="F23" s="22">
        <v>18100.68</v>
      </c>
      <c r="G23" s="23">
        <f t="shared" ref="G23:G35" si="1">F23/E23*100</f>
        <v>91.698460182326173</v>
      </c>
      <c r="I23" s="79"/>
    </row>
    <row r="24" spans="1:10" s="19" customFormat="1" ht="15.75" thickBot="1" x14ac:dyDescent="0.3">
      <c r="A24" s="76"/>
      <c r="B24" s="123" t="s">
        <v>181</v>
      </c>
      <c r="C24" s="123"/>
      <c r="D24" s="25">
        <v>0</v>
      </c>
      <c r="E24" s="25">
        <f>33286.82+3482.56</f>
        <v>36769.379999999997</v>
      </c>
      <c r="F24" s="25">
        <v>42323.94</v>
      </c>
      <c r="G24" s="26">
        <f t="shared" si="1"/>
        <v>115.10648262222536</v>
      </c>
      <c r="I24" s="79"/>
    </row>
    <row r="25" spans="1:10" s="19" customFormat="1" ht="15" customHeight="1" thickBot="1" x14ac:dyDescent="0.3">
      <c r="A25" s="127" t="s">
        <v>43</v>
      </c>
      <c r="B25" s="128"/>
      <c r="C25" s="129"/>
      <c r="D25" s="17">
        <f>D26</f>
        <v>0</v>
      </c>
      <c r="E25" s="17">
        <f>E26</f>
        <v>1525.56</v>
      </c>
      <c r="F25" s="17">
        <f>F26</f>
        <v>1553.12</v>
      </c>
      <c r="G25" s="18">
        <f t="shared" si="1"/>
        <v>101.80654972600225</v>
      </c>
    </row>
    <row r="26" spans="1:10" s="19" customFormat="1" ht="15" customHeight="1" thickBot="1" x14ac:dyDescent="0.3">
      <c r="A26" s="73" t="s">
        <v>27</v>
      </c>
      <c r="B26" s="126" t="s">
        <v>44</v>
      </c>
      <c r="C26" s="126"/>
      <c r="D26" s="20">
        <v>0</v>
      </c>
      <c r="E26" s="20">
        <v>1525.56</v>
      </c>
      <c r="F26" s="20">
        <v>1553.12</v>
      </c>
      <c r="G26" s="21">
        <f t="shared" si="1"/>
        <v>101.80654972600225</v>
      </c>
      <c r="I26" s="79"/>
      <c r="J26" s="79"/>
    </row>
    <row r="27" spans="1:10" ht="15" customHeight="1" thickBot="1" x14ac:dyDescent="0.25">
      <c r="A27" s="124" t="s">
        <v>45</v>
      </c>
      <c r="B27" s="125"/>
      <c r="C27" s="125"/>
      <c r="D27" s="27">
        <f>D28+D32</f>
        <v>85842</v>
      </c>
      <c r="E27" s="27">
        <f>E28+E32</f>
        <v>3950961.4699999993</v>
      </c>
      <c r="F27" s="27">
        <f>F28+F32</f>
        <v>1369154.2799999998</v>
      </c>
      <c r="G27" s="28">
        <f t="shared" si="1"/>
        <v>34.653698609720941</v>
      </c>
    </row>
    <row r="28" spans="1:10" ht="15" customHeight="1" thickBot="1" x14ac:dyDescent="0.3">
      <c r="A28" s="119" t="s">
        <v>46</v>
      </c>
      <c r="B28" s="120"/>
      <c r="C28" s="121"/>
      <c r="D28" s="17">
        <f>SUM(D29:D31)</f>
        <v>85842</v>
      </c>
      <c r="E28" s="17">
        <f>SUM(E29:E31)</f>
        <v>3949347.6099999994</v>
      </c>
      <c r="F28" s="17">
        <f>SUM(F29:F31)</f>
        <v>1350756.3599999999</v>
      </c>
      <c r="G28" s="18">
        <f t="shared" si="1"/>
        <v>34.202012417944644</v>
      </c>
    </row>
    <row r="29" spans="1:10" ht="15" customHeight="1" x14ac:dyDescent="0.25">
      <c r="A29" s="74" t="s">
        <v>27</v>
      </c>
      <c r="B29" s="142" t="s">
        <v>47</v>
      </c>
      <c r="C29" s="143"/>
      <c r="D29" s="20">
        <v>61072</v>
      </c>
      <c r="E29" s="20">
        <v>61072</v>
      </c>
      <c r="F29" s="20">
        <v>42839.65</v>
      </c>
      <c r="G29" s="21">
        <f t="shared" si="1"/>
        <v>70.146138983494893</v>
      </c>
    </row>
    <row r="30" spans="1:10" ht="15" customHeight="1" x14ac:dyDescent="0.25">
      <c r="A30" s="74" t="s">
        <v>27</v>
      </c>
      <c r="B30" s="122" t="s">
        <v>48</v>
      </c>
      <c r="C30" s="122"/>
      <c r="D30" s="22">
        <v>0</v>
      </c>
      <c r="E30" s="22">
        <f>3862256.78+714.55+534.28</f>
        <v>3863505.6099999994</v>
      </c>
      <c r="F30" s="22">
        <v>1302195.42</v>
      </c>
      <c r="G30" s="23">
        <f t="shared" si="1"/>
        <v>33.705022108147013</v>
      </c>
    </row>
    <row r="31" spans="1:10" ht="15" customHeight="1" thickBot="1" x14ac:dyDescent="0.3">
      <c r="A31" s="89" t="s">
        <v>27</v>
      </c>
      <c r="B31" s="140" t="s">
        <v>49</v>
      </c>
      <c r="C31" s="141"/>
      <c r="D31" s="25">
        <v>24770</v>
      </c>
      <c r="E31" s="25">
        <v>24770</v>
      </c>
      <c r="F31" s="25">
        <v>5721.29</v>
      </c>
      <c r="G31" s="26">
        <f t="shared" si="1"/>
        <v>23.097658457811871</v>
      </c>
    </row>
    <row r="32" spans="1:10" ht="15" customHeight="1" thickBot="1" x14ac:dyDescent="0.3">
      <c r="A32" s="119" t="s">
        <v>50</v>
      </c>
      <c r="B32" s="120"/>
      <c r="C32" s="121"/>
      <c r="D32" s="17">
        <f>SUM(D33:D33)</f>
        <v>0</v>
      </c>
      <c r="E32" s="17">
        <f>SUM(E33:E33)</f>
        <v>1613.86</v>
      </c>
      <c r="F32" s="17">
        <f>SUM(F33:F33)</f>
        <v>18397.919999999998</v>
      </c>
      <c r="G32" s="18">
        <f t="shared" si="1"/>
        <v>1139.9947950875542</v>
      </c>
    </row>
    <row r="33" spans="1:7" ht="15" customHeight="1" thickBot="1" x14ac:dyDescent="0.3">
      <c r="A33" s="73" t="s">
        <v>27</v>
      </c>
      <c r="B33" s="136" t="s">
        <v>51</v>
      </c>
      <c r="C33" s="137"/>
      <c r="D33" s="20">
        <v>0</v>
      </c>
      <c r="E33" s="20">
        <v>1613.86</v>
      </c>
      <c r="F33" s="20">
        <v>18397.919999999998</v>
      </c>
      <c r="G33" s="21">
        <f t="shared" si="1"/>
        <v>1139.9947950875542</v>
      </c>
    </row>
    <row r="34" spans="1:7" ht="15" customHeight="1" thickBot="1" x14ac:dyDescent="0.25">
      <c r="A34" s="130" t="s">
        <v>52</v>
      </c>
      <c r="B34" s="131"/>
      <c r="C34" s="131"/>
      <c r="D34" s="29">
        <f>D7+D27</f>
        <v>2365930</v>
      </c>
      <c r="E34" s="29">
        <f>E7+E27</f>
        <v>6290532.9100000001</v>
      </c>
      <c r="F34" s="29">
        <f>F7+F27</f>
        <v>1963652.56</v>
      </c>
      <c r="G34" s="30">
        <f t="shared" si="1"/>
        <v>31.215996928946993</v>
      </c>
    </row>
    <row r="35" spans="1:7" ht="14.25" customHeight="1" thickBot="1" x14ac:dyDescent="0.3">
      <c r="A35" s="124" t="s">
        <v>53</v>
      </c>
      <c r="B35" s="125"/>
      <c r="C35" s="125"/>
      <c r="D35" s="27">
        <f>SUM(D36:D37)</f>
        <v>0</v>
      </c>
      <c r="E35" s="27">
        <f>SUM(E36:E37)</f>
        <v>894208.37000000011</v>
      </c>
      <c r="F35" s="27">
        <f>SUM(F36:F37)</f>
        <v>0</v>
      </c>
      <c r="G35" s="28">
        <f t="shared" si="1"/>
        <v>0</v>
      </c>
    </row>
    <row r="36" spans="1:7" ht="15" x14ac:dyDescent="0.25">
      <c r="A36" s="77" t="s">
        <v>54</v>
      </c>
      <c r="B36" s="132" t="s">
        <v>179</v>
      </c>
      <c r="C36" s="132"/>
      <c r="D36" s="31">
        <v>0</v>
      </c>
      <c r="E36" s="20">
        <f>5645.22+79230.29</f>
        <v>84875.51</v>
      </c>
      <c r="F36" s="31">
        <v>0</v>
      </c>
      <c r="G36" s="32">
        <v>0</v>
      </c>
    </row>
    <row r="37" spans="1:7" ht="15.75" thickBot="1" x14ac:dyDescent="0.3">
      <c r="A37" s="78"/>
      <c r="B37" s="133" t="s">
        <v>180</v>
      </c>
      <c r="C37" s="133"/>
      <c r="D37" s="33">
        <v>0</v>
      </c>
      <c r="E37" s="33">
        <f>195207.29+611684.05+2441.52</f>
        <v>809332.8600000001</v>
      </c>
      <c r="F37" s="33">
        <v>0</v>
      </c>
      <c r="G37" s="34">
        <v>0</v>
      </c>
    </row>
    <row r="38" spans="1:7" ht="14.25" customHeight="1" thickBot="1" x14ac:dyDescent="0.25">
      <c r="A38" s="130" t="s">
        <v>55</v>
      </c>
      <c r="B38" s="131"/>
      <c r="C38" s="131"/>
      <c r="D38" s="29">
        <f>D7+D27+D35</f>
        <v>2365930</v>
      </c>
      <c r="E38" s="29">
        <f>E7+E27+E35</f>
        <v>7184741.2800000003</v>
      </c>
      <c r="F38" s="29">
        <f>F7+F27+F35</f>
        <v>1963652.56</v>
      </c>
      <c r="G38" s="30">
        <f>F38/E38*100</f>
        <v>27.330873631680724</v>
      </c>
    </row>
    <row r="40" spans="1:7" x14ac:dyDescent="0.2">
      <c r="E40" s="35"/>
    </row>
    <row r="41" spans="1:7" x14ac:dyDescent="0.2">
      <c r="E41" s="35"/>
    </row>
    <row r="42" spans="1:7" x14ac:dyDescent="0.2">
      <c r="E42" s="36"/>
    </row>
    <row r="43" spans="1:7" x14ac:dyDescent="0.2">
      <c r="D43"/>
      <c r="E43"/>
    </row>
    <row r="45" spans="1:7" x14ac:dyDescent="0.2">
      <c r="F45" s="35"/>
    </row>
  </sheetData>
  <mergeCells count="39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8:C38"/>
    <mergeCell ref="B36:C36"/>
    <mergeCell ref="B37:C37"/>
    <mergeCell ref="B9:C9"/>
    <mergeCell ref="B11:C11"/>
    <mergeCell ref="A35:C35"/>
    <mergeCell ref="A34:C34"/>
    <mergeCell ref="B12:C12"/>
    <mergeCell ref="B13:C13"/>
    <mergeCell ref="B33:C33"/>
    <mergeCell ref="B19:C19"/>
    <mergeCell ref="A32:C32"/>
    <mergeCell ref="B10:C10"/>
    <mergeCell ref="B30:C30"/>
    <mergeCell ref="B31:C31"/>
    <mergeCell ref="B29:C29"/>
    <mergeCell ref="A28:C28"/>
    <mergeCell ref="B23:C23"/>
    <mergeCell ref="B24:C24"/>
    <mergeCell ref="A27:C27"/>
    <mergeCell ref="B22:C22"/>
    <mergeCell ref="B26:C26"/>
    <mergeCell ref="A25:C25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44" t="s">
        <v>86</v>
      </c>
      <c r="G1" s="144"/>
    </row>
    <row r="2" spans="1:7" ht="15.75" customHeight="1" x14ac:dyDescent="0.2">
      <c r="A2" s="147" t="s">
        <v>187</v>
      </c>
      <c r="B2" s="147"/>
      <c r="C2" s="147"/>
      <c r="D2" s="147"/>
      <c r="E2" s="147"/>
      <c r="F2" s="147"/>
      <c r="G2" s="147"/>
    </row>
    <row r="3" spans="1:7" ht="15.75" customHeight="1" x14ac:dyDescent="0.2">
      <c r="A3" s="147"/>
      <c r="B3" s="147"/>
      <c r="C3" s="147"/>
      <c r="D3" s="147"/>
      <c r="E3" s="147"/>
      <c r="F3" s="147"/>
      <c r="G3" s="147"/>
    </row>
    <row r="4" spans="1:7" ht="13.5" thickBot="1" x14ac:dyDescent="0.25">
      <c r="F4" s="38" t="s">
        <v>22</v>
      </c>
    </row>
    <row r="5" spans="1:7" ht="15" thickBot="1" x14ac:dyDescent="0.25">
      <c r="B5" s="159" t="s">
        <v>56</v>
      </c>
      <c r="C5" s="160"/>
      <c r="D5" s="160"/>
      <c r="E5" s="160"/>
      <c r="F5" s="161"/>
    </row>
    <row r="6" spans="1:7" ht="15" x14ac:dyDescent="0.25">
      <c r="B6" s="39" t="s">
        <v>57</v>
      </c>
      <c r="C6" s="40" t="s">
        <v>177</v>
      </c>
      <c r="D6" s="40" t="s">
        <v>178</v>
      </c>
      <c r="E6" s="40" t="s">
        <v>186</v>
      </c>
      <c r="F6" s="41" t="s">
        <v>58</v>
      </c>
    </row>
    <row r="7" spans="1:7" ht="15" x14ac:dyDescent="0.25">
      <c r="B7" s="42" t="s">
        <v>20</v>
      </c>
      <c r="C7" s="43">
        <v>5444</v>
      </c>
      <c r="D7" s="43">
        <v>5444</v>
      </c>
      <c r="E7" s="43">
        <v>407.3</v>
      </c>
      <c r="F7" s="44">
        <f>E7/D7*100</f>
        <v>7.4816311535635558</v>
      </c>
    </row>
    <row r="8" spans="1:7" ht="15.75" thickBot="1" x14ac:dyDescent="0.3">
      <c r="B8" s="45" t="s">
        <v>10</v>
      </c>
      <c r="C8" s="46">
        <v>20748.5</v>
      </c>
      <c r="D8" s="46">
        <v>20748.5</v>
      </c>
      <c r="E8" s="46">
        <v>2886.01</v>
      </c>
      <c r="F8" s="47">
        <f>E8/D8*100</f>
        <v>13.90948743282647</v>
      </c>
    </row>
    <row r="9" spans="1:7" ht="15.75" thickBot="1" x14ac:dyDescent="0.3">
      <c r="B9" s="48" t="s">
        <v>59</v>
      </c>
      <c r="C9" s="49">
        <f>SUM(C7:C8)</f>
        <v>26192.5</v>
      </c>
      <c r="D9" s="49">
        <f>SUM(D7:D8)</f>
        <v>26192.5</v>
      </c>
      <c r="E9" s="49">
        <f>SUM(E7:E8)</f>
        <v>3293.3100000000004</v>
      </c>
      <c r="F9" s="50">
        <f>E9/D9*100</f>
        <v>12.573484776176388</v>
      </c>
    </row>
    <row r="10" spans="1:7" ht="15" thickBot="1" x14ac:dyDescent="0.25">
      <c r="B10" s="159" t="s">
        <v>60</v>
      </c>
      <c r="C10" s="160"/>
      <c r="D10" s="160"/>
      <c r="E10" s="160"/>
      <c r="F10" s="161"/>
    </row>
    <row r="11" spans="1:7" ht="15" x14ac:dyDescent="0.25">
      <c r="B11" s="111" t="s">
        <v>57</v>
      </c>
      <c r="C11" s="112" t="s">
        <v>177</v>
      </c>
      <c r="D11" s="112" t="s">
        <v>178</v>
      </c>
      <c r="E11" s="40" t="s">
        <v>186</v>
      </c>
      <c r="F11" s="63" t="s">
        <v>58</v>
      </c>
    </row>
    <row r="12" spans="1:7" ht="15.75" thickBot="1" x14ac:dyDescent="0.3">
      <c r="B12" s="107" t="s">
        <v>10</v>
      </c>
      <c r="C12" s="108">
        <v>238156.72</v>
      </c>
      <c r="D12" s="109">
        <v>241739.93</v>
      </c>
      <c r="E12" s="109">
        <v>53227.94</v>
      </c>
      <c r="F12" s="110">
        <f>E12/D12*100</f>
        <v>22.018679330303438</v>
      </c>
    </row>
    <row r="13" spans="1:7" ht="15" thickBot="1" x14ac:dyDescent="0.25">
      <c r="B13" s="156" t="s">
        <v>61</v>
      </c>
      <c r="C13" s="157"/>
      <c r="D13" s="157"/>
      <c r="E13" s="157"/>
      <c r="F13" s="158"/>
    </row>
    <row r="14" spans="1:7" ht="15" x14ac:dyDescent="0.25">
      <c r="B14" s="39" t="s">
        <v>57</v>
      </c>
      <c r="C14" s="40" t="s">
        <v>177</v>
      </c>
      <c r="D14" s="40" t="s">
        <v>178</v>
      </c>
      <c r="E14" s="40" t="s">
        <v>186</v>
      </c>
      <c r="F14" s="41" t="s">
        <v>58</v>
      </c>
    </row>
    <row r="15" spans="1:7" ht="15" x14ac:dyDescent="0.25">
      <c r="B15" s="42" t="s">
        <v>62</v>
      </c>
      <c r="C15" s="43">
        <v>261313</v>
      </c>
      <c r="D15" s="43">
        <v>261313</v>
      </c>
      <c r="E15" s="43">
        <v>65328</v>
      </c>
      <c r="F15" s="44">
        <f t="shared" ref="F15:F21" si="0">E15/D15*100</f>
        <v>24.999904329290924</v>
      </c>
    </row>
    <row r="16" spans="1:7" ht="15" x14ac:dyDescent="0.25">
      <c r="B16" s="42" t="s">
        <v>63</v>
      </c>
      <c r="C16" s="43">
        <v>95015</v>
      </c>
      <c r="D16" s="43">
        <v>95247.02</v>
      </c>
      <c r="E16" s="43">
        <v>31562.44</v>
      </c>
      <c r="F16" s="44">
        <f t="shared" si="0"/>
        <v>33.137456688933675</v>
      </c>
    </row>
    <row r="17" spans="2:6" ht="15" x14ac:dyDescent="0.25">
      <c r="B17" s="42" t="s">
        <v>64</v>
      </c>
      <c r="C17" s="43">
        <v>255830</v>
      </c>
      <c r="D17" s="43">
        <v>273438.95</v>
      </c>
      <c r="E17" s="43">
        <v>65215.35</v>
      </c>
      <c r="F17" s="44">
        <f t="shared" si="0"/>
        <v>23.850058669403168</v>
      </c>
    </row>
    <row r="18" spans="2:6" ht="15" x14ac:dyDescent="0.25">
      <c r="B18" s="42" t="s">
        <v>65</v>
      </c>
      <c r="C18" s="43">
        <v>90678</v>
      </c>
      <c r="D18" s="43">
        <v>90678</v>
      </c>
      <c r="E18" s="43">
        <v>22818</v>
      </c>
      <c r="F18" s="44">
        <f t="shared" si="0"/>
        <v>25.163766293919142</v>
      </c>
    </row>
    <row r="19" spans="2:6" ht="15" x14ac:dyDescent="0.25">
      <c r="B19" s="42" t="s">
        <v>66</v>
      </c>
      <c r="C19" s="43">
        <v>5924</v>
      </c>
      <c r="D19" s="43">
        <v>5924</v>
      </c>
      <c r="E19" s="43">
        <v>1740</v>
      </c>
      <c r="F19" s="44">
        <f t="shared" si="0"/>
        <v>29.372045914922353</v>
      </c>
    </row>
    <row r="20" spans="2:6" ht="15.75" thickBot="1" x14ac:dyDescent="0.3">
      <c r="B20" s="45" t="s">
        <v>67</v>
      </c>
      <c r="C20" s="46">
        <v>149140</v>
      </c>
      <c r="D20" s="46">
        <v>149140</v>
      </c>
      <c r="E20" s="46">
        <v>37285.01</v>
      </c>
      <c r="F20" s="47">
        <f t="shared" si="0"/>
        <v>25.000006705109296</v>
      </c>
    </row>
    <row r="21" spans="2:6" ht="15.75" thickBot="1" x14ac:dyDescent="0.3">
      <c r="B21" s="51" t="s">
        <v>59</v>
      </c>
      <c r="C21" s="52">
        <f>SUM(C15:C20)</f>
        <v>857900</v>
      </c>
      <c r="D21" s="52">
        <f>SUM(D15:D20)</f>
        <v>875740.97</v>
      </c>
      <c r="E21" s="52">
        <f>SUM(E15:E20)</f>
        <v>223948.80000000002</v>
      </c>
      <c r="F21" s="53">
        <f t="shared" si="0"/>
        <v>25.572493199672962</v>
      </c>
    </row>
    <row r="22" spans="2:6" ht="15" thickBot="1" x14ac:dyDescent="0.25">
      <c r="B22" s="156" t="s">
        <v>68</v>
      </c>
      <c r="C22" s="157"/>
      <c r="D22" s="157"/>
      <c r="E22" s="157"/>
      <c r="F22" s="158"/>
    </row>
    <row r="23" spans="2:6" ht="15" x14ac:dyDescent="0.25">
      <c r="B23" s="39" t="s">
        <v>57</v>
      </c>
      <c r="C23" s="40" t="s">
        <v>177</v>
      </c>
      <c r="D23" s="40" t="s">
        <v>178</v>
      </c>
      <c r="E23" s="40" t="s">
        <v>186</v>
      </c>
      <c r="F23" s="41" t="s">
        <v>58</v>
      </c>
    </row>
    <row r="24" spans="2:6" ht="15" x14ac:dyDescent="0.25">
      <c r="B24" s="42" t="s">
        <v>20</v>
      </c>
      <c r="C24" s="43">
        <v>11897</v>
      </c>
      <c r="D24" s="43">
        <v>11906.55</v>
      </c>
      <c r="E24" s="43">
        <v>907.9</v>
      </c>
      <c r="F24" s="44">
        <f t="shared" ref="F24:F38" si="1">E24/D24*100</f>
        <v>7.6252146927531488</v>
      </c>
    </row>
    <row r="25" spans="2:6" ht="15" x14ac:dyDescent="0.25">
      <c r="B25" s="42" t="s">
        <v>69</v>
      </c>
      <c r="C25" s="43">
        <v>3825</v>
      </c>
      <c r="D25" s="43">
        <v>4753.9799999999996</v>
      </c>
      <c r="E25" s="43">
        <v>133.6</v>
      </c>
      <c r="F25" s="44">
        <f t="shared" si="1"/>
        <v>2.8102768627549972</v>
      </c>
    </row>
    <row r="26" spans="2:6" ht="15" x14ac:dyDescent="0.25">
      <c r="B26" s="42" t="s">
        <v>70</v>
      </c>
      <c r="C26" s="43">
        <v>11350</v>
      </c>
      <c r="D26" s="43">
        <v>18795.87</v>
      </c>
      <c r="E26" s="43">
        <v>4215.58</v>
      </c>
      <c r="F26" s="44">
        <f t="shared" si="1"/>
        <v>22.428224923879554</v>
      </c>
    </row>
    <row r="27" spans="2:6" ht="15" x14ac:dyDescent="0.25">
      <c r="B27" s="42" t="s">
        <v>62</v>
      </c>
      <c r="C27" s="43">
        <v>5930</v>
      </c>
      <c r="D27" s="43">
        <v>5930</v>
      </c>
      <c r="E27" s="43">
        <v>626.59</v>
      </c>
      <c r="F27" s="44">
        <f t="shared" si="1"/>
        <v>10.566441821247892</v>
      </c>
    </row>
    <row r="28" spans="2:6" ht="15" x14ac:dyDescent="0.25">
      <c r="B28" s="42" t="s">
        <v>63</v>
      </c>
      <c r="C28" s="43">
        <v>2427</v>
      </c>
      <c r="D28" s="43">
        <v>3957.54</v>
      </c>
      <c r="E28" s="43">
        <v>1133.72</v>
      </c>
      <c r="F28" s="44">
        <f t="shared" si="1"/>
        <v>28.647088848122827</v>
      </c>
    </row>
    <row r="29" spans="2:6" ht="15" x14ac:dyDescent="0.25">
      <c r="B29" s="42" t="s">
        <v>64</v>
      </c>
      <c r="C29" s="43">
        <v>532446.59</v>
      </c>
      <c r="D29" s="54">
        <v>534681.34</v>
      </c>
      <c r="E29" s="43">
        <v>90707.06</v>
      </c>
      <c r="F29" s="44">
        <f t="shared" si="1"/>
        <v>16.964695270644757</v>
      </c>
    </row>
    <row r="30" spans="2:6" ht="15" x14ac:dyDescent="0.25">
      <c r="B30" s="42" t="s">
        <v>65</v>
      </c>
      <c r="C30" s="43">
        <v>2663.5</v>
      </c>
      <c r="D30" s="54">
        <v>2663.5</v>
      </c>
      <c r="E30" s="43">
        <v>829.03</v>
      </c>
      <c r="F30" s="44">
        <f t="shared" si="1"/>
        <v>31.125586634128027</v>
      </c>
    </row>
    <row r="31" spans="2:6" ht="15" x14ac:dyDescent="0.25">
      <c r="B31" s="42" t="s">
        <v>66</v>
      </c>
      <c r="C31" s="43">
        <v>5765</v>
      </c>
      <c r="D31" s="54">
        <v>5050.8599999999997</v>
      </c>
      <c r="E31" s="43">
        <v>68.41</v>
      </c>
      <c r="F31" s="44">
        <f t="shared" si="1"/>
        <v>1.3544228111648313</v>
      </c>
    </row>
    <row r="32" spans="2:6" ht="15" x14ac:dyDescent="0.25">
      <c r="B32" s="42" t="s">
        <v>67</v>
      </c>
      <c r="C32" s="43">
        <v>2489.52</v>
      </c>
      <c r="D32" s="54">
        <v>4809.3500000000004</v>
      </c>
      <c r="E32" s="43">
        <v>86.57</v>
      </c>
      <c r="F32" s="44">
        <f t="shared" si="1"/>
        <v>1.8000353478120741</v>
      </c>
    </row>
    <row r="33" spans="2:7" ht="15" x14ac:dyDescent="0.25">
      <c r="B33" s="42" t="s">
        <v>71</v>
      </c>
      <c r="C33" s="43">
        <v>1500</v>
      </c>
      <c r="D33" s="43">
        <v>1500</v>
      </c>
      <c r="E33" s="43">
        <v>1812.77</v>
      </c>
      <c r="F33" s="44">
        <f t="shared" si="1"/>
        <v>120.85133333333333</v>
      </c>
    </row>
    <row r="34" spans="2:7" ht="15" x14ac:dyDescent="0.25">
      <c r="B34" s="42" t="s">
        <v>72</v>
      </c>
      <c r="C34" s="43">
        <v>595</v>
      </c>
      <c r="D34" s="43">
        <v>595</v>
      </c>
      <c r="E34" s="43">
        <v>0</v>
      </c>
      <c r="F34" s="44">
        <f t="shared" si="1"/>
        <v>0</v>
      </c>
    </row>
    <row r="35" spans="2:7" ht="15" x14ac:dyDescent="0.25">
      <c r="B35" s="42" t="s">
        <v>73</v>
      </c>
      <c r="C35" s="43">
        <v>22369.69</v>
      </c>
      <c r="D35" s="43">
        <v>22569.69</v>
      </c>
      <c r="E35" s="43">
        <v>2030.92</v>
      </c>
      <c r="F35" s="55">
        <f t="shared" si="1"/>
        <v>8.9984399431272664</v>
      </c>
    </row>
    <row r="36" spans="2:7" ht="15" x14ac:dyDescent="0.25">
      <c r="B36" s="45" t="s">
        <v>74</v>
      </c>
      <c r="C36" s="46">
        <v>3700</v>
      </c>
      <c r="D36" s="46">
        <v>3700</v>
      </c>
      <c r="E36" s="46">
        <v>82.89</v>
      </c>
      <c r="F36" s="47">
        <f t="shared" si="1"/>
        <v>2.2402702702702704</v>
      </c>
    </row>
    <row r="37" spans="2:7" ht="15.75" thickBot="1" x14ac:dyDescent="0.3">
      <c r="B37" s="45" t="s">
        <v>75</v>
      </c>
      <c r="C37" s="46">
        <v>160</v>
      </c>
      <c r="D37" s="46">
        <v>858</v>
      </c>
      <c r="E37" s="46">
        <v>0</v>
      </c>
      <c r="F37" s="47">
        <f>E37/D37*100</f>
        <v>0</v>
      </c>
    </row>
    <row r="38" spans="2:7" ht="15.75" thickBot="1" x14ac:dyDescent="0.3">
      <c r="B38" s="51" t="s">
        <v>59</v>
      </c>
      <c r="C38" s="52">
        <f>SUM(C24:C37)</f>
        <v>607118.29999999993</v>
      </c>
      <c r="D38" s="52">
        <f>SUM(D24:D37)</f>
        <v>621771.67999999982</v>
      </c>
      <c r="E38" s="52">
        <f>SUM(E24:E37)</f>
        <v>102635.04000000001</v>
      </c>
      <c r="F38" s="53">
        <f t="shared" si="1"/>
        <v>16.506869531272322</v>
      </c>
    </row>
    <row r="39" spans="2:7" ht="15" thickBot="1" x14ac:dyDescent="0.25">
      <c r="B39" s="156" t="s">
        <v>76</v>
      </c>
      <c r="C39" s="157"/>
      <c r="D39" s="157"/>
      <c r="E39" s="157"/>
      <c r="F39" s="158"/>
    </row>
    <row r="40" spans="2:7" ht="15" x14ac:dyDescent="0.25">
      <c r="B40" s="39" t="s">
        <v>57</v>
      </c>
      <c r="C40" s="40" t="s">
        <v>177</v>
      </c>
      <c r="D40" s="40" t="s">
        <v>178</v>
      </c>
      <c r="E40" s="40" t="s">
        <v>186</v>
      </c>
      <c r="F40" s="41" t="s">
        <v>58</v>
      </c>
    </row>
    <row r="41" spans="2:7" ht="15.75" thickBot="1" x14ac:dyDescent="0.3">
      <c r="B41" s="56" t="s">
        <v>62</v>
      </c>
      <c r="C41" s="57">
        <v>0</v>
      </c>
      <c r="D41" s="80">
        <f>3523301.05+534.28</f>
        <v>3523835.3299999996</v>
      </c>
      <c r="E41" s="57">
        <v>1253467.05</v>
      </c>
      <c r="F41" s="58">
        <f>E41/D41*100</f>
        <v>35.571101729092433</v>
      </c>
    </row>
    <row r="42" spans="2:7" ht="15" thickBot="1" x14ac:dyDescent="0.25">
      <c r="B42" s="156" t="s">
        <v>94</v>
      </c>
      <c r="C42" s="157"/>
      <c r="D42" s="157"/>
      <c r="E42" s="157"/>
      <c r="F42" s="158"/>
    </row>
    <row r="43" spans="2:7" ht="15" x14ac:dyDescent="0.25">
      <c r="B43" s="39" t="s">
        <v>57</v>
      </c>
      <c r="C43" s="40" t="s">
        <v>177</v>
      </c>
      <c r="D43" s="40" t="s">
        <v>178</v>
      </c>
      <c r="E43" s="40" t="s">
        <v>186</v>
      </c>
      <c r="F43" s="59" t="s">
        <v>58</v>
      </c>
    </row>
    <row r="44" spans="2:7" ht="15.75" thickBot="1" x14ac:dyDescent="0.3">
      <c r="B44" s="56" t="s">
        <v>70</v>
      </c>
      <c r="C44" s="57">
        <v>96358</v>
      </c>
      <c r="D44" s="80">
        <v>76358</v>
      </c>
      <c r="E44" s="57">
        <v>0</v>
      </c>
      <c r="F44" s="58">
        <v>0</v>
      </c>
    </row>
    <row r="45" spans="2:7" ht="15" x14ac:dyDescent="0.25">
      <c r="B45" s="81"/>
      <c r="C45" s="82"/>
      <c r="D45" s="71"/>
      <c r="E45" s="82"/>
      <c r="F45" s="72"/>
    </row>
    <row r="46" spans="2:7" ht="15" x14ac:dyDescent="0.25">
      <c r="B46" s="81"/>
      <c r="C46" s="82"/>
      <c r="D46" s="71"/>
      <c r="E46" s="82"/>
      <c r="F46" s="72"/>
    </row>
    <row r="48" spans="2:7" ht="15" x14ac:dyDescent="0.25">
      <c r="B48" s="60"/>
      <c r="C48" s="61"/>
      <c r="D48" s="61"/>
      <c r="E48" s="61"/>
      <c r="F48" s="144" t="s">
        <v>87</v>
      </c>
      <c r="G48" s="144"/>
    </row>
    <row r="49" spans="2:7" x14ac:dyDescent="0.2">
      <c r="B49" s="60"/>
      <c r="C49" s="61"/>
      <c r="D49" s="61"/>
      <c r="E49" s="61"/>
      <c r="F49" s="62"/>
      <c r="G49" s="19"/>
    </row>
    <row r="50" spans="2:7" ht="13.5" thickBot="1" x14ac:dyDescent="0.25">
      <c r="B50" s="60"/>
      <c r="C50" s="61"/>
      <c r="D50" s="61"/>
      <c r="E50" s="61"/>
      <c r="F50" s="38" t="s">
        <v>22</v>
      </c>
      <c r="G50" s="19"/>
    </row>
    <row r="51" spans="2:7" ht="15" thickBot="1" x14ac:dyDescent="0.25">
      <c r="B51" s="156" t="s">
        <v>92</v>
      </c>
      <c r="C51" s="157"/>
      <c r="D51" s="157"/>
      <c r="E51" s="157"/>
      <c r="F51" s="158"/>
    </row>
    <row r="52" spans="2:7" ht="15" x14ac:dyDescent="0.25">
      <c r="B52" s="39" t="s">
        <v>57</v>
      </c>
      <c r="C52" s="40" t="s">
        <v>177</v>
      </c>
      <c r="D52" s="40" t="s">
        <v>178</v>
      </c>
      <c r="E52" s="40" t="s">
        <v>186</v>
      </c>
      <c r="F52" s="63" t="s">
        <v>58</v>
      </c>
    </row>
    <row r="53" spans="2:7" ht="15" x14ac:dyDescent="0.25">
      <c r="B53" s="64" t="s">
        <v>20</v>
      </c>
      <c r="C53" s="43">
        <v>3800</v>
      </c>
      <c r="D53" s="43">
        <v>7156.35</v>
      </c>
      <c r="E53" s="43">
        <v>1130</v>
      </c>
      <c r="F53" s="44">
        <f t="shared" ref="F53:F61" si="2">E53/D53*100</f>
        <v>15.79017236440364</v>
      </c>
    </row>
    <row r="54" spans="2:7" ht="15" x14ac:dyDescent="0.25">
      <c r="B54" s="64" t="s">
        <v>69</v>
      </c>
      <c r="C54" s="43">
        <v>1891</v>
      </c>
      <c r="D54" s="43">
        <v>6576.15</v>
      </c>
      <c r="E54" s="43">
        <v>4552.16</v>
      </c>
      <c r="F54" s="44">
        <f t="shared" si="2"/>
        <v>69.22226530720863</v>
      </c>
    </row>
    <row r="55" spans="2:7" ht="15" x14ac:dyDescent="0.25">
      <c r="B55" s="42" t="s">
        <v>62</v>
      </c>
      <c r="C55" s="43">
        <v>20428.98</v>
      </c>
      <c r="D55" s="43">
        <v>20428.98</v>
      </c>
      <c r="E55" s="43">
        <v>6530</v>
      </c>
      <c r="F55" s="44">
        <f t="shared" si="2"/>
        <v>31.96439567712142</v>
      </c>
    </row>
    <row r="56" spans="2:7" ht="15" x14ac:dyDescent="0.25">
      <c r="B56" s="42" t="s">
        <v>63</v>
      </c>
      <c r="C56" s="43">
        <v>3700</v>
      </c>
      <c r="D56" s="43">
        <v>323084.46999999997</v>
      </c>
      <c r="E56" s="43">
        <v>5375.03</v>
      </c>
      <c r="F56" s="44">
        <f t="shared" si="2"/>
        <v>1.663660899578367</v>
      </c>
    </row>
    <row r="57" spans="2:7" ht="15" x14ac:dyDescent="0.25">
      <c r="B57" s="42" t="s">
        <v>64</v>
      </c>
      <c r="C57" s="43">
        <v>17000</v>
      </c>
      <c r="D57" s="54">
        <v>22203.51</v>
      </c>
      <c r="E57" s="43">
        <v>2400</v>
      </c>
      <c r="F57" s="44">
        <f t="shared" si="2"/>
        <v>10.809101804174205</v>
      </c>
    </row>
    <row r="58" spans="2:7" ht="15" x14ac:dyDescent="0.25">
      <c r="B58" s="42" t="s">
        <v>65</v>
      </c>
      <c r="C58" s="43">
        <v>10700</v>
      </c>
      <c r="D58" s="43">
        <v>10730</v>
      </c>
      <c r="E58" s="43">
        <v>255</v>
      </c>
      <c r="F58" s="44">
        <f t="shared" si="2"/>
        <v>2.3765144454799625</v>
      </c>
    </row>
    <row r="59" spans="2:7" ht="15" x14ac:dyDescent="0.25">
      <c r="B59" s="42" t="s">
        <v>66</v>
      </c>
      <c r="C59" s="43">
        <v>612</v>
      </c>
      <c r="D59" s="43">
        <v>1326.14</v>
      </c>
      <c r="E59" s="43">
        <v>250</v>
      </c>
      <c r="F59" s="44">
        <f t="shared" si="2"/>
        <v>18.851704948195515</v>
      </c>
    </row>
    <row r="60" spans="2:7" ht="15.75" thickBot="1" x14ac:dyDescent="0.3">
      <c r="B60" s="42" t="s">
        <v>67</v>
      </c>
      <c r="C60" s="43">
        <v>19958</v>
      </c>
      <c r="D60" s="43">
        <v>34691.5</v>
      </c>
      <c r="E60" s="43">
        <v>16613.86</v>
      </c>
      <c r="F60" s="44">
        <f t="shared" si="2"/>
        <v>47.890290128705878</v>
      </c>
    </row>
    <row r="61" spans="2:7" ht="15.75" thickBot="1" x14ac:dyDescent="0.3">
      <c r="B61" s="51" t="s">
        <v>59</v>
      </c>
      <c r="C61" s="52">
        <f>SUM(C53:C60)</f>
        <v>78089.98</v>
      </c>
      <c r="D61" s="52">
        <f>SUM(D53:D60)</f>
        <v>426197.1</v>
      </c>
      <c r="E61" s="52">
        <f>SUM(E53:E60)</f>
        <v>37106.050000000003</v>
      </c>
      <c r="F61" s="53">
        <f t="shared" si="2"/>
        <v>8.7063121734052178</v>
      </c>
    </row>
    <row r="62" spans="2:7" ht="15" thickBot="1" x14ac:dyDescent="0.25">
      <c r="B62" s="156" t="s">
        <v>77</v>
      </c>
      <c r="C62" s="157"/>
      <c r="D62" s="157"/>
      <c r="E62" s="157"/>
      <c r="F62" s="158"/>
    </row>
    <row r="63" spans="2:7" ht="15" x14ac:dyDescent="0.25">
      <c r="B63" s="39" t="s">
        <v>57</v>
      </c>
      <c r="C63" s="40" t="s">
        <v>177</v>
      </c>
      <c r="D63" s="40" t="s">
        <v>178</v>
      </c>
      <c r="E63" s="40" t="s">
        <v>186</v>
      </c>
      <c r="F63" s="63" t="s">
        <v>58</v>
      </c>
    </row>
    <row r="64" spans="2:7" ht="15" x14ac:dyDescent="0.25">
      <c r="B64" s="64" t="s">
        <v>20</v>
      </c>
      <c r="C64" s="43">
        <v>235</v>
      </c>
      <c r="D64" s="43">
        <v>235</v>
      </c>
      <c r="E64" s="43">
        <v>0</v>
      </c>
      <c r="F64" s="44">
        <f>E64/D64*100</f>
        <v>0</v>
      </c>
    </row>
    <row r="65" spans="2:13" ht="15" x14ac:dyDescent="0.25">
      <c r="B65" s="64" t="s">
        <v>69</v>
      </c>
      <c r="C65" s="43">
        <v>0</v>
      </c>
      <c r="D65" s="43">
        <v>0</v>
      </c>
      <c r="E65" s="43">
        <v>0</v>
      </c>
      <c r="F65" s="65" t="s">
        <v>31</v>
      </c>
    </row>
    <row r="66" spans="2:13" ht="15" x14ac:dyDescent="0.25">
      <c r="B66" s="42" t="s">
        <v>62</v>
      </c>
      <c r="C66" s="43">
        <v>26900</v>
      </c>
      <c r="D66" s="43">
        <v>45454.12</v>
      </c>
      <c r="E66" s="43">
        <v>15200</v>
      </c>
      <c r="F66" s="44">
        <f>E66/D66*100</f>
        <v>33.440313001329692</v>
      </c>
    </row>
    <row r="67" spans="2:13" ht="15" x14ac:dyDescent="0.25">
      <c r="B67" s="42" t="s">
        <v>63</v>
      </c>
      <c r="C67" s="43">
        <v>11500</v>
      </c>
      <c r="D67" s="43">
        <f>11500+4826.38</f>
        <v>16326.380000000001</v>
      </c>
      <c r="E67" s="43">
        <v>0</v>
      </c>
      <c r="F67" s="44">
        <f>E67/D67*100</f>
        <v>0</v>
      </c>
    </row>
    <row r="68" spans="2:13" ht="15" x14ac:dyDescent="0.25">
      <c r="B68" s="42" t="s">
        <v>64</v>
      </c>
      <c r="C68" s="43">
        <v>69902</v>
      </c>
      <c r="D68" s="54">
        <v>182346.96</v>
      </c>
      <c r="E68" s="43">
        <v>66262.7</v>
      </c>
      <c r="F68" s="44">
        <f>E68/D68*100</f>
        <v>36.338801590111508</v>
      </c>
    </row>
    <row r="69" spans="2:13" ht="15" x14ac:dyDescent="0.25">
      <c r="B69" s="42" t="s">
        <v>65</v>
      </c>
      <c r="C69" s="43">
        <v>0</v>
      </c>
      <c r="D69" s="43">
        <v>0</v>
      </c>
      <c r="E69" s="43">
        <v>0</v>
      </c>
      <c r="F69" s="65" t="s">
        <v>31</v>
      </c>
    </row>
    <row r="70" spans="2:13" ht="15" x14ac:dyDescent="0.25">
      <c r="B70" s="42" t="s">
        <v>66</v>
      </c>
      <c r="C70" s="43">
        <v>1110</v>
      </c>
      <c r="D70" s="43">
        <v>1110</v>
      </c>
      <c r="E70" s="43">
        <v>0</v>
      </c>
      <c r="F70" s="44">
        <f t="shared" ref="F70:F77" si="3">E70/D70*100</f>
        <v>0</v>
      </c>
    </row>
    <row r="71" spans="2:13" ht="15" x14ac:dyDescent="0.25">
      <c r="B71" s="42" t="s">
        <v>67</v>
      </c>
      <c r="C71" s="43">
        <v>1500</v>
      </c>
      <c r="D71" s="43">
        <v>1500</v>
      </c>
      <c r="E71" s="43">
        <v>0</v>
      </c>
      <c r="F71" s="44">
        <f t="shared" si="3"/>
        <v>0</v>
      </c>
    </row>
    <row r="72" spans="2:13" ht="15" x14ac:dyDescent="0.25">
      <c r="B72" s="42" t="s">
        <v>72</v>
      </c>
      <c r="C72" s="43">
        <v>1250</v>
      </c>
      <c r="D72" s="43">
        <v>1250</v>
      </c>
      <c r="E72" s="43">
        <v>0</v>
      </c>
      <c r="F72" s="44">
        <f t="shared" si="3"/>
        <v>0</v>
      </c>
    </row>
    <row r="73" spans="2:13" ht="15" x14ac:dyDescent="0.25">
      <c r="B73" s="42" t="s">
        <v>73</v>
      </c>
      <c r="C73" s="43">
        <v>3800</v>
      </c>
      <c r="D73" s="43">
        <v>4682.76</v>
      </c>
      <c r="E73" s="43">
        <v>482.76</v>
      </c>
      <c r="F73" s="44">
        <f t="shared" si="3"/>
        <v>10.309304768982393</v>
      </c>
      <c r="M73" s="66"/>
    </row>
    <row r="74" spans="2:13" ht="15" x14ac:dyDescent="0.25">
      <c r="B74" s="42" t="s">
        <v>74</v>
      </c>
      <c r="C74" s="43">
        <v>2000</v>
      </c>
      <c r="D74" s="43">
        <f>61258.32-2384.86</f>
        <v>58873.46</v>
      </c>
      <c r="E74" s="43">
        <v>9149.9</v>
      </c>
      <c r="F74" s="44">
        <f t="shared" si="3"/>
        <v>15.541637946877932</v>
      </c>
    </row>
    <row r="75" spans="2:13" ht="15" x14ac:dyDescent="0.25">
      <c r="B75" s="45" t="s">
        <v>10</v>
      </c>
      <c r="C75" s="46">
        <v>6960</v>
      </c>
      <c r="D75" s="46">
        <v>10249.17</v>
      </c>
      <c r="E75" s="46">
        <v>615.16999999999996</v>
      </c>
      <c r="F75" s="44">
        <f t="shared" si="3"/>
        <v>6.0021445639012718</v>
      </c>
    </row>
    <row r="76" spans="2:13" ht="15.75" thickBot="1" x14ac:dyDescent="0.3">
      <c r="B76" s="45" t="s">
        <v>75</v>
      </c>
      <c r="C76" s="46">
        <v>40</v>
      </c>
      <c r="D76" s="46">
        <v>40</v>
      </c>
      <c r="E76" s="46">
        <v>0</v>
      </c>
      <c r="F76" s="47">
        <f t="shared" si="3"/>
        <v>0</v>
      </c>
    </row>
    <row r="77" spans="2:13" ht="15.75" thickBot="1" x14ac:dyDescent="0.3">
      <c r="B77" s="51" t="s">
        <v>59</v>
      </c>
      <c r="C77" s="52">
        <f>SUM(C64:C76)</f>
        <v>125197</v>
      </c>
      <c r="D77" s="52">
        <f>SUM(D64:D76)</f>
        <v>322067.84999999998</v>
      </c>
      <c r="E77" s="52">
        <f>SUM(E64:E76)</f>
        <v>91710.529999999984</v>
      </c>
      <c r="F77" s="53">
        <f t="shared" si="3"/>
        <v>28.475530854756226</v>
      </c>
    </row>
    <row r="78" spans="2:13" ht="15" thickBot="1" x14ac:dyDescent="0.25">
      <c r="B78" s="156" t="s">
        <v>78</v>
      </c>
      <c r="C78" s="157"/>
      <c r="D78" s="157"/>
      <c r="E78" s="157"/>
      <c r="F78" s="158"/>
    </row>
    <row r="79" spans="2:13" ht="15" x14ac:dyDescent="0.25">
      <c r="B79" s="39" t="s">
        <v>57</v>
      </c>
      <c r="C79" s="40" t="s">
        <v>177</v>
      </c>
      <c r="D79" s="40" t="s">
        <v>178</v>
      </c>
      <c r="E79" s="40" t="s">
        <v>186</v>
      </c>
      <c r="F79" s="41" t="s">
        <v>58</v>
      </c>
    </row>
    <row r="80" spans="2:13" ht="15" x14ac:dyDescent="0.25">
      <c r="B80" s="64" t="s">
        <v>20</v>
      </c>
      <c r="C80" s="43">
        <v>0</v>
      </c>
      <c r="D80" s="43">
        <v>3000</v>
      </c>
      <c r="E80" s="43">
        <v>0</v>
      </c>
      <c r="F80" s="44">
        <f t="shared" ref="F80:F88" si="4">E80/D80*100</f>
        <v>0</v>
      </c>
    </row>
    <row r="81" spans="2:7" ht="15" x14ac:dyDescent="0.25">
      <c r="B81" s="64" t="s">
        <v>69</v>
      </c>
      <c r="C81" s="43">
        <v>5750</v>
      </c>
      <c r="D81" s="43">
        <f>5750+220756.94</f>
        <v>226506.94</v>
      </c>
      <c r="E81" s="43">
        <v>22215.54</v>
      </c>
      <c r="F81" s="44">
        <f t="shared" si="4"/>
        <v>9.8078849151377003</v>
      </c>
    </row>
    <row r="82" spans="2:7" ht="15" x14ac:dyDescent="0.25">
      <c r="B82" s="64" t="s">
        <v>70</v>
      </c>
      <c r="C82" s="43">
        <v>0</v>
      </c>
      <c r="D82" s="43">
        <v>10435.76</v>
      </c>
      <c r="E82" s="43">
        <v>334.5</v>
      </c>
      <c r="F82" s="44">
        <f t="shared" si="4"/>
        <v>3.2053247679134054</v>
      </c>
    </row>
    <row r="83" spans="2:7" ht="15" x14ac:dyDescent="0.25">
      <c r="B83" s="64" t="s">
        <v>62</v>
      </c>
      <c r="C83" s="43">
        <v>0</v>
      </c>
      <c r="D83" s="43">
        <v>14443.58</v>
      </c>
      <c r="E83" s="43">
        <v>6550.36</v>
      </c>
      <c r="F83" s="44">
        <f t="shared" si="4"/>
        <v>45.351360258329301</v>
      </c>
    </row>
    <row r="84" spans="2:7" ht="15" x14ac:dyDescent="0.25">
      <c r="B84" s="64" t="s">
        <v>63</v>
      </c>
      <c r="C84" s="43">
        <v>100</v>
      </c>
      <c r="D84" s="43">
        <f>4906.5+16040.38</f>
        <v>20946.879999999997</v>
      </c>
      <c r="E84" s="43">
        <v>5420.48</v>
      </c>
      <c r="F84" s="44">
        <f t="shared" si="4"/>
        <v>25.877266686017204</v>
      </c>
    </row>
    <row r="85" spans="2:7" ht="15" x14ac:dyDescent="0.25">
      <c r="B85" s="64" t="s">
        <v>64</v>
      </c>
      <c r="C85" s="43">
        <v>10000</v>
      </c>
      <c r="D85" s="54">
        <f>13236.81+99367</f>
        <v>112603.81</v>
      </c>
      <c r="E85" s="43">
        <v>20144.96</v>
      </c>
      <c r="F85" s="44">
        <f t="shared" si="4"/>
        <v>17.890122900814813</v>
      </c>
    </row>
    <row r="86" spans="2:7" ht="15" x14ac:dyDescent="0.25">
      <c r="B86" s="64" t="s">
        <v>65</v>
      </c>
      <c r="C86" s="43">
        <v>0</v>
      </c>
      <c r="D86" s="43">
        <f>104.32+16400</f>
        <v>16504.32</v>
      </c>
      <c r="E86" s="43">
        <v>183.77</v>
      </c>
      <c r="F86" s="44">
        <f t="shared" si="4"/>
        <v>1.1134660501008222</v>
      </c>
    </row>
    <row r="87" spans="2:7" ht="15" x14ac:dyDescent="0.25">
      <c r="B87" s="64" t="s">
        <v>66</v>
      </c>
      <c r="C87" s="43">
        <v>100</v>
      </c>
      <c r="D87" s="43">
        <v>116.12</v>
      </c>
      <c r="E87" s="43">
        <v>72.599999999999994</v>
      </c>
      <c r="F87" s="44">
        <f t="shared" si="4"/>
        <v>62.521529452290721</v>
      </c>
    </row>
    <row r="88" spans="2:7" ht="15" x14ac:dyDescent="0.25">
      <c r="B88" s="64" t="s">
        <v>67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</row>
    <row r="89" spans="2:7" ht="15" x14ac:dyDescent="0.25">
      <c r="B89" s="64" t="s">
        <v>72</v>
      </c>
      <c r="C89" s="43">
        <v>0</v>
      </c>
      <c r="D89" s="43">
        <v>0</v>
      </c>
      <c r="E89" s="43">
        <v>0</v>
      </c>
      <c r="F89" s="65" t="s">
        <v>31</v>
      </c>
    </row>
    <row r="90" spans="2:7" ht="15" x14ac:dyDescent="0.25">
      <c r="B90" s="64" t="s">
        <v>73</v>
      </c>
      <c r="C90" s="43">
        <v>0</v>
      </c>
      <c r="D90" s="43">
        <v>0</v>
      </c>
      <c r="E90" s="43">
        <v>1.55</v>
      </c>
      <c r="F90" s="65" t="s">
        <v>31</v>
      </c>
    </row>
    <row r="91" spans="2:7" ht="15" x14ac:dyDescent="0.25">
      <c r="B91" s="64" t="s">
        <v>74</v>
      </c>
      <c r="C91" s="43">
        <v>107367</v>
      </c>
      <c r="D91" s="43">
        <f>107367+201374</f>
        <v>308741</v>
      </c>
      <c r="E91" s="43">
        <v>17588.84</v>
      </c>
      <c r="F91" s="44">
        <f>E91/D91*100</f>
        <v>5.6969563485251395</v>
      </c>
    </row>
    <row r="92" spans="2:7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31</v>
      </c>
    </row>
    <row r="93" spans="2:7" ht="15.75" thickBot="1" x14ac:dyDescent="0.3">
      <c r="B93" s="45" t="s">
        <v>75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</row>
    <row r="94" spans="2:7" ht="15.75" thickBot="1" x14ac:dyDescent="0.3">
      <c r="B94" s="51" t="s">
        <v>59</v>
      </c>
      <c r="C94" s="52">
        <f>SUM(C80:C93)</f>
        <v>157317</v>
      </c>
      <c r="D94" s="52">
        <f>SUM(D80:D93)</f>
        <v>781361.90999999992</v>
      </c>
      <c r="E94" s="52">
        <f>SUM(E80:E93)</f>
        <v>72575.61</v>
      </c>
      <c r="F94" s="53">
        <f>E94/D94*100</f>
        <v>9.2883475725096467</v>
      </c>
    </row>
    <row r="95" spans="2:7" s="69" customFormat="1" ht="15" x14ac:dyDescent="0.25">
      <c r="B95" s="70"/>
      <c r="C95" s="71"/>
      <c r="D95" s="71"/>
      <c r="E95" s="71"/>
      <c r="F95" s="72"/>
    </row>
    <row r="96" spans="2:7" ht="15" x14ac:dyDescent="0.25">
      <c r="B96" s="60"/>
      <c r="C96" s="61"/>
      <c r="D96" s="61"/>
      <c r="E96" s="61"/>
      <c r="F96" s="144" t="s">
        <v>88</v>
      </c>
      <c r="G96" s="144"/>
    </row>
    <row r="97" spans="2:7" x14ac:dyDescent="0.2">
      <c r="B97" s="60"/>
      <c r="C97" s="61"/>
      <c r="D97" s="61"/>
      <c r="E97" s="61"/>
      <c r="F97" s="62"/>
      <c r="G97" s="19"/>
    </row>
    <row r="98" spans="2:7" ht="13.5" thickBot="1" x14ac:dyDescent="0.25">
      <c r="B98" s="60"/>
      <c r="C98" s="61"/>
      <c r="D98" s="61"/>
      <c r="E98" s="61"/>
      <c r="F98" s="38" t="s">
        <v>22</v>
      </c>
      <c r="G98" s="19"/>
    </row>
    <row r="99" spans="2:7" ht="15" thickBot="1" x14ac:dyDescent="0.25">
      <c r="B99" s="156" t="s">
        <v>79</v>
      </c>
      <c r="C99" s="157"/>
      <c r="D99" s="157"/>
      <c r="E99" s="157"/>
      <c r="F99" s="158"/>
    </row>
    <row r="100" spans="2:7" ht="15" x14ac:dyDescent="0.25">
      <c r="B100" s="39" t="s">
        <v>57</v>
      </c>
      <c r="C100" s="40" t="s">
        <v>177</v>
      </c>
      <c r="D100" s="40" t="s">
        <v>178</v>
      </c>
      <c r="E100" s="40" t="s">
        <v>186</v>
      </c>
      <c r="F100" s="41" t="s">
        <v>58</v>
      </c>
    </row>
    <row r="101" spans="2:7" ht="15.75" thickBot="1" x14ac:dyDescent="0.3">
      <c r="B101" s="45" t="s">
        <v>70</v>
      </c>
      <c r="C101" s="46">
        <v>22000</v>
      </c>
      <c r="D101" s="46">
        <v>22000</v>
      </c>
      <c r="E101" s="46">
        <v>0.06</v>
      </c>
      <c r="F101" s="47">
        <f>E101/D101*100</f>
        <v>2.7272727272727274E-4</v>
      </c>
    </row>
    <row r="102" spans="2:7" ht="15" thickBot="1" x14ac:dyDescent="0.25">
      <c r="B102" s="156" t="s">
        <v>80</v>
      </c>
      <c r="C102" s="157"/>
      <c r="D102" s="157"/>
      <c r="E102" s="157"/>
      <c r="F102" s="158"/>
    </row>
    <row r="103" spans="2:7" ht="15" x14ac:dyDescent="0.25">
      <c r="B103" s="39" t="s">
        <v>57</v>
      </c>
      <c r="C103" s="40" t="s">
        <v>177</v>
      </c>
      <c r="D103" s="40" t="s">
        <v>178</v>
      </c>
      <c r="E103" s="40" t="s">
        <v>186</v>
      </c>
      <c r="F103" s="41" t="s">
        <v>58</v>
      </c>
    </row>
    <row r="104" spans="2:7" ht="15.75" thickBot="1" x14ac:dyDescent="0.3">
      <c r="B104" s="68" t="s">
        <v>10</v>
      </c>
      <c r="C104" s="57">
        <v>3725.5</v>
      </c>
      <c r="D104" s="57">
        <f>3725.5+1708.52</f>
        <v>5434.02</v>
      </c>
      <c r="E104" s="57">
        <v>408.32</v>
      </c>
      <c r="F104" s="58">
        <f>E104/D104*100</f>
        <v>7.5141423844593866</v>
      </c>
    </row>
    <row r="105" spans="2:7" ht="15" thickBot="1" x14ac:dyDescent="0.25">
      <c r="B105" s="156" t="s">
        <v>90</v>
      </c>
      <c r="C105" s="157"/>
      <c r="D105" s="157"/>
      <c r="E105" s="157"/>
      <c r="F105" s="158"/>
    </row>
    <row r="106" spans="2:7" ht="15" x14ac:dyDescent="0.25">
      <c r="B106" s="39" t="s">
        <v>57</v>
      </c>
      <c r="C106" s="40" t="s">
        <v>177</v>
      </c>
      <c r="D106" s="40" t="s">
        <v>178</v>
      </c>
      <c r="E106" s="40" t="s">
        <v>186</v>
      </c>
      <c r="F106" s="41" t="s">
        <v>58</v>
      </c>
    </row>
    <row r="107" spans="2:7" ht="15" x14ac:dyDescent="0.25">
      <c r="B107" s="64" t="s">
        <v>20</v>
      </c>
      <c r="C107" s="43">
        <v>15000</v>
      </c>
      <c r="D107" s="43">
        <f>15000+617.11</f>
        <v>15617.11</v>
      </c>
      <c r="E107" s="43">
        <v>0</v>
      </c>
      <c r="F107" s="44">
        <f t="shared" ref="F107:F117" si="5">E107/D107*100</f>
        <v>0</v>
      </c>
    </row>
    <row r="108" spans="2:7" ht="15" x14ac:dyDescent="0.25">
      <c r="B108" s="64" t="s">
        <v>69</v>
      </c>
      <c r="C108" s="43">
        <v>0</v>
      </c>
      <c r="D108" s="43">
        <f>7500+8613.4</f>
        <v>16113.4</v>
      </c>
      <c r="E108" s="43">
        <v>185.39</v>
      </c>
      <c r="F108" s="44">
        <f t="shared" si="5"/>
        <v>1.1505330966772995</v>
      </c>
    </row>
    <row r="109" spans="2:7" ht="15" x14ac:dyDescent="0.25">
      <c r="B109" s="64" t="s">
        <v>70</v>
      </c>
      <c r="C109" s="43">
        <v>0</v>
      </c>
      <c r="D109" s="43">
        <v>0</v>
      </c>
      <c r="E109" s="43">
        <v>0</v>
      </c>
      <c r="F109" s="65" t="s">
        <v>31</v>
      </c>
    </row>
    <row r="110" spans="2:7" ht="15" x14ac:dyDescent="0.25">
      <c r="B110" s="42" t="s">
        <v>62</v>
      </c>
      <c r="C110" s="43">
        <v>15000</v>
      </c>
      <c r="D110" s="43">
        <f>19500+6062.9</f>
        <v>25562.9</v>
      </c>
      <c r="E110" s="43">
        <v>1596.5</v>
      </c>
      <c r="F110" s="44">
        <f t="shared" si="5"/>
        <v>6.2453790454134701</v>
      </c>
    </row>
    <row r="111" spans="2:7" ht="15" x14ac:dyDescent="0.25">
      <c r="B111" s="42" t="s">
        <v>63</v>
      </c>
      <c r="C111" s="43">
        <v>0</v>
      </c>
      <c r="D111" s="43">
        <f>5000+553.77</f>
        <v>5553.77</v>
      </c>
      <c r="E111" s="43">
        <v>167</v>
      </c>
      <c r="F111" s="44">
        <f t="shared" si="5"/>
        <v>3.0069664390134987</v>
      </c>
    </row>
    <row r="112" spans="2:7" ht="15" x14ac:dyDescent="0.25">
      <c r="B112" s="64" t="s">
        <v>64</v>
      </c>
      <c r="C112" s="43">
        <v>0</v>
      </c>
      <c r="D112" s="43">
        <v>1606.56</v>
      </c>
      <c r="E112" s="43">
        <v>520.65</v>
      </c>
      <c r="F112" s="44">
        <f t="shared" si="5"/>
        <v>32.407753211831491</v>
      </c>
    </row>
    <row r="113" spans="2:9" ht="15" x14ac:dyDescent="0.25">
      <c r="B113" s="42" t="s">
        <v>65</v>
      </c>
      <c r="C113" s="43">
        <v>0</v>
      </c>
      <c r="D113" s="43">
        <f>5000+3425.5</f>
        <v>8425.5</v>
      </c>
      <c r="E113" s="43">
        <v>1108.25</v>
      </c>
      <c r="F113" s="44">
        <f t="shared" si="5"/>
        <v>13.153522046169366</v>
      </c>
    </row>
    <row r="114" spans="2:9" ht="15" x14ac:dyDescent="0.25">
      <c r="B114" s="64" t="s">
        <v>66</v>
      </c>
      <c r="C114" s="43">
        <v>0</v>
      </c>
      <c r="D114" s="43">
        <v>6409.92</v>
      </c>
      <c r="E114" s="43">
        <v>236.37</v>
      </c>
      <c r="F114" s="44">
        <f>E114/D114*100</f>
        <v>3.6875655234386699</v>
      </c>
    </row>
    <row r="115" spans="2:9" ht="15" x14ac:dyDescent="0.25">
      <c r="B115" s="42" t="s">
        <v>67</v>
      </c>
      <c r="C115" s="43">
        <v>0</v>
      </c>
      <c r="D115" s="43">
        <f>1500+707.83</f>
        <v>2207.83</v>
      </c>
      <c r="E115" s="43">
        <v>291.10000000000002</v>
      </c>
      <c r="F115" s="44">
        <f t="shared" si="5"/>
        <v>13.184891952731871</v>
      </c>
    </row>
    <row r="116" spans="2:9" ht="15.75" thickBot="1" x14ac:dyDescent="0.3">
      <c r="B116" s="64" t="s">
        <v>72</v>
      </c>
      <c r="C116" s="43">
        <v>0</v>
      </c>
      <c r="D116" s="43">
        <v>710.48</v>
      </c>
      <c r="E116" s="43">
        <v>0</v>
      </c>
      <c r="F116" s="44">
        <f t="shared" si="5"/>
        <v>0</v>
      </c>
    </row>
    <row r="117" spans="2:9" ht="15.75" thickBot="1" x14ac:dyDescent="0.3">
      <c r="B117" s="51" t="s">
        <v>59</v>
      </c>
      <c r="C117" s="52">
        <f>SUM(C107:C116)</f>
        <v>30000</v>
      </c>
      <c r="D117" s="52">
        <f>SUM(D107:D116)</f>
        <v>82207.47</v>
      </c>
      <c r="E117" s="52">
        <f>SUM(E107:E116)</f>
        <v>4105.26</v>
      </c>
      <c r="F117" s="53">
        <f t="shared" si="5"/>
        <v>4.9937797623500639</v>
      </c>
      <c r="I117" s="35"/>
    </row>
    <row r="118" spans="2:9" ht="15" thickBot="1" x14ac:dyDescent="0.25">
      <c r="B118" s="156" t="s">
        <v>81</v>
      </c>
      <c r="C118" s="157"/>
      <c r="D118" s="157"/>
      <c r="E118" s="157"/>
      <c r="F118" s="158"/>
    </row>
    <row r="119" spans="2:9" ht="15" x14ac:dyDescent="0.25">
      <c r="B119" s="39" t="s">
        <v>57</v>
      </c>
      <c r="C119" s="40" t="s">
        <v>177</v>
      </c>
      <c r="D119" s="40" t="s">
        <v>178</v>
      </c>
      <c r="E119" s="40" t="s">
        <v>186</v>
      </c>
      <c r="F119" s="41" t="s">
        <v>58</v>
      </c>
    </row>
    <row r="120" spans="2:9" ht="15.75" thickBot="1" x14ac:dyDescent="0.3">
      <c r="B120" s="68" t="s">
        <v>20</v>
      </c>
      <c r="C120" s="57">
        <v>5000</v>
      </c>
      <c r="D120" s="57">
        <f>5000+317.28</f>
        <v>5317.28</v>
      </c>
      <c r="E120" s="57">
        <v>0</v>
      </c>
      <c r="F120" s="58">
        <f>E120/D120*100</f>
        <v>0</v>
      </c>
    </row>
    <row r="121" spans="2:9" ht="15" thickBot="1" x14ac:dyDescent="0.25">
      <c r="B121" s="156" t="s">
        <v>82</v>
      </c>
      <c r="C121" s="157"/>
      <c r="D121" s="157"/>
      <c r="E121" s="157"/>
      <c r="F121" s="158"/>
    </row>
    <row r="122" spans="2:9" ht="15" x14ac:dyDescent="0.25">
      <c r="B122" s="39" t="s">
        <v>57</v>
      </c>
      <c r="C122" s="40" t="s">
        <v>177</v>
      </c>
      <c r="D122" s="40" t="s">
        <v>178</v>
      </c>
      <c r="E122" s="40" t="s">
        <v>186</v>
      </c>
      <c r="F122" s="41" t="s">
        <v>58</v>
      </c>
    </row>
    <row r="123" spans="2:9" ht="15.75" thickBot="1" x14ac:dyDescent="0.3">
      <c r="B123" s="68" t="s">
        <v>66</v>
      </c>
      <c r="C123" s="57">
        <v>18000</v>
      </c>
      <c r="D123" s="57">
        <f>18735.3+54866.95</f>
        <v>73602.25</v>
      </c>
      <c r="E123" s="57">
        <v>1245.3399999999999</v>
      </c>
      <c r="F123" s="58">
        <f>E123/D123*100</f>
        <v>1.6919863183530393</v>
      </c>
    </row>
    <row r="124" spans="2:9" ht="15" thickBot="1" x14ac:dyDescent="0.25">
      <c r="B124" s="156" t="s">
        <v>83</v>
      </c>
      <c r="C124" s="157"/>
      <c r="D124" s="157"/>
      <c r="E124" s="157"/>
      <c r="F124" s="158"/>
    </row>
    <row r="125" spans="2:9" ht="15" x14ac:dyDescent="0.25">
      <c r="B125" s="39" t="s">
        <v>57</v>
      </c>
      <c r="C125" s="40" t="s">
        <v>177</v>
      </c>
      <c r="D125" s="40" t="s">
        <v>178</v>
      </c>
      <c r="E125" s="40" t="s">
        <v>186</v>
      </c>
      <c r="F125" s="41" t="s">
        <v>58</v>
      </c>
    </row>
    <row r="126" spans="2:9" ht="15.75" thickBot="1" x14ac:dyDescent="0.3">
      <c r="B126" s="68" t="s">
        <v>66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</row>
    <row r="127" spans="2:9" ht="15" thickBot="1" x14ac:dyDescent="0.25">
      <c r="B127" s="156" t="s">
        <v>84</v>
      </c>
      <c r="C127" s="157"/>
      <c r="D127" s="157"/>
      <c r="E127" s="157"/>
      <c r="F127" s="158"/>
    </row>
    <row r="128" spans="2:9" ht="15" x14ac:dyDescent="0.25">
      <c r="B128" s="39" t="s">
        <v>57</v>
      </c>
      <c r="C128" s="40" t="s">
        <v>177</v>
      </c>
      <c r="D128" s="40" t="s">
        <v>178</v>
      </c>
      <c r="E128" s="40" t="s">
        <v>186</v>
      </c>
      <c r="F128" s="41" t="s">
        <v>58</v>
      </c>
    </row>
    <row r="129" spans="2:6" ht="15.75" thickBot="1" x14ac:dyDescent="0.3">
      <c r="B129" s="56" t="s">
        <v>70</v>
      </c>
      <c r="C129" s="57">
        <v>96875</v>
      </c>
      <c r="D129" s="57">
        <v>96875</v>
      </c>
      <c r="E129" s="57">
        <v>0</v>
      </c>
      <c r="F129" s="58">
        <f>E129/D129*100</f>
        <v>0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C132" s="35"/>
      <c r="D132" s="35"/>
      <c r="E132" s="35"/>
    </row>
    <row r="133" spans="2:6" x14ac:dyDescent="0.2">
      <c r="C133" s="35"/>
      <c r="D133" s="35"/>
      <c r="E133" s="35"/>
    </row>
    <row r="134" spans="2:6" x14ac:dyDescent="0.2">
      <c r="C134" s="35"/>
      <c r="D134" s="35"/>
    </row>
    <row r="136" spans="2:6" x14ac:dyDescent="0.2">
      <c r="D136" s="35"/>
    </row>
    <row r="139" spans="2:6" x14ac:dyDescent="0.2">
      <c r="D139" s="35"/>
    </row>
  </sheetData>
  <mergeCells count="20"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4" t="s">
        <v>0</v>
      </c>
      <c r="H1" s="174"/>
    </row>
    <row r="2" spans="1:8" ht="33.75" customHeight="1" thickBot="1" x14ac:dyDescent="0.3">
      <c r="C2" s="167" t="s">
        <v>184</v>
      </c>
      <c r="D2" s="167"/>
      <c r="E2" s="167"/>
      <c r="F2" s="167"/>
      <c r="G2" s="167"/>
      <c r="H2" s="167"/>
    </row>
    <row r="3" spans="1:8" ht="18" customHeight="1" x14ac:dyDescent="0.25">
      <c r="A3" s="163" t="s">
        <v>1</v>
      </c>
      <c r="B3" s="164"/>
      <c r="C3" s="165"/>
      <c r="D3" s="175" t="s">
        <v>2</v>
      </c>
      <c r="E3" s="175" t="s">
        <v>3</v>
      </c>
      <c r="F3" s="175" t="s">
        <v>4</v>
      </c>
      <c r="G3" s="175" t="s">
        <v>5</v>
      </c>
      <c r="H3" s="178" t="s">
        <v>6</v>
      </c>
    </row>
    <row r="4" spans="1:8" ht="18" customHeight="1" x14ac:dyDescent="0.25">
      <c r="A4" s="166"/>
      <c r="B4" s="167"/>
      <c r="C4" s="168"/>
      <c r="D4" s="176"/>
      <c r="E4" s="176"/>
      <c r="F4" s="176"/>
      <c r="G4" s="176"/>
      <c r="H4" s="179"/>
    </row>
    <row r="5" spans="1:8" ht="18" customHeight="1" thickBot="1" x14ac:dyDescent="0.3">
      <c r="A5" s="169"/>
      <c r="B5" s="170"/>
      <c r="C5" s="171"/>
      <c r="D5" s="177"/>
      <c r="E5" s="177"/>
      <c r="F5" s="177"/>
      <c r="G5" s="177"/>
      <c r="H5" s="180"/>
    </row>
    <row r="6" spans="1:8" s="7" customFormat="1" ht="14.25" customHeight="1" x14ac:dyDescent="0.2">
      <c r="A6" s="100">
        <v>1</v>
      </c>
      <c r="B6" s="91" t="s">
        <v>105</v>
      </c>
      <c r="C6" s="95" t="s">
        <v>104</v>
      </c>
      <c r="D6" s="9" t="s">
        <v>148</v>
      </c>
      <c r="E6" s="96">
        <v>42031</v>
      </c>
      <c r="F6" s="97" t="s">
        <v>107</v>
      </c>
      <c r="G6" s="98">
        <v>0</v>
      </c>
      <c r="H6" s="99" t="s">
        <v>7</v>
      </c>
    </row>
    <row r="7" spans="1:8" s="7" customFormat="1" ht="14.25" customHeight="1" x14ac:dyDescent="0.2">
      <c r="A7" s="101">
        <v>2</v>
      </c>
      <c r="B7" s="92" t="s">
        <v>105</v>
      </c>
      <c r="C7" s="90" t="s">
        <v>104</v>
      </c>
      <c r="D7" s="9" t="s">
        <v>149</v>
      </c>
      <c r="E7" s="96">
        <v>42031</v>
      </c>
      <c r="F7" s="4" t="s">
        <v>108</v>
      </c>
      <c r="G7" s="5">
        <v>0</v>
      </c>
      <c r="H7" s="8" t="s">
        <v>7</v>
      </c>
    </row>
    <row r="8" spans="1:8" s="7" customFormat="1" ht="14.25" customHeight="1" x14ac:dyDescent="0.2">
      <c r="A8" s="101">
        <v>3</v>
      </c>
      <c r="B8" s="92" t="s">
        <v>105</v>
      </c>
      <c r="C8" s="90" t="s">
        <v>104</v>
      </c>
      <c r="D8" s="2" t="s">
        <v>160</v>
      </c>
      <c r="E8" s="96">
        <v>42031</v>
      </c>
      <c r="F8" s="4" t="s">
        <v>109</v>
      </c>
      <c r="G8" s="10">
        <v>698</v>
      </c>
      <c r="H8" s="6" t="s">
        <v>101</v>
      </c>
    </row>
    <row r="9" spans="1:8" s="7" customFormat="1" ht="14.25" customHeight="1" x14ac:dyDescent="0.2">
      <c r="A9" s="101">
        <v>4</v>
      </c>
      <c r="B9" s="92" t="s">
        <v>105</v>
      </c>
      <c r="C9" s="90" t="s">
        <v>104</v>
      </c>
      <c r="D9" s="9" t="s">
        <v>13</v>
      </c>
      <c r="E9" s="3">
        <v>42017</v>
      </c>
      <c r="F9" s="4" t="s">
        <v>110</v>
      </c>
      <c r="G9" s="10">
        <v>3411303</v>
      </c>
      <c r="H9" s="6" t="s">
        <v>7</v>
      </c>
    </row>
    <row r="10" spans="1:8" s="7" customFormat="1" ht="14.25" customHeight="1" x14ac:dyDescent="0.2">
      <c r="A10" s="101">
        <v>5</v>
      </c>
      <c r="B10" s="92" t="s">
        <v>105</v>
      </c>
      <c r="C10" s="90" t="s">
        <v>104</v>
      </c>
      <c r="D10" s="9" t="s">
        <v>150</v>
      </c>
      <c r="E10" s="96">
        <v>42031</v>
      </c>
      <c r="F10" s="11" t="s">
        <v>111</v>
      </c>
      <c r="G10" s="10">
        <v>15000</v>
      </c>
      <c r="H10" s="6" t="s">
        <v>17</v>
      </c>
    </row>
    <row r="11" spans="1:8" s="7" customFormat="1" ht="14.25" customHeight="1" x14ac:dyDescent="0.2">
      <c r="A11" s="101">
        <v>6</v>
      </c>
      <c r="B11" s="92" t="s">
        <v>105</v>
      </c>
      <c r="C11" s="90" t="s">
        <v>104</v>
      </c>
      <c r="D11" s="9" t="s">
        <v>14</v>
      </c>
      <c r="E11" s="3">
        <v>42017</v>
      </c>
      <c r="F11" s="11" t="s">
        <v>112</v>
      </c>
      <c r="G11" s="10">
        <v>2116.67</v>
      </c>
      <c r="H11" s="6" t="s">
        <v>7</v>
      </c>
    </row>
    <row r="12" spans="1:8" s="7" customFormat="1" ht="14.25" customHeight="1" x14ac:dyDescent="0.2">
      <c r="A12" s="101">
        <v>7</v>
      </c>
      <c r="B12" s="92" t="s">
        <v>105</v>
      </c>
      <c r="C12" s="90" t="s">
        <v>104</v>
      </c>
      <c r="D12" s="9" t="s">
        <v>151</v>
      </c>
      <c r="E12" s="3">
        <v>42017</v>
      </c>
      <c r="F12" s="11" t="s">
        <v>113</v>
      </c>
      <c r="G12" s="10">
        <v>6.65</v>
      </c>
      <c r="H12" s="6" t="s">
        <v>7</v>
      </c>
    </row>
    <row r="13" spans="1:8" s="7" customFormat="1" ht="14.25" customHeight="1" x14ac:dyDescent="0.2">
      <c r="A13" s="101">
        <v>8</v>
      </c>
      <c r="B13" s="92" t="s">
        <v>105</v>
      </c>
      <c r="C13" s="90" t="s">
        <v>104</v>
      </c>
      <c r="D13" s="9" t="s">
        <v>152</v>
      </c>
      <c r="E13" s="96">
        <v>42031</v>
      </c>
      <c r="F13" s="11" t="s">
        <v>114</v>
      </c>
      <c r="G13" s="10">
        <v>0</v>
      </c>
      <c r="H13" s="6" t="s">
        <v>11</v>
      </c>
    </row>
    <row r="14" spans="1:8" s="7" customFormat="1" ht="28.5" customHeight="1" x14ac:dyDescent="0.2">
      <c r="A14" s="101">
        <v>9</v>
      </c>
      <c r="B14" s="92" t="s">
        <v>105</v>
      </c>
      <c r="C14" s="90" t="s">
        <v>104</v>
      </c>
      <c r="D14" s="2" t="s">
        <v>161</v>
      </c>
      <c r="E14" s="96">
        <v>42031</v>
      </c>
      <c r="F14" s="11" t="s">
        <v>115</v>
      </c>
      <c r="G14" s="10">
        <v>735.3</v>
      </c>
      <c r="H14" s="6" t="s">
        <v>106</v>
      </c>
    </row>
    <row r="15" spans="1:8" s="7" customFormat="1" ht="28.5" customHeight="1" x14ac:dyDescent="0.2">
      <c r="A15" s="101">
        <v>10</v>
      </c>
      <c r="B15" s="92" t="s">
        <v>105</v>
      </c>
      <c r="C15" s="90" t="s">
        <v>104</v>
      </c>
      <c r="D15" s="2" t="s">
        <v>162</v>
      </c>
      <c r="E15" s="96">
        <v>42031</v>
      </c>
      <c r="F15" s="11" t="s">
        <v>116</v>
      </c>
      <c r="G15" s="10">
        <v>1000</v>
      </c>
      <c r="H15" s="6" t="s">
        <v>8</v>
      </c>
    </row>
    <row r="16" spans="1:8" s="7" customFormat="1" ht="14.25" customHeight="1" x14ac:dyDescent="0.2">
      <c r="A16" s="101">
        <v>11</v>
      </c>
      <c r="B16" s="92" t="s">
        <v>105</v>
      </c>
      <c r="C16" s="90" t="s">
        <v>104</v>
      </c>
      <c r="D16" s="2" t="s">
        <v>163</v>
      </c>
      <c r="E16" s="96">
        <v>42031</v>
      </c>
      <c r="F16" s="4" t="s">
        <v>117</v>
      </c>
      <c r="G16" s="10">
        <v>500</v>
      </c>
      <c r="H16" s="6" t="s">
        <v>12</v>
      </c>
    </row>
    <row r="17" spans="1:8" s="7" customFormat="1" ht="14.25" customHeight="1" x14ac:dyDescent="0.2">
      <c r="A17" s="101">
        <v>12</v>
      </c>
      <c r="B17" s="92" t="s">
        <v>105</v>
      </c>
      <c r="C17" s="90" t="s">
        <v>104</v>
      </c>
      <c r="D17" s="9" t="s">
        <v>164</v>
      </c>
      <c r="E17" s="96">
        <v>42031</v>
      </c>
      <c r="F17" s="11" t="s">
        <v>118</v>
      </c>
      <c r="G17" s="10">
        <v>0</v>
      </c>
      <c r="H17" s="6" t="s">
        <v>19</v>
      </c>
    </row>
    <row r="18" spans="1:8" s="7" customFormat="1" ht="14.25" customHeight="1" x14ac:dyDescent="0.2">
      <c r="A18" s="101">
        <v>13</v>
      </c>
      <c r="B18" s="92" t="s">
        <v>105</v>
      </c>
      <c r="C18" s="90" t="s">
        <v>104</v>
      </c>
      <c r="D18" s="9" t="s">
        <v>153</v>
      </c>
      <c r="E18" s="96">
        <v>42031</v>
      </c>
      <c r="F18" s="11" t="s">
        <v>119</v>
      </c>
      <c r="G18" s="10">
        <v>1500</v>
      </c>
      <c r="H18" s="6" t="s">
        <v>10</v>
      </c>
    </row>
    <row r="19" spans="1:8" s="7" customFormat="1" ht="14.25" customHeight="1" x14ac:dyDescent="0.2">
      <c r="A19" s="101">
        <v>14</v>
      </c>
      <c r="B19" s="92" t="s">
        <v>105</v>
      </c>
      <c r="C19" s="90" t="s">
        <v>104</v>
      </c>
      <c r="D19" s="2" t="s">
        <v>165</v>
      </c>
      <c r="E19" s="96">
        <v>42031</v>
      </c>
      <c r="F19" s="11" t="s">
        <v>120</v>
      </c>
      <c r="G19" s="10">
        <v>232.02</v>
      </c>
      <c r="H19" s="6" t="s">
        <v>16</v>
      </c>
    </row>
    <row r="20" spans="1:8" s="7" customFormat="1" ht="14.25" customHeight="1" x14ac:dyDescent="0.2">
      <c r="A20" s="101">
        <v>15</v>
      </c>
      <c r="B20" s="92" t="s">
        <v>105</v>
      </c>
      <c r="C20" s="90" t="s">
        <v>104</v>
      </c>
      <c r="D20" s="2" t="s">
        <v>166</v>
      </c>
      <c r="E20" s="96">
        <v>42031</v>
      </c>
      <c r="F20" s="11" t="s">
        <v>121</v>
      </c>
      <c r="G20" s="10">
        <v>55914.05</v>
      </c>
      <c r="H20" s="6" t="s">
        <v>16</v>
      </c>
    </row>
    <row r="21" spans="1:8" s="7" customFormat="1" ht="14.25" customHeight="1" x14ac:dyDescent="0.2">
      <c r="A21" s="101">
        <v>16</v>
      </c>
      <c r="B21" s="92" t="s">
        <v>105</v>
      </c>
      <c r="C21" s="90" t="s">
        <v>104</v>
      </c>
      <c r="D21" s="9" t="s">
        <v>154</v>
      </c>
      <c r="E21" s="96">
        <v>42031</v>
      </c>
      <c r="F21" s="4" t="s">
        <v>122</v>
      </c>
      <c r="G21" s="10">
        <v>1400</v>
      </c>
      <c r="H21" s="6" t="s">
        <v>16</v>
      </c>
    </row>
    <row r="22" spans="1:8" s="7" customFormat="1" ht="14.25" customHeight="1" x14ac:dyDescent="0.2">
      <c r="A22" s="101">
        <v>17</v>
      </c>
      <c r="B22" s="92" t="s">
        <v>105</v>
      </c>
      <c r="C22" s="90" t="s">
        <v>104</v>
      </c>
      <c r="D22" s="9" t="s">
        <v>155</v>
      </c>
      <c r="E22" s="96">
        <v>42031</v>
      </c>
      <c r="F22" s="4" t="s">
        <v>123</v>
      </c>
      <c r="G22" s="10">
        <v>0</v>
      </c>
      <c r="H22" s="6" t="s">
        <v>7</v>
      </c>
    </row>
    <row r="23" spans="1:8" s="7" customFormat="1" ht="14.25" customHeight="1" x14ac:dyDescent="0.2">
      <c r="A23" s="101">
        <v>18</v>
      </c>
      <c r="B23" s="92" t="s">
        <v>105</v>
      </c>
      <c r="C23" s="90" t="s">
        <v>104</v>
      </c>
      <c r="D23" s="9" t="s">
        <v>156</v>
      </c>
      <c r="E23" s="96">
        <v>42031</v>
      </c>
      <c r="F23" s="11" t="s">
        <v>124</v>
      </c>
      <c r="G23" s="10">
        <v>0</v>
      </c>
      <c r="H23" s="6" t="s">
        <v>12</v>
      </c>
    </row>
    <row r="24" spans="1:8" s="7" customFormat="1" ht="14.25" customHeight="1" x14ac:dyDescent="0.2">
      <c r="A24" s="101">
        <v>19</v>
      </c>
      <c r="B24" s="92" t="s">
        <v>105</v>
      </c>
      <c r="C24" s="90" t="s">
        <v>104</v>
      </c>
      <c r="D24" s="9" t="s">
        <v>157</v>
      </c>
      <c r="E24" s="96">
        <v>42031</v>
      </c>
      <c r="F24" s="11" t="s">
        <v>125</v>
      </c>
      <c r="G24" s="10">
        <v>0</v>
      </c>
      <c r="H24" s="6" t="s">
        <v>20</v>
      </c>
    </row>
    <row r="25" spans="1:8" s="7" customFormat="1" ht="14.25" customHeight="1" x14ac:dyDescent="0.2">
      <c r="A25" s="101">
        <v>20</v>
      </c>
      <c r="B25" s="92" t="s">
        <v>105</v>
      </c>
      <c r="C25" s="90" t="s">
        <v>104</v>
      </c>
      <c r="D25" s="9" t="s">
        <v>182</v>
      </c>
      <c r="E25" s="96">
        <v>42031</v>
      </c>
      <c r="F25" s="4" t="s">
        <v>126</v>
      </c>
      <c r="G25" s="10">
        <v>0</v>
      </c>
      <c r="H25" s="6" t="s">
        <v>106</v>
      </c>
    </row>
    <row r="26" spans="1:8" s="7" customFormat="1" ht="14.25" customHeight="1" x14ac:dyDescent="0.2">
      <c r="A26" s="101">
        <v>21</v>
      </c>
      <c r="B26" s="92" t="s">
        <v>105</v>
      </c>
      <c r="C26" s="90" t="s">
        <v>104</v>
      </c>
      <c r="D26" s="9" t="s">
        <v>158</v>
      </c>
      <c r="E26" s="3">
        <v>42017</v>
      </c>
      <c r="F26" s="11" t="s">
        <v>127</v>
      </c>
      <c r="G26" s="10">
        <v>0</v>
      </c>
      <c r="H26" s="6" t="s">
        <v>20</v>
      </c>
    </row>
    <row r="27" spans="1:8" s="7" customFormat="1" ht="14.25" customHeight="1" x14ac:dyDescent="0.2">
      <c r="A27" s="101">
        <v>22</v>
      </c>
      <c r="B27" s="92" t="s">
        <v>105</v>
      </c>
      <c r="C27" s="90" t="s">
        <v>104</v>
      </c>
      <c r="D27" s="2" t="s">
        <v>167</v>
      </c>
      <c r="E27" s="3">
        <v>42059</v>
      </c>
      <c r="F27" s="11" t="s">
        <v>128</v>
      </c>
      <c r="G27" s="10">
        <v>5614.14</v>
      </c>
      <c r="H27" s="6" t="s">
        <v>8</v>
      </c>
    </row>
    <row r="28" spans="1:8" s="7" customFormat="1" ht="14.25" customHeight="1" x14ac:dyDescent="0.2">
      <c r="A28" s="101">
        <v>23</v>
      </c>
      <c r="B28" s="92" t="s">
        <v>105</v>
      </c>
      <c r="C28" s="90" t="s">
        <v>104</v>
      </c>
      <c r="D28" s="2" t="s">
        <v>159</v>
      </c>
      <c r="E28" s="3">
        <v>42059</v>
      </c>
      <c r="F28" s="11" t="s">
        <v>129</v>
      </c>
      <c r="G28" s="10">
        <v>16884.12</v>
      </c>
      <c r="H28" s="6" t="s">
        <v>7</v>
      </c>
    </row>
    <row r="29" spans="1:8" s="7" customFormat="1" ht="14.25" customHeight="1" x14ac:dyDescent="0.2">
      <c r="A29" s="101">
        <v>24</v>
      </c>
      <c r="B29" s="92" t="s">
        <v>105</v>
      </c>
      <c r="C29" s="90" t="s">
        <v>104</v>
      </c>
      <c r="D29" s="9" t="s">
        <v>168</v>
      </c>
      <c r="E29" s="3">
        <v>42059</v>
      </c>
      <c r="F29" s="11" t="s">
        <v>130</v>
      </c>
      <c r="G29" s="10">
        <v>0</v>
      </c>
      <c r="H29" s="6" t="s">
        <v>7</v>
      </c>
    </row>
    <row r="30" spans="1:8" s="7" customFormat="1" ht="14.25" customHeight="1" x14ac:dyDescent="0.2">
      <c r="A30" s="101">
        <v>25</v>
      </c>
      <c r="B30" s="92" t="s">
        <v>105</v>
      </c>
      <c r="C30" s="90" t="s">
        <v>104</v>
      </c>
      <c r="D30" s="9" t="s">
        <v>169</v>
      </c>
      <c r="E30" s="3">
        <v>42059</v>
      </c>
      <c r="F30" s="11" t="s">
        <v>131</v>
      </c>
      <c r="G30" s="10">
        <v>770</v>
      </c>
      <c r="H30" s="6" t="s">
        <v>7</v>
      </c>
    </row>
    <row r="31" spans="1:8" s="7" customFormat="1" ht="14.25" customHeight="1" x14ac:dyDescent="0.2">
      <c r="A31" s="103">
        <v>26</v>
      </c>
      <c r="B31" s="104" t="s">
        <v>105</v>
      </c>
      <c r="C31" s="105" t="s">
        <v>104</v>
      </c>
      <c r="D31" s="83" t="s">
        <v>188</v>
      </c>
      <c r="E31" s="84"/>
      <c r="F31" s="85"/>
      <c r="G31" s="86"/>
      <c r="H31" s="87"/>
    </row>
    <row r="32" spans="1:8" s="7" customFormat="1" ht="14.25" customHeight="1" x14ac:dyDescent="0.2">
      <c r="A32" s="101">
        <v>27</v>
      </c>
      <c r="B32" s="92" t="s">
        <v>105</v>
      </c>
      <c r="C32" s="90" t="s">
        <v>104</v>
      </c>
      <c r="D32" s="9" t="s">
        <v>14</v>
      </c>
      <c r="E32" s="3">
        <v>42030</v>
      </c>
      <c r="F32" s="11" t="s">
        <v>132</v>
      </c>
      <c r="G32" s="10">
        <v>1095</v>
      </c>
      <c r="H32" s="6" t="s">
        <v>7</v>
      </c>
    </row>
    <row r="33" spans="1:8" s="7" customFormat="1" ht="14.25" customHeight="1" x14ac:dyDescent="0.2">
      <c r="A33" s="101">
        <v>28</v>
      </c>
      <c r="B33" s="92" t="s">
        <v>105</v>
      </c>
      <c r="C33" s="90" t="s">
        <v>104</v>
      </c>
      <c r="D33" s="9" t="s">
        <v>14</v>
      </c>
      <c r="E33" s="3">
        <v>42030</v>
      </c>
      <c r="F33" s="11" t="s">
        <v>133</v>
      </c>
      <c r="G33" s="10">
        <v>95255.11</v>
      </c>
      <c r="H33" s="6" t="s">
        <v>7</v>
      </c>
    </row>
    <row r="34" spans="1:8" s="7" customFormat="1" ht="14.25" customHeight="1" x14ac:dyDescent="0.2">
      <c r="A34" s="101">
        <v>29</v>
      </c>
      <c r="B34" s="92" t="s">
        <v>105</v>
      </c>
      <c r="C34" s="90" t="s">
        <v>104</v>
      </c>
      <c r="D34" s="9" t="s">
        <v>93</v>
      </c>
      <c r="E34" s="3">
        <v>42045</v>
      </c>
      <c r="F34" s="11" t="s">
        <v>134</v>
      </c>
      <c r="G34" s="10">
        <v>5000</v>
      </c>
      <c r="H34" s="6" t="s">
        <v>12</v>
      </c>
    </row>
    <row r="35" spans="1:8" s="7" customFormat="1" ht="14.25" customHeight="1" x14ac:dyDescent="0.2">
      <c r="A35" s="101">
        <v>30</v>
      </c>
      <c r="B35" s="92" t="s">
        <v>105</v>
      </c>
      <c r="C35" s="90" t="s">
        <v>104</v>
      </c>
      <c r="D35" s="9" t="s">
        <v>91</v>
      </c>
      <c r="E35" s="3">
        <v>42045</v>
      </c>
      <c r="F35" s="11" t="s">
        <v>135</v>
      </c>
      <c r="G35" s="10">
        <v>563.61</v>
      </c>
      <c r="H35" s="6" t="s">
        <v>12</v>
      </c>
    </row>
    <row r="36" spans="1:8" s="7" customFormat="1" ht="14.25" customHeight="1" x14ac:dyDescent="0.2">
      <c r="A36" s="101">
        <v>31</v>
      </c>
      <c r="B36" s="92" t="s">
        <v>105</v>
      </c>
      <c r="C36" s="90" t="s">
        <v>104</v>
      </c>
      <c r="D36" s="2" t="s">
        <v>170</v>
      </c>
      <c r="E36" s="3">
        <v>42059</v>
      </c>
      <c r="F36" s="11" t="s">
        <v>136</v>
      </c>
      <c r="G36" s="10">
        <v>1082.76</v>
      </c>
      <c r="H36" s="6" t="s">
        <v>18</v>
      </c>
    </row>
    <row r="37" spans="1:8" s="7" customFormat="1" ht="14.25" customHeight="1" x14ac:dyDescent="0.2">
      <c r="A37" s="101">
        <v>32</v>
      </c>
      <c r="B37" s="92" t="s">
        <v>105</v>
      </c>
      <c r="C37" s="90" t="s">
        <v>104</v>
      </c>
      <c r="D37" s="9" t="s">
        <v>93</v>
      </c>
      <c r="E37" s="3">
        <v>42059</v>
      </c>
      <c r="F37" s="11" t="s">
        <v>137</v>
      </c>
      <c r="G37" s="10">
        <v>313812</v>
      </c>
      <c r="H37" s="6" t="s">
        <v>12</v>
      </c>
    </row>
    <row r="38" spans="1:8" s="7" customFormat="1" ht="14.25" customHeight="1" x14ac:dyDescent="0.2">
      <c r="A38" s="101">
        <v>33</v>
      </c>
      <c r="B38" s="92" t="s">
        <v>105</v>
      </c>
      <c r="C38" s="90" t="s">
        <v>104</v>
      </c>
      <c r="D38" s="9" t="s">
        <v>154</v>
      </c>
      <c r="E38" s="3">
        <v>42059</v>
      </c>
      <c r="F38" s="11" t="s">
        <v>138</v>
      </c>
      <c r="G38" s="10">
        <v>573.92999999999995</v>
      </c>
      <c r="H38" s="6" t="s">
        <v>16</v>
      </c>
    </row>
    <row r="39" spans="1:8" s="7" customFormat="1" ht="14.25" customHeight="1" x14ac:dyDescent="0.2">
      <c r="A39" s="101">
        <v>34</v>
      </c>
      <c r="B39" s="92" t="s">
        <v>105</v>
      </c>
      <c r="C39" s="90" t="s">
        <v>104</v>
      </c>
      <c r="D39" s="9" t="s">
        <v>99</v>
      </c>
      <c r="E39" s="3">
        <v>42045</v>
      </c>
      <c r="F39" s="11" t="s">
        <v>139</v>
      </c>
      <c r="G39" s="10">
        <v>1613.86</v>
      </c>
      <c r="H39" s="6" t="s">
        <v>17</v>
      </c>
    </row>
    <row r="40" spans="1:8" s="7" customFormat="1" ht="14.25" customHeight="1" x14ac:dyDescent="0.2">
      <c r="A40" s="101">
        <v>35</v>
      </c>
      <c r="B40" s="92" t="s">
        <v>105</v>
      </c>
      <c r="C40" s="90" t="s">
        <v>104</v>
      </c>
      <c r="D40" s="9" t="s">
        <v>171</v>
      </c>
      <c r="E40" s="3">
        <v>42045</v>
      </c>
      <c r="F40" s="11" t="s">
        <v>140</v>
      </c>
      <c r="G40" s="10">
        <v>0</v>
      </c>
      <c r="H40" s="6" t="s">
        <v>20</v>
      </c>
    </row>
    <row r="41" spans="1:8" s="7" customFormat="1" ht="28.5" customHeight="1" x14ac:dyDescent="0.2">
      <c r="A41" s="101">
        <v>36</v>
      </c>
      <c r="B41" s="92" t="s">
        <v>105</v>
      </c>
      <c r="C41" s="90" t="s">
        <v>104</v>
      </c>
      <c r="D41" s="2" t="s">
        <v>172</v>
      </c>
      <c r="E41" s="3">
        <v>42059</v>
      </c>
      <c r="F41" s="11" t="s">
        <v>141</v>
      </c>
      <c r="G41" s="10">
        <v>3909.92</v>
      </c>
      <c r="H41" s="6" t="s">
        <v>106</v>
      </c>
    </row>
    <row r="42" spans="1:8" s="7" customFormat="1" ht="14.25" customHeight="1" x14ac:dyDescent="0.2">
      <c r="A42" s="101">
        <v>37</v>
      </c>
      <c r="B42" s="92" t="s">
        <v>105</v>
      </c>
      <c r="C42" s="90" t="s">
        <v>104</v>
      </c>
      <c r="D42" s="9" t="s">
        <v>14</v>
      </c>
      <c r="E42" s="3">
        <v>42045</v>
      </c>
      <c r="F42" s="11" t="s">
        <v>142</v>
      </c>
      <c r="G42" s="10">
        <v>120</v>
      </c>
      <c r="H42" s="6" t="s">
        <v>7</v>
      </c>
    </row>
    <row r="43" spans="1:8" s="7" customFormat="1" ht="14.25" customHeight="1" x14ac:dyDescent="0.2">
      <c r="A43" s="101">
        <v>38</v>
      </c>
      <c r="B43" s="92" t="s">
        <v>105</v>
      </c>
      <c r="C43" s="90" t="s">
        <v>104</v>
      </c>
      <c r="D43" s="9" t="s">
        <v>102</v>
      </c>
      <c r="E43" s="3">
        <v>42059</v>
      </c>
      <c r="F43" s="11" t="s">
        <v>143</v>
      </c>
      <c r="G43" s="10">
        <v>0</v>
      </c>
      <c r="H43" s="6" t="s">
        <v>7</v>
      </c>
    </row>
    <row r="44" spans="1:8" s="7" customFormat="1" ht="14.25" customHeight="1" x14ac:dyDescent="0.2">
      <c r="A44" s="101">
        <v>39</v>
      </c>
      <c r="B44" s="92" t="s">
        <v>105</v>
      </c>
      <c r="C44" s="90" t="s">
        <v>104</v>
      </c>
      <c r="D44" s="9" t="s">
        <v>173</v>
      </c>
      <c r="E44" s="3">
        <v>42059</v>
      </c>
      <c r="F44" s="11" t="s">
        <v>144</v>
      </c>
      <c r="G44" s="10">
        <v>0</v>
      </c>
      <c r="H44" s="6" t="s">
        <v>11</v>
      </c>
    </row>
    <row r="45" spans="1:8" s="7" customFormat="1" ht="14.25" customHeight="1" x14ac:dyDescent="0.2">
      <c r="A45" s="101">
        <v>40</v>
      </c>
      <c r="B45" s="92" t="s">
        <v>105</v>
      </c>
      <c r="C45" s="90" t="s">
        <v>104</v>
      </c>
      <c r="D45" s="2" t="s">
        <v>174</v>
      </c>
      <c r="E45" s="3">
        <v>42059</v>
      </c>
      <c r="F45" s="11" t="s">
        <v>145</v>
      </c>
      <c r="G45" s="10">
        <v>2086.75</v>
      </c>
      <c r="H45" s="6" t="s">
        <v>15</v>
      </c>
    </row>
    <row r="46" spans="1:8" s="7" customFormat="1" ht="14.25" customHeight="1" x14ac:dyDescent="0.2">
      <c r="A46" s="101">
        <v>41</v>
      </c>
      <c r="B46" s="92" t="s">
        <v>105</v>
      </c>
      <c r="C46" s="90" t="s">
        <v>104</v>
      </c>
      <c r="D46" s="2" t="s">
        <v>175</v>
      </c>
      <c r="E46" s="3">
        <v>42059</v>
      </c>
      <c r="F46" s="11" t="s">
        <v>146</v>
      </c>
      <c r="G46" s="10">
        <v>94510.81</v>
      </c>
      <c r="H46" s="6" t="s">
        <v>15</v>
      </c>
    </row>
    <row r="47" spans="1:8" s="7" customFormat="1" ht="28.5" customHeight="1" x14ac:dyDescent="0.2">
      <c r="A47" s="102">
        <v>42</v>
      </c>
      <c r="B47" s="93" t="s">
        <v>105</v>
      </c>
      <c r="C47" s="94" t="s">
        <v>104</v>
      </c>
      <c r="D47" s="2" t="s">
        <v>176</v>
      </c>
      <c r="E47" s="3">
        <v>42059</v>
      </c>
      <c r="F47" s="11" t="s">
        <v>147</v>
      </c>
      <c r="G47" s="10">
        <v>12387</v>
      </c>
      <c r="H47" s="6" t="s">
        <v>15</v>
      </c>
    </row>
    <row r="48" spans="1:8" s="7" customFormat="1" ht="14.25" customHeight="1" x14ac:dyDescent="0.2">
      <c r="A48" s="101">
        <v>43</v>
      </c>
      <c r="B48" s="93" t="s">
        <v>105</v>
      </c>
      <c r="C48" s="94" t="s">
        <v>104</v>
      </c>
      <c r="D48" s="9" t="s">
        <v>21</v>
      </c>
      <c r="E48" s="3">
        <v>42066</v>
      </c>
      <c r="F48" s="11" t="s">
        <v>189</v>
      </c>
      <c r="G48" s="10">
        <v>16.12</v>
      </c>
      <c r="H48" s="6" t="s">
        <v>106</v>
      </c>
    </row>
    <row r="49" spans="1:8" s="7" customFormat="1" ht="14.25" customHeight="1" x14ac:dyDescent="0.2">
      <c r="A49" s="102">
        <v>44</v>
      </c>
      <c r="B49" s="93" t="s">
        <v>105</v>
      </c>
      <c r="C49" s="94" t="s">
        <v>104</v>
      </c>
      <c r="D49" s="9" t="s">
        <v>95</v>
      </c>
      <c r="E49" s="3">
        <v>42080</v>
      </c>
      <c r="F49" s="11" t="s">
        <v>190</v>
      </c>
      <c r="G49" s="10">
        <v>439.47</v>
      </c>
      <c r="H49" s="6" t="s">
        <v>17</v>
      </c>
    </row>
    <row r="50" spans="1:8" s="7" customFormat="1" ht="14.25" customHeight="1" x14ac:dyDescent="0.2">
      <c r="A50" s="101">
        <v>45</v>
      </c>
      <c r="B50" s="93" t="s">
        <v>105</v>
      </c>
      <c r="C50" s="94" t="s">
        <v>104</v>
      </c>
      <c r="D50" s="2" t="s">
        <v>221</v>
      </c>
      <c r="E50" s="3">
        <v>42094</v>
      </c>
      <c r="F50" s="11" t="s">
        <v>191</v>
      </c>
      <c r="G50" s="10">
        <v>3928.42</v>
      </c>
      <c r="H50" s="6" t="s">
        <v>19</v>
      </c>
    </row>
    <row r="51" spans="1:8" s="7" customFormat="1" ht="14.25" customHeight="1" x14ac:dyDescent="0.2">
      <c r="A51" s="116">
        <v>46</v>
      </c>
      <c r="B51" s="117" t="s">
        <v>105</v>
      </c>
      <c r="C51" s="118" t="s">
        <v>104</v>
      </c>
      <c r="D51" s="83" t="s">
        <v>188</v>
      </c>
      <c r="E51" s="84"/>
      <c r="F51" s="85"/>
      <c r="G51" s="86"/>
      <c r="H51" s="87"/>
    </row>
    <row r="52" spans="1:8" s="7" customFormat="1" ht="14.25" customHeight="1" x14ac:dyDescent="0.2">
      <c r="A52" s="101">
        <v>47</v>
      </c>
      <c r="B52" s="93" t="s">
        <v>105</v>
      </c>
      <c r="C52" s="94" t="s">
        <v>104</v>
      </c>
      <c r="D52" s="9" t="s">
        <v>171</v>
      </c>
      <c r="E52" s="3">
        <v>42066</v>
      </c>
      <c r="F52" s="11" t="s">
        <v>192</v>
      </c>
      <c r="G52" s="10">
        <v>0</v>
      </c>
      <c r="H52" s="6" t="s">
        <v>20</v>
      </c>
    </row>
    <row r="53" spans="1:8" s="7" customFormat="1" ht="14.25" customHeight="1" x14ac:dyDescent="0.2">
      <c r="A53" s="102">
        <v>48</v>
      </c>
      <c r="B53" s="93" t="s">
        <v>105</v>
      </c>
      <c r="C53" s="94" t="s">
        <v>104</v>
      </c>
      <c r="D53" s="2" t="s">
        <v>223</v>
      </c>
      <c r="E53" s="3">
        <v>42094</v>
      </c>
      <c r="F53" s="11" t="s">
        <v>193</v>
      </c>
      <c r="G53" s="10">
        <v>79230.289999999994</v>
      </c>
      <c r="H53" s="6" t="s">
        <v>19</v>
      </c>
    </row>
    <row r="54" spans="1:8" s="7" customFormat="1" ht="14.25" customHeight="1" x14ac:dyDescent="0.2">
      <c r="A54" s="101">
        <v>49</v>
      </c>
      <c r="B54" s="93" t="s">
        <v>105</v>
      </c>
      <c r="C54" s="94" t="s">
        <v>104</v>
      </c>
      <c r="D54" s="9" t="s">
        <v>224</v>
      </c>
      <c r="E54" s="3">
        <v>42094</v>
      </c>
      <c r="F54" s="11" t="s">
        <v>194</v>
      </c>
      <c r="G54" s="10">
        <v>277.73</v>
      </c>
      <c r="H54" s="6" t="s">
        <v>15</v>
      </c>
    </row>
    <row r="55" spans="1:8" s="7" customFormat="1" ht="14.25" customHeight="1" x14ac:dyDescent="0.2">
      <c r="A55" s="102">
        <v>50</v>
      </c>
      <c r="B55" s="93" t="s">
        <v>105</v>
      </c>
      <c r="C55" s="94" t="s">
        <v>104</v>
      </c>
      <c r="D55" s="9" t="s">
        <v>225</v>
      </c>
      <c r="E55" s="3">
        <v>42094</v>
      </c>
      <c r="F55" s="11" t="s">
        <v>195</v>
      </c>
      <c r="G55" s="10">
        <v>615881.16</v>
      </c>
      <c r="H55" s="6" t="s">
        <v>19</v>
      </c>
    </row>
    <row r="56" spans="1:8" s="7" customFormat="1" ht="14.25" customHeight="1" x14ac:dyDescent="0.2">
      <c r="A56" s="101">
        <v>51</v>
      </c>
      <c r="B56" s="93" t="s">
        <v>105</v>
      </c>
      <c r="C56" s="94" t="s">
        <v>104</v>
      </c>
      <c r="D56" s="9" t="s">
        <v>96</v>
      </c>
      <c r="E56" s="3">
        <v>42094</v>
      </c>
      <c r="F56" s="11" t="s">
        <v>196</v>
      </c>
      <c r="G56" s="10">
        <v>3211</v>
      </c>
      <c r="H56" s="6" t="s">
        <v>20</v>
      </c>
    </row>
    <row r="57" spans="1:8" s="7" customFormat="1" ht="14.25" customHeight="1" x14ac:dyDescent="0.2">
      <c r="A57" s="102">
        <v>52</v>
      </c>
      <c r="B57" s="93" t="s">
        <v>105</v>
      </c>
      <c r="C57" s="94" t="s">
        <v>104</v>
      </c>
      <c r="D57" s="9" t="s">
        <v>100</v>
      </c>
      <c r="E57" s="3">
        <v>42094</v>
      </c>
      <c r="F57" s="11" t="s">
        <v>197</v>
      </c>
      <c r="G57" s="10">
        <v>0</v>
      </c>
      <c r="H57" s="6" t="s">
        <v>20</v>
      </c>
    </row>
    <row r="58" spans="1:8" s="7" customFormat="1" ht="14.25" customHeight="1" x14ac:dyDescent="0.2">
      <c r="A58" s="101">
        <v>53</v>
      </c>
      <c r="B58" s="93" t="s">
        <v>105</v>
      </c>
      <c r="C58" s="94" t="s">
        <v>104</v>
      </c>
      <c r="D58" s="9" t="s">
        <v>226</v>
      </c>
      <c r="E58" s="3">
        <v>42094</v>
      </c>
      <c r="F58" s="11" t="s">
        <v>198</v>
      </c>
      <c r="G58" s="10">
        <v>0</v>
      </c>
      <c r="H58" s="6" t="s">
        <v>199</v>
      </c>
    </row>
    <row r="59" spans="1:8" s="7" customFormat="1" ht="14.25" customHeight="1" x14ac:dyDescent="0.2">
      <c r="A59" s="102">
        <v>54</v>
      </c>
      <c r="B59" s="93" t="s">
        <v>105</v>
      </c>
      <c r="C59" s="94" t="s">
        <v>104</v>
      </c>
      <c r="D59" s="9" t="s">
        <v>14</v>
      </c>
      <c r="E59" s="3">
        <v>42066</v>
      </c>
      <c r="F59" s="11" t="s">
        <v>200</v>
      </c>
      <c r="G59" s="10">
        <v>13045.08</v>
      </c>
      <c r="H59" s="6" t="s">
        <v>7</v>
      </c>
    </row>
    <row r="60" spans="1:8" s="7" customFormat="1" ht="14.25" customHeight="1" x14ac:dyDescent="0.2">
      <c r="A60" s="101">
        <v>55</v>
      </c>
      <c r="B60" s="93" t="s">
        <v>105</v>
      </c>
      <c r="C60" s="94" t="s">
        <v>104</v>
      </c>
      <c r="D60" s="9" t="s">
        <v>151</v>
      </c>
      <c r="E60" s="3">
        <v>42066</v>
      </c>
      <c r="F60" s="11" t="s">
        <v>201</v>
      </c>
      <c r="G60" s="10">
        <v>20.54</v>
      </c>
      <c r="H60" s="6" t="s">
        <v>7</v>
      </c>
    </row>
    <row r="61" spans="1:8" s="7" customFormat="1" ht="14.25" customHeight="1" x14ac:dyDescent="0.2">
      <c r="A61" s="116">
        <v>56</v>
      </c>
      <c r="B61" s="117" t="s">
        <v>105</v>
      </c>
      <c r="C61" s="118" t="s">
        <v>104</v>
      </c>
      <c r="D61" s="83" t="s">
        <v>188</v>
      </c>
      <c r="E61" s="84"/>
      <c r="F61" s="85"/>
      <c r="G61" s="86"/>
      <c r="H61" s="87"/>
    </row>
    <row r="62" spans="1:8" s="7" customFormat="1" ht="14.25" customHeight="1" x14ac:dyDescent="0.2">
      <c r="A62" s="101">
        <v>57</v>
      </c>
      <c r="B62" s="93" t="s">
        <v>105</v>
      </c>
      <c r="C62" s="94" t="s">
        <v>104</v>
      </c>
      <c r="D62" s="2" t="s">
        <v>174</v>
      </c>
      <c r="E62" s="3">
        <v>42094</v>
      </c>
      <c r="F62" s="11" t="s">
        <v>202</v>
      </c>
      <c r="G62" s="10">
        <v>148</v>
      </c>
      <c r="H62" s="6" t="s">
        <v>15</v>
      </c>
    </row>
    <row r="63" spans="1:8" s="7" customFormat="1" ht="14.25" customHeight="1" x14ac:dyDescent="0.2">
      <c r="A63" s="102">
        <v>58</v>
      </c>
      <c r="B63" s="93" t="s">
        <v>105</v>
      </c>
      <c r="C63" s="94" t="s">
        <v>104</v>
      </c>
      <c r="D63" s="9" t="s">
        <v>227</v>
      </c>
      <c r="E63" s="3">
        <v>42094</v>
      </c>
      <c r="F63" s="11" t="s">
        <v>203</v>
      </c>
      <c r="G63" s="10">
        <v>3236.81</v>
      </c>
      <c r="H63" s="6" t="s">
        <v>15</v>
      </c>
    </row>
    <row r="64" spans="1:8" s="7" customFormat="1" ht="14.25" customHeight="1" x14ac:dyDescent="0.2">
      <c r="A64" s="101">
        <v>59</v>
      </c>
      <c r="B64" s="93" t="s">
        <v>105</v>
      </c>
      <c r="C64" s="94" t="s">
        <v>104</v>
      </c>
      <c r="D64" s="9" t="s">
        <v>228</v>
      </c>
      <c r="E64" s="3">
        <v>42094</v>
      </c>
      <c r="F64" s="11" t="s">
        <v>204</v>
      </c>
      <c r="G64" s="10">
        <v>17608.95</v>
      </c>
      <c r="H64" s="6" t="s">
        <v>15</v>
      </c>
    </row>
    <row r="65" spans="1:8" s="7" customFormat="1" ht="14.25" customHeight="1" x14ac:dyDescent="0.2">
      <c r="A65" s="102">
        <v>60</v>
      </c>
      <c r="B65" s="93" t="s">
        <v>105</v>
      </c>
      <c r="C65" s="94" t="s">
        <v>104</v>
      </c>
      <c r="D65" s="2" t="s">
        <v>229</v>
      </c>
      <c r="E65" s="3">
        <v>42094</v>
      </c>
      <c r="F65" s="11" t="s">
        <v>205</v>
      </c>
      <c r="G65" s="10">
        <v>0</v>
      </c>
      <c r="H65" s="6" t="s">
        <v>15</v>
      </c>
    </row>
    <row r="66" spans="1:8" s="7" customFormat="1" ht="14.25" customHeight="1" x14ac:dyDescent="0.2">
      <c r="A66" s="101">
        <v>61</v>
      </c>
      <c r="B66" s="93" t="s">
        <v>105</v>
      </c>
      <c r="C66" s="94" t="s">
        <v>104</v>
      </c>
      <c r="D66" s="9" t="s">
        <v>235</v>
      </c>
      <c r="E66" s="3">
        <v>42094</v>
      </c>
      <c r="F66" s="11" t="s">
        <v>206</v>
      </c>
      <c r="G66" s="10">
        <v>10472.93</v>
      </c>
      <c r="H66" s="6" t="s">
        <v>15</v>
      </c>
    </row>
    <row r="67" spans="1:8" s="7" customFormat="1" ht="14.25" customHeight="1" x14ac:dyDescent="0.2">
      <c r="A67" s="102">
        <v>62</v>
      </c>
      <c r="B67" s="93" t="s">
        <v>105</v>
      </c>
      <c r="C67" s="94" t="s">
        <v>104</v>
      </c>
      <c r="D67" s="2" t="s">
        <v>103</v>
      </c>
      <c r="E67" s="3">
        <v>42066</v>
      </c>
      <c r="F67" s="11" t="s">
        <v>207</v>
      </c>
      <c r="G67" s="10">
        <v>104.32</v>
      </c>
      <c r="H67" s="6" t="s">
        <v>11</v>
      </c>
    </row>
    <row r="68" spans="1:8" s="7" customFormat="1" ht="14.25" customHeight="1" x14ac:dyDescent="0.2">
      <c r="A68" s="101">
        <v>63</v>
      </c>
      <c r="B68" s="93" t="s">
        <v>105</v>
      </c>
      <c r="C68" s="94" t="s">
        <v>104</v>
      </c>
      <c r="D68" s="9" t="s">
        <v>152</v>
      </c>
      <c r="E68" s="3">
        <v>42094</v>
      </c>
      <c r="F68" s="11" t="s">
        <v>208</v>
      </c>
      <c r="G68" s="10">
        <v>0</v>
      </c>
      <c r="H68" s="6" t="s">
        <v>11</v>
      </c>
    </row>
    <row r="69" spans="1:8" s="7" customFormat="1" ht="14.25" customHeight="1" x14ac:dyDescent="0.2">
      <c r="A69" s="102">
        <v>64</v>
      </c>
      <c r="B69" s="93" t="s">
        <v>105</v>
      </c>
      <c r="C69" s="94" t="s">
        <v>104</v>
      </c>
      <c r="D69" s="2" t="s">
        <v>230</v>
      </c>
      <c r="E69" s="3">
        <v>42094</v>
      </c>
      <c r="F69" s="11" t="s">
        <v>209</v>
      </c>
      <c r="G69" s="10">
        <v>5000</v>
      </c>
      <c r="H69" s="6" t="s">
        <v>8</v>
      </c>
    </row>
    <row r="70" spans="1:8" s="7" customFormat="1" ht="14.25" customHeight="1" x14ac:dyDescent="0.2">
      <c r="A70" s="101">
        <v>65</v>
      </c>
      <c r="B70" s="93" t="s">
        <v>105</v>
      </c>
      <c r="C70" s="94" t="s">
        <v>104</v>
      </c>
      <c r="D70" s="2" t="s">
        <v>231</v>
      </c>
      <c r="E70" s="3">
        <v>42094</v>
      </c>
      <c r="F70" s="11" t="s">
        <v>210</v>
      </c>
      <c r="G70" s="10">
        <v>1100</v>
      </c>
      <c r="H70" s="6" t="s">
        <v>19</v>
      </c>
    </row>
    <row r="71" spans="1:8" s="7" customFormat="1" ht="14.25" customHeight="1" x14ac:dyDescent="0.2">
      <c r="A71" s="102">
        <v>66</v>
      </c>
      <c r="B71" s="93" t="s">
        <v>105</v>
      </c>
      <c r="C71" s="94" t="s">
        <v>104</v>
      </c>
      <c r="D71" s="9" t="s">
        <v>232</v>
      </c>
      <c r="E71" s="3">
        <v>42094</v>
      </c>
      <c r="F71" s="11" t="s">
        <v>211</v>
      </c>
      <c r="G71" s="10">
        <v>2331.36</v>
      </c>
      <c r="H71" s="6" t="s">
        <v>7</v>
      </c>
    </row>
    <row r="72" spans="1:8" s="7" customFormat="1" ht="14.25" customHeight="1" x14ac:dyDescent="0.2">
      <c r="A72" s="101">
        <v>67</v>
      </c>
      <c r="B72" s="93" t="s">
        <v>105</v>
      </c>
      <c r="C72" s="94" t="s">
        <v>104</v>
      </c>
      <c r="D72" s="9" t="s">
        <v>91</v>
      </c>
      <c r="E72" s="3">
        <v>42080</v>
      </c>
      <c r="F72" s="11" t="s">
        <v>212</v>
      </c>
      <c r="G72" s="10">
        <v>4242.8999999999996</v>
      </c>
      <c r="H72" s="6" t="s">
        <v>12</v>
      </c>
    </row>
    <row r="73" spans="1:8" s="7" customFormat="1" ht="14.25" customHeight="1" x14ac:dyDescent="0.2">
      <c r="A73" s="102">
        <v>68</v>
      </c>
      <c r="B73" s="93" t="s">
        <v>105</v>
      </c>
      <c r="C73" s="94" t="s">
        <v>104</v>
      </c>
      <c r="D73" s="9" t="s">
        <v>98</v>
      </c>
      <c r="E73" s="3">
        <v>42094</v>
      </c>
      <c r="F73" s="11" t="s">
        <v>213</v>
      </c>
      <c r="G73" s="10">
        <v>0</v>
      </c>
      <c r="H73" s="6" t="s">
        <v>8</v>
      </c>
    </row>
    <row r="74" spans="1:8" s="7" customFormat="1" ht="14.25" customHeight="1" x14ac:dyDescent="0.2">
      <c r="A74" s="101">
        <v>69</v>
      </c>
      <c r="B74" s="93" t="s">
        <v>105</v>
      </c>
      <c r="C74" s="94" t="s">
        <v>104</v>
      </c>
      <c r="D74" s="2" t="s">
        <v>233</v>
      </c>
      <c r="E74" s="3">
        <v>42094</v>
      </c>
      <c r="F74" s="11" t="s">
        <v>214</v>
      </c>
      <c r="G74" s="10">
        <v>2441.52</v>
      </c>
      <c r="H74" s="6" t="s">
        <v>12</v>
      </c>
    </row>
    <row r="75" spans="1:8" s="7" customFormat="1" ht="14.25" customHeight="1" x14ac:dyDescent="0.2">
      <c r="A75" s="102">
        <v>70</v>
      </c>
      <c r="B75" s="93" t="s">
        <v>105</v>
      </c>
      <c r="C75" s="94" t="s">
        <v>104</v>
      </c>
      <c r="D75" s="9" t="s">
        <v>222</v>
      </c>
      <c r="E75" s="3">
        <v>42080</v>
      </c>
      <c r="F75" s="11" t="s">
        <v>215</v>
      </c>
      <c r="G75" s="10">
        <v>9869.6299999999992</v>
      </c>
      <c r="H75" s="6" t="s">
        <v>19</v>
      </c>
    </row>
    <row r="76" spans="1:8" s="7" customFormat="1" ht="14.25" customHeight="1" x14ac:dyDescent="0.2">
      <c r="A76" s="101">
        <v>71</v>
      </c>
      <c r="B76" s="93" t="s">
        <v>105</v>
      </c>
      <c r="C76" s="94" t="s">
        <v>104</v>
      </c>
      <c r="D76" s="9" t="s">
        <v>97</v>
      </c>
      <c r="E76" s="3">
        <v>42094</v>
      </c>
      <c r="F76" s="11" t="s">
        <v>216</v>
      </c>
      <c r="G76" s="10">
        <v>0</v>
      </c>
      <c r="H76" s="6" t="s">
        <v>11</v>
      </c>
    </row>
    <row r="77" spans="1:8" s="7" customFormat="1" ht="14.25" customHeight="1" x14ac:dyDescent="0.2">
      <c r="A77" s="102">
        <v>72</v>
      </c>
      <c r="B77" s="93" t="s">
        <v>105</v>
      </c>
      <c r="C77" s="94" t="s">
        <v>104</v>
      </c>
      <c r="D77" s="9" t="s">
        <v>234</v>
      </c>
      <c r="E77" s="3">
        <v>42094</v>
      </c>
      <c r="F77" s="11" t="s">
        <v>217</v>
      </c>
      <c r="G77" s="10">
        <v>175.35</v>
      </c>
      <c r="H77" s="6" t="s">
        <v>20</v>
      </c>
    </row>
    <row r="78" spans="1:8" s="7" customFormat="1" ht="14.25" customHeight="1" x14ac:dyDescent="0.2">
      <c r="A78" s="101">
        <v>73</v>
      </c>
      <c r="B78" s="93" t="s">
        <v>105</v>
      </c>
      <c r="C78" s="94" t="s">
        <v>104</v>
      </c>
      <c r="D78" s="9" t="s">
        <v>9</v>
      </c>
      <c r="E78" s="3">
        <v>42080</v>
      </c>
      <c r="F78" s="11" t="s">
        <v>218</v>
      </c>
      <c r="G78" s="10">
        <v>15</v>
      </c>
      <c r="H78" s="6" t="s">
        <v>12</v>
      </c>
    </row>
    <row r="79" spans="1:8" s="7" customFormat="1" ht="14.25" customHeight="1" x14ac:dyDescent="0.2">
      <c r="A79" s="102">
        <v>74</v>
      </c>
      <c r="B79" s="93" t="s">
        <v>105</v>
      </c>
      <c r="C79" s="94" t="s">
        <v>104</v>
      </c>
      <c r="D79" s="9" t="s">
        <v>14</v>
      </c>
      <c r="E79" s="3">
        <v>42080</v>
      </c>
      <c r="F79" s="11" t="s">
        <v>219</v>
      </c>
      <c r="G79" s="10">
        <v>70</v>
      </c>
      <c r="H79" s="6" t="s">
        <v>7</v>
      </c>
    </row>
    <row r="80" spans="1:8" s="7" customFormat="1" ht="14.25" customHeight="1" x14ac:dyDescent="0.2">
      <c r="A80" s="103">
        <v>75</v>
      </c>
      <c r="B80" s="117" t="s">
        <v>105</v>
      </c>
      <c r="C80" s="118" t="s">
        <v>104</v>
      </c>
      <c r="D80" s="83" t="s">
        <v>188</v>
      </c>
      <c r="E80" s="84"/>
      <c r="F80" s="85"/>
      <c r="G80" s="86"/>
      <c r="H80" s="87"/>
    </row>
    <row r="81" spans="1:8" s="7" customFormat="1" ht="14.25" customHeight="1" x14ac:dyDescent="0.2">
      <c r="A81" s="116">
        <v>76</v>
      </c>
      <c r="B81" s="117" t="s">
        <v>105</v>
      </c>
      <c r="C81" s="118" t="s">
        <v>104</v>
      </c>
      <c r="D81" s="83" t="s">
        <v>188</v>
      </c>
      <c r="E81" s="84"/>
      <c r="F81" s="85"/>
      <c r="G81" s="86"/>
      <c r="H81" s="87"/>
    </row>
    <row r="82" spans="1:8" s="7" customFormat="1" ht="14.25" customHeight="1" x14ac:dyDescent="0.2">
      <c r="A82" s="103">
        <v>77</v>
      </c>
      <c r="B82" s="117" t="s">
        <v>105</v>
      </c>
      <c r="C82" s="118" t="s">
        <v>104</v>
      </c>
      <c r="D82" s="83" t="s">
        <v>188</v>
      </c>
      <c r="E82" s="84"/>
      <c r="F82" s="85"/>
      <c r="G82" s="86"/>
      <c r="H82" s="87"/>
    </row>
    <row r="83" spans="1:8" s="7" customFormat="1" ht="14.25" customHeight="1" x14ac:dyDescent="0.2">
      <c r="A83" s="116">
        <v>78</v>
      </c>
      <c r="B83" s="117" t="s">
        <v>105</v>
      </c>
      <c r="C83" s="118" t="s">
        <v>104</v>
      </c>
      <c r="D83" s="83" t="s">
        <v>188</v>
      </c>
      <c r="E83" s="84"/>
      <c r="F83" s="85"/>
      <c r="G83" s="86"/>
      <c r="H83" s="87"/>
    </row>
    <row r="84" spans="1:8" s="7" customFormat="1" ht="14.25" customHeight="1" thickBot="1" x14ac:dyDescent="0.25">
      <c r="A84" s="101">
        <v>79</v>
      </c>
      <c r="B84" s="93" t="s">
        <v>105</v>
      </c>
      <c r="C84" s="94" t="s">
        <v>104</v>
      </c>
      <c r="D84" s="2" t="s">
        <v>231</v>
      </c>
      <c r="E84" s="3">
        <v>42094</v>
      </c>
      <c r="F84" s="113" t="s">
        <v>220</v>
      </c>
      <c r="G84" s="114">
        <v>260</v>
      </c>
      <c r="H84" s="115" t="s">
        <v>10</v>
      </c>
    </row>
    <row r="85" spans="1:8" ht="21.75" customHeight="1" thickBot="1" x14ac:dyDescent="0.3">
      <c r="A85" s="172" t="s">
        <v>183</v>
      </c>
      <c r="B85" s="173"/>
      <c r="C85" s="173"/>
      <c r="D85" s="173"/>
      <c r="E85" s="173"/>
      <c r="F85" s="162">
        <f>SUM(G6:G84)</f>
        <v>4818811.2799999993</v>
      </c>
      <c r="G85" s="162"/>
      <c r="H85" s="88" t="s">
        <v>22</v>
      </c>
    </row>
    <row r="86" spans="1:8" ht="15.75" customHeight="1" x14ac:dyDescent="0.25">
      <c r="C86" s="12"/>
      <c r="G86" s="13"/>
    </row>
    <row r="87" spans="1:8" x14ac:dyDescent="0.25">
      <c r="G87" s="13"/>
    </row>
    <row r="88" spans="1:8" x14ac:dyDescent="0.25">
      <c r="F88" s="13"/>
      <c r="G88" s="13"/>
    </row>
    <row r="89" spans="1:8" x14ac:dyDescent="0.25">
      <c r="D89" s="13"/>
      <c r="F89" s="13"/>
      <c r="G89" s="13"/>
    </row>
    <row r="90" spans="1:8" x14ac:dyDescent="0.25">
      <c r="G90" s="13"/>
    </row>
    <row r="92" spans="1:8" x14ac:dyDescent="0.25">
      <c r="H92" s="13"/>
    </row>
    <row r="94" spans="1:8" x14ac:dyDescent="0.25">
      <c r="G94" s="13"/>
    </row>
    <row r="104" spans="7:7" x14ac:dyDescent="0.25">
      <c r="G104" s="13"/>
    </row>
    <row r="105" spans="7:7" x14ac:dyDescent="0.25">
      <c r="G105" s="13"/>
    </row>
  </sheetData>
  <mergeCells count="10">
    <mergeCell ref="F85:G85"/>
    <mergeCell ref="A3:C5"/>
    <mergeCell ref="A85:E85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2015-04-15T09:41:40Z</cp:lastPrinted>
  <dcterms:created xsi:type="dcterms:W3CDTF">2013-04-10T13:34:02Z</dcterms:created>
  <dcterms:modified xsi:type="dcterms:W3CDTF">2015-04-15T09:49:16Z</dcterms:modified>
</cp:coreProperties>
</file>